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4.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5.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pivotTables/pivotTable9.xml" ContentType="application/vnd.openxmlformats-officedocument.spreadsheetml.pivotTable+xml"/>
  <Override PartName="/xl/drawings/drawing16.xml" ContentType="application/vnd.openxmlformats-officedocument.drawing+xml"/>
  <Override PartName="/xl/slicers/slicer3.xml" ContentType="application/vnd.ms-excel.slicer+xml"/>
  <Override PartName="/xl/tables/table2.xml" ContentType="application/vnd.openxmlformats-officedocument.spreadsheetml.table+xml"/>
  <Override PartName="/xl/pivotTables/pivotTable10.xml" ContentType="application/vnd.openxmlformats-officedocument.spreadsheetml.pivotTable+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hidePivotFieldList="1"/>
  <mc:AlternateContent xmlns:mc="http://schemas.openxmlformats.org/markup-compatibility/2006">
    <mc:Choice Requires="x15">
      <x15ac:absPath xmlns:x15ac="http://schemas.microsoft.com/office/spreadsheetml/2010/11/ac" url="https://stlmicrosofttraining-my.sharepoint.com/personal/sarah_reid_microsoft-training_co_uk/Documents/Microsoft/Excel/Excel Advanced/Excel Advanced Files/"/>
    </mc:Choice>
  </mc:AlternateContent>
  <xr:revisionPtr revIDLastSave="81" documentId="8_{980EAA73-776C-49B6-B355-A92FDA0719A9}" xr6:coauthVersionLast="31" xr6:coauthVersionMax="31" xr10:uidLastSave="{D2CD65C7-604E-4293-A289-E4AF00D87A7E}"/>
  <bookViews>
    <workbookView xWindow="0" yWindow="0" windowWidth="21600" windowHeight="9630" tabRatio="806" xr2:uid="{00000000-000D-0000-FFFF-FFFF00000000}"/>
  </bookViews>
  <sheets>
    <sheet name="Welcome" sheetId="51" r:id="rId1"/>
    <sheet name="Warm Up" sheetId="1" r:id="rId2"/>
    <sheet name="Logical AND,OR,IF" sheetId="3" r:id="rId3"/>
    <sheet name="Logical Functions" sheetId="24" r:id="rId4"/>
    <sheet name="Nested IF" sheetId="4" r:id="rId5"/>
    <sheet name="Nested IF Practice" sheetId="25" r:id="rId6"/>
    <sheet name="Advanced Filter" sheetId="65" state="hidden" r:id="rId7"/>
    <sheet name="Logical Extension 1" sheetId="74" r:id="rId8"/>
    <sheet name="Logical Extension 2" sheetId="72" r:id="rId9"/>
    <sheet name="Naming Ranges" sheetId="23" r:id="rId10"/>
    <sheet name="Vlookup Exact" sheetId="6" r:id="rId11"/>
    <sheet name="Vlookup Closest" sheetId="26" r:id="rId12"/>
    <sheet name="CountIF &amp; SumIF Practice" sheetId="68" state="hidden" r:id="rId13"/>
    <sheet name="2015" sheetId="43" state="hidden" r:id="rId14"/>
    <sheet name="2016" sheetId="44" state="hidden" r:id="rId15"/>
    <sheet name="CountIF" sheetId="50" state="hidden" r:id="rId16"/>
    <sheet name="SumIF" sheetId="49" state="hidden" r:id="rId17"/>
    <sheet name="Database" sheetId="14" state="hidden" r:id="rId18"/>
    <sheet name="Database Practice" sheetId="29" state="hidden" r:id="rId19"/>
    <sheet name="Index Match Match" sheetId="58" state="hidden" r:id="rId20"/>
    <sheet name="Index Match Practice" sheetId="59" state="hidden" r:id="rId21"/>
    <sheet name="Index Match Match Practice" sheetId="60" state="hidden" r:id="rId22"/>
    <sheet name="HLookup" sheetId="8" state="hidden" r:id="rId23"/>
    <sheet name="Vlookup Practice" sheetId="38" r:id="rId24"/>
    <sheet name="Index Match vs Vlookup" sheetId="73" state="hidden" r:id="rId25"/>
    <sheet name="Data Validation" sheetId="45" r:id="rId26"/>
    <sheet name="Text Functions" sheetId="47" state="hidden" r:id="rId27"/>
    <sheet name="Database Formulas" sheetId="70" state="hidden" r:id="rId28"/>
    <sheet name="Macros" sheetId="22" r:id="rId29"/>
    <sheet name="Macro Data 1" sheetId="66" r:id="rId30"/>
    <sheet name="Macro Data 2" sheetId="67" r:id="rId31"/>
    <sheet name="Macro Data 3" sheetId="75" r:id="rId32"/>
    <sheet name="Pivot Presentation" sheetId="56" r:id="rId33"/>
    <sheet name="Analysis" sheetId="69" state="hidden" r:id="rId34"/>
    <sheet name="Pivot Data 1" sheetId="15" r:id="rId35"/>
    <sheet name="Pivot 1" sheetId="76" r:id="rId36"/>
    <sheet name="Pivot Data 2" sheetId="71" r:id="rId37"/>
    <sheet name="Extra Pivot Data" sheetId="31" state="hidden" r:id="rId38"/>
    <sheet name="Pivot 2" sheetId="77" r:id="rId39"/>
    <sheet name="Pivot Data 3" sheetId="54" r:id="rId40"/>
    <sheet name="Scenario Practice" sheetId="32" state="hidden" r:id="rId41"/>
    <sheet name="Solver" sheetId="21" state="hidden" r:id="rId42"/>
    <sheet name="Solver Practice" sheetId="18" state="hidden" r:id="rId43"/>
    <sheet name="Goal Seek" sheetId="19" r:id="rId44"/>
    <sheet name="Goal Seek 2" sheetId="16" r:id="rId45"/>
    <sheet name="Scenario" sheetId="57" r:id="rId46"/>
  </sheets>
  <externalReferences>
    <externalReference r:id="rId47"/>
    <externalReference r:id="rId48"/>
    <externalReference r:id="rId49"/>
    <externalReference r:id="rId50"/>
    <externalReference r:id="rId51"/>
    <externalReference r:id="rId52"/>
    <externalReference r:id="rId53"/>
  </externalReferences>
  <definedNames>
    <definedName name="__IntlFixup" hidden="1">TRUE</definedName>
    <definedName name="_xlnm._FilterDatabase" localSheetId="13" hidden="1">'2015'!$A$4:$E$39</definedName>
    <definedName name="_xlnm._FilterDatabase" localSheetId="14" hidden="1">'2016'!$A$4:$E$39</definedName>
    <definedName name="_xlnm._FilterDatabase" localSheetId="6" hidden="1">'Advanced Filter'!$A$5:$E$45</definedName>
    <definedName name="_xlnm._FilterDatabase" localSheetId="17" hidden="1">Database!$A$16:$D$66</definedName>
    <definedName name="_xlnm._FilterDatabase" localSheetId="27" hidden="1">'Database Formulas'!$A$13:$E$48</definedName>
    <definedName name="_xlnm._FilterDatabase" localSheetId="18" hidden="1">'Database Practice'!$A$16:$E$66</definedName>
    <definedName name="_xlnm._FilterDatabase" localSheetId="7" hidden="1">'Logical Extension 1'!$A$1:$H$102</definedName>
    <definedName name="_xlnm._FilterDatabase" localSheetId="8" hidden="1">'Logical Extension 2'!$A$1:$I$46</definedName>
    <definedName name="_xlnm._FilterDatabase" localSheetId="39" hidden="1">'Pivot Data 3'!$A$1:$H$1884</definedName>
    <definedName name="_xlnm._FilterDatabase" localSheetId="23" hidden="1">'Vlookup Practice'!$A$4:$K$567</definedName>
    <definedName name="AccessDatabase" hidden="1">"C:\My Documents\MAUI MALL1.mdb"</definedName>
    <definedName name="ACwvu.CapersView." localSheetId="24" hidden="1">[1]MASTER!#REF!</definedName>
    <definedName name="ACwvu.CapersView." localSheetId="31" hidden="1">[1]MASTER!#REF!</definedName>
    <definedName name="ACwvu.CapersView." hidden="1">[1]MASTER!#REF!</definedName>
    <definedName name="ACwvu.Japan_Capers_Ed_Pub." hidden="1">'[2]THREE VARIABLES'!$N$1:$V$165</definedName>
    <definedName name="ACwvu.KJP_CC." hidden="1">'[2]THREE VARIABLES'!$N$4:$U$165</definedName>
    <definedName name="anscount" hidden="1">2</definedName>
    <definedName name="counout" localSheetId="27">[3]PORT!#REF!</definedName>
    <definedName name="country" localSheetId="27">[3]PORT!#REF!</definedName>
    <definedName name="Cwvu.CapersView." localSheetId="24" hidden="1">[1]MASTER!#REF!</definedName>
    <definedName name="Cwvu.CapersView." localSheetId="31" hidden="1">[1]MASTER!#REF!</definedName>
    <definedName name="Cwvu.CapersView." hidden="1">[1]MASTER!#REF!</definedName>
    <definedName name="Cwvu.Japan_Capers_Ed_Pub." localSheetId="24" hidden="1">[1]MASTER!#REF!</definedName>
    <definedName name="Cwvu.Japan_Capers_Ed_Pub." localSheetId="31" hidden="1">[1]MASTER!#REF!</definedName>
    <definedName name="Cwvu.Japan_Capers_Ed_Pub." hidden="1">[1]MASTER!#REF!</definedName>
    <definedName name="Cwvu.KJP_CC." localSheetId="24" hidden="1">[1]MASTER!#REF!,[1]MASTER!#REF!,[1]MASTER!#REF!,[1]MASTER!#REF!,[1]MASTER!#REF!,[1]MASTER!#REF!,[1]MASTER!#REF!,[1]MASTER!#REF!,[1]MASTER!#REF!,[1]MASTER!#REF!,[1]MASTER!#REF!,[1]MASTER!#REF!,[1]MASTER!#REF!,[1]MASTER!#REF!,[1]MASTER!#REF!,[1]MASTER!#REF!,[1]MASTER!#REF!,[1]MASTER!#REF!,[1]MASTER!#REF!,[1]MASTER!#REF!</definedName>
    <definedName name="Cwvu.KJP_CC." localSheetId="31" hidden="1">[1]MASTER!#REF!,[1]MASTER!#REF!,[1]MASTER!#REF!,[1]MASTER!#REF!,[1]MASTER!#REF!,[1]MASTER!#REF!,[1]MASTER!#REF!,[1]MASTER!#REF!,[1]MASTER!#REF!,[1]MASTER!#REF!,[1]MASTER!#REF!,[1]MASTER!#REF!,[1]MASTER!#REF!,[1]MASTER!#REF!,[1]MASTER!#REF!,[1]MASTER!#REF!,[1]MASTER!#REF!,[1]MASTER!#REF!,[1]MASTER!#REF!,[1]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con" localSheetId="27">[3]PORT!#REF!</definedName>
    <definedName name="Inward" localSheetId="27">[3]PORT!#REF!</definedName>
    <definedName name="outcon" localSheetId="27">[3]PORT!#REF!</definedName>
    <definedName name="outward" localSheetId="27">[3]PORT!#REF!</definedName>
    <definedName name="PayrollData" localSheetId="27">'[4]Data Validation'!#REF!</definedName>
    <definedName name="Rwvu.CapersView." hidden="1">'[2]THREE VARIABLES'!$A$1:$M$65536</definedName>
    <definedName name="Rwvu.Japan_Capers_Ed_Pub." hidden="1">'[2]THREE VARIABLES'!$A$1:$M$65536</definedName>
    <definedName name="Rwvu.KJP_CC." hidden="1">'[2]THREE VARIABLES'!$A$1:$M$65536</definedName>
    <definedName name="SalesPerson" localSheetId="27">'[5]Statistical Solution'!$B$2:$B$111</definedName>
    <definedName name="salesperson2" localSheetId="27">[6]IFERROR!#REF!</definedName>
    <definedName name="Slicer_Job_Type1">#N/A</definedName>
    <definedName name="Slicer_Region">#N/A</definedName>
    <definedName name="solver_cvg" localSheetId="41" hidden="1">0.0001</definedName>
    <definedName name="solver_drv" localSheetId="41" hidden="1">2</definedName>
    <definedName name="solver_eng" localSheetId="44" hidden="1">1</definedName>
    <definedName name="solver_eng" localSheetId="41" hidden="1">1</definedName>
    <definedName name="solver_est" localSheetId="41" hidden="1">1</definedName>
    <definedName name="solver_itr" localSheetId="41" hidden="1">2147483647</definedName>
    <definedName name="solver_lhs1" localSheetId="41" hidden="1">Solver!$B$5</definedName>
    <definedName name="solver_lhs2" localSheetId="41" hidden="1">Solver!$B$6</definedName>
    <definedName name="solver_lhs3" localSheetId="41" hidden="1">Solver!$B$7</definedName>
    <definedName name="solver_lhs4" localSheetId="41" hidden="1">Solver!$B$8</definedName>
    <definedName name="solver_mip" localSheetId="41" hidden="1">2147483647</definedName>
    <definedName name="solver_mni" localSheetId="41" hidden="1">30</definedName>
    <definedName name="solver_mrt" localSheetId="41" hidden="1">0.075</definedName>
    <definedName name="solver_msl" localSheetId="41" hidden="1">2</definedName>
    <definedName name="solver_neg" localSheetId="44" hidden="1">1</definedName>
    <definedName name="solver_neg" localSheetId="41" hidden="1">1</definedName>
    <definedName name="solver_nod" localSheetId="41" hidden="1">2147483647</definedName>
    <definedName name="solver_num" localSheetId="44" hidden="1">0</definedName>
    <definedName name="solver_num" localSheetId="41" hidden="1">0</definedName>
    <definedName name="solver_nwt" localSheetId="41" hidden="1">1</definedName>
    <definedName name="solver_opt" localSheetId="44" hidden="1">'Goal Seek 2'!$B$9</definedName>
    <definedName name="solver_pre" localSheetId="41" hidden="1">0.000001</definedName>
    <definedName name="solver_rbv" localSheetId="41" hidden="1">2</definedName>
    <definedName name="solver_rel1" localSheetId="41" hidden="1">3</definedName>
    <definedName name="solver_rel2" localSheetId="41" hidden="1">2</definedName>
    <definedName name="solver_rel3" localSheetId="41" hidden="1">3</definedName>
    <definedName name="solver_rel4" localSheetId="41" hidden="1">3</definedName>
    <definedName name="solver_rhs1" localSheetId="41" hidden="1">Solver!$E$5</definedName>
    <definedName name="solver_rhs2" localSheetId="41" hidden="1">Solver!$E$6</definedName>
    <definedName name="solver_rhs3" localSheetId="41" hidden="1">Solver!$E$7</definedName>
    <definedName name="solver_rhs4" localSheetId="41" hidden="1">5</definedName>
    <definedName name="solver_rlx" localSheetId="41" hidden="1">2</definedName>
    <definedName name="solver_rsd" localSheetId="41" hidden="1">0</definedName>
    <definedName name="solver_scl" localSheetId="41" hidden="1">2</definedName>
    <definedName name="solver_sho" localSheetId="41" hidden="1">2</definedName>
    <definedName name="solver_ssz" localSheetId="41" hidden="1">100</definedName>
    <definedName name="solver_tim" localSheetId="41" hidden="1">2147483647</definedName>
    <definedName name="solver_tol" localSheetId="41" hidden="1">0.01</definedName>
    <definedName name="solver_typ" localSheetId="44" hidden="1">1</definedName>
    <definedName name="solver_typ" localSheetId="41" hidden="1">1</definedName>
    <definedName name="solver_val" localSheetId="44" hidden="1">0</definedName>
    <definedName name="solver_val" localSheetId="41" hidden="1">0</definedName>
    <definedName name="solver_ver" localSheetId="44" hidden="1">3</definedName>
    <definedName name="solver_ver" localSheetId="41" hidden="1">3</definedName>
    <definedName name="Swvu.CapersView." localSheetId="24" hidden="1">[1]MASTER!#REF!</definedName>
    <definedName name="Swvu.CapersView." localSheetId="31" hidden="1">[1]MASTER!#REF!</definedName>
    <definedName name="Swvu.CapersView." hidden="1">[1]MASTER!#REF!</definedName>
    <definedName name="Swvu.Japan_Capers_Ed_Pub." hidden="1">'[2]THREE VARIABLES'!$N$1:$V$165</definedName>
    <definedName name="Swvu.KJP_CC." hidden="1">'[2]THREE VARIABLES'!$N$4:$U$165</definedName>
    <definedName name="Total" localSheetId="27">'[5]Statistical Solution'!$F$2:$F$111</definedName>
    <definedName name="United_Kingdom" localSheetId="27">[7]Sheet8!#REF!</definedName>
    <definedName name="United_States" localSheetId="27">[7]Sheet8!#REF!</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QUARTERLY._.VIEW." hidden="1">{"QUARTERLY VIEW",#N/A,FALSE,"YEAR TOTAL"}</definedName>
    <definedName name="wrn.YEAR._.VIEW." hidden="1">{#N/A,#N/A,FALSE,"Sheet2"}</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localSheetId="24" hidden="1">[1]MASTER!#REF!,[1]MASTER!#REF!,[1]MASTER!#REF!,[1]MASTER!#REF!,[1]MASTER!#REF!,[1]MASTER!#REF!,[1]MASTER!#REF!,[1]MASTER!$A$98:$IV$272</definedName>
    <definedName name="Z_9A428CE1_B4D9_11D0_A8AA_0000C071AEE7_.wvu.Rows" localSheetId="31" hidden="1">[1]MASTER!#REF!,[1]MASTER!#REF!,[1]MASTER!#REF!,[1]MASTER!#REF!,[1]MASTER!#REF!,[1]MASTER!#REF!,[1]MASTER!#REF!,[1]MASTER!$A$98:$IV$272</definedName>
    <definedName name="Z_9A428CE1_B4D9_11D0_A8AA_0000C071AEE7_.wvu.Rows" hidden="1">[1]MASTER!#REF!,[1]MASTER!#REF!,[1]MASTER!#REF!,[1]MASTER!#REF!,[1]MASTER!#REF!,[1]MASTER!#REF!,[1]MASTER!#REF!,[1]MASTER!$A$98:$IV$272</definedName>
  </definedNames>
  <calcPr calcId="179017"/>
  <pivotCaches>
    <pivotCache cacheId="1" r:id="rId54"/>
    <pivotCache cacheId="6" r:id="rId55"/>
    <pivotCache cacheId="11" r:id="rId56"/>
  </pivotCaches>
  <fileRecoveryPr autoRecover="0"/>
  <extLst>
    <ext xmlns:x14="http://schemas.microsoft.com/office/spreadsheetml/2009/9/main" uri="{BBE1A952-AA13-448e-AADC-164F8A28A991}">
      <x14:slicerCaches>
        <x14:slicerCache r:id="rId57"/>
        <x14:slicerCache r:id="rId58"/>
      </x14:slicerCaches>
    </ext>
    <ext xmlns:x14="http://schemas.microsoft.com/office/spreadsheetml/2009/9/main" uri="{79F54976-1DA5-4618-B147-4CDE4B953A38}">
      <x14:workbookPr/>
    </ext>
  </extLst>
</workbook>
</file>

<file path=xl/calcChain.xml><?xml version="1.0" encoding="utf-8"?>
<calcChain xmlns="http://schemas.openxmlformats.org/spreadsheetml/2006/main">
  <c r="D15" i="26" l="1"/>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14" i="26"/>
  <c r="B9" i="26"/>
  <c r="F5" i="6"/>
  <c r="E5" i="6"/>
  <c r="D5" i="6"/>
  <c r="C5" i="6"/>
  <c r="B5" i="6"/>
  <c r="I4" i="72"/>
  <c r="I5" i="72"/>
  <c r="I6" i="72"/>
  <c r="I7" i="72"/>
  <c r="I8" i="72"/>
  <c r="I9" i="72"/>
  <c r="I10" i="72"/>
  <c r="I11" i="72"/>
  <c r="I12" i="72"/>
  <c r="I13" i="72"/>
  <c r="I14" i="72"/>
  <c r="I15" i="72"/>
  <c r="I16" i="72"/>
  <c r="I17" i="72"/>
  <c r="I18" i="72"/>
  <c r="I19" i="72"/>
  <c r="I20" i="72"/>
  <c r="I21" i="72"/>
  <c r="I22" i="72"/>
  <c r="I23" i="72"/>
  <c r="I24" i="72"/>
  <c r="I25" i="72"/>
  <c r="I26" i="72"/>
  <c r="I27" i="72"/>
  <c r="I28" i="72"/>
  <c r="I29" i="72"/>
  <c r="I30" i="72"/>
  <c r="I31" i="72"/>
  <c r="I32" i="72"/>
  <c r="I33" i="72"/>
  <c r="I34" i="72"/>
  <c r="I35" i="72"/>
  <c r="I36" i="72"/>
  <c r="I37" i="72"/>
  <c r="I38" i="72"/>
  <c r="I39" i="72"/>
  <c r="I40" i="72"/>
  <c r="I41" i="72"/>
  <c r="I42" i="72"/>
  <c r="I43" i="72"/>
  <c r="I44" i="72"/>
  <c r="I45" i="72"/>
  <c r="I46" i="72"/>
  <c r="I47" i="72"/>
  <c r="I3" i="72"/>
  <c r="H3" i="74"/>
  <c r="H4" i="74"/>
  <c r="H5" i="74"/>
  <c r="H6" i="74"/>
  <c r="H7" i="74"/>
  <c r="H8" i="74"/>
  <c r="H9" i="74"/>
  <c r="H10" i="74"/>
  <c r="H11" i="74"/>
  <c r="H12" i="74"/>
  <c r="H13" i="74"/>
  <c r="H14" i="74"/>
  <c r="H15" i="74"/>
  <c r="H16" i="74"/>
  <c r="H17" i="74"/>
  <c r="H18" i="74"/>
  <c r="H19" i="74"/>
  <c r="H20" i="74"/>
  <c r="H21" i="74"/>
  <c r="H22" i="74"/>
  <c r="H23" i="74"/>
  <c r="H24" i="74"/>
  <c r="H25" i="74"/>
  <c r="H26" i="74"/>
  <c r="H27" i="74"/>
  <c r="H28" i="74"/>
  <c r="H29" i="74"/>
  <c r="H30" i="74"/>
  <c r="H31" i="74"/>
  <c r="H32" i="74"/>
  <c r="H33" i="74"/>
  <c r="H34" i="74"/>
  <c r="H35" i="74"/>
  <c r="H36" i="74"/>
  <c r="H37" i="74"/>
  <c r="H38" i="74"/>
  <c r="H39" i="74"/>
  <c r="H40" i="74"/>
  <c r="H41" i="74"/>
  <c r="H42" i="74"/>
  <c r="H43" i="74"/>
  <c r="H44" i="74"/>
  <c r="H45" i="74"/>
  <c r="H46" i="74"/>
  <c r="H47" i="74"/>
  <c r="H48" i="74"/>
  <c r="H49" i="74"/>
  <c r="H50" i="74"/>
  <c r="H51" i="74"/>
  <c r="H52" i="74"/>
  <c r="H53" i="74"/>
  <c r="H54" i="74"/>
  <c r="H55" i="74"/>
  <c r="H56" i="74"/>
  <c r="H57" i="74"/>
  <c r="H58" i="74"/>
  <c r="H59" i="74"/>
  <c r="H60" i="74"/>
  <c r="H61" i="74"/>
  <c r="H62" i="74"/>
  <c r="H63" i="74"/>
  <c r="H64" i="74"/>
  <c r="H65" i="74"/>
  <c r="H66" i="74"/>
  <c r="H67" i="74"/>
  <c r="H68" i="74"/>
  <c r="H69" i="74"/>
  <c r="H70" i="74"/>
  <c r="H71" i="74"/>
  <c r="H72" i="74"/>
  <c r="H73" i="74"/>
  <c r="H74" i="74"/>
  <c r="H75" i="74"/>
  <c r="H76" i="74"/>
  <c r="H77" i="74"/>
  <c r="H78" i="74"/>
  <c r="H79" i="74"/>
  <c r="H80" i="74"/>
  <c r="H81" i="74"/>
  <c r="H82" i="74"/>
  <c r="H83" i="74"/>
  <c r="H84" i="74"/>
  <c r="H85" i="74"/>
  <c r="H86" i="74"/>
  <c r="H87" i="74"/>
  <c r="H88" i="74"/>
  <c r="H89" i="74"/>
  <c r="H90" i="74"/>
  <c r="H91" i="74"/>
  <c r="H92" i="74"/>
  <c r="H93" i="74"/>
  <c r="H94" i="74"/>
  <c r="H95" i="74"/>
  <c r="H96" i="74"/>
  <c r="H97" i="74"/>
  <c r="H98" i="74"/>
  <c r="H99" i="74"/>
  <c r="H100" i="74"/>
  <c r="H101" i="74"/>
  <c r="H2" i="74"/>
  <c r="F3" i="74"/>
  <c r="F4" i="74"/>
  <c r="F5" i="74"/>
  <c r="F6" i="74"/>
  <c r="F7" i="74"/>
  <c r="F8" i="74"/>
  <c r="F9" i="74"/>
  <c r="F10" i="74"/>
  <c r="F11" i="74"/>
  <c r="F12" i="74"/>
  <c r="F13" i="74"/>
  <c r="F14" i="74"/>
  <c r="F15" i="74"/>
  <c r="F16" i="74"/>
  <c r="F17" i="74"/>
  <c r="F18" i="74"/>
  <c r="F19" i="74"/>
  <c r="F20" i="74"/>
  <c r="F21" i="74"/>
  <c r="F22" i="74"/>
  <c r="F23" i="74"/>
  <c r="F24" i="74"/>
  <c r="F25" i="74"/>
  <c r="F26" i="74"/>
  <c r="F27" i="74"/>
  <c r="F28" i="74"/>
  <c r="F29" i="74"/>
  <c r="F30" i="74"/>
  <c r="F31" i="74"/>
  <c r="F32" i="74"/>
  <c r="F33" i="74"/>
  <c r="F34" i="74"/>
  <c r="F35" i="74"/>
  <c r="F36" i="74"/>
  <c r="F37" i="74"/>
  <c r="F38" i="74"/>
  <c r="F39" i="74"/>
  <c r="F40" i="74"/>
  <c r="F41" i="74"/>
  <c r="F42" i="74"/>
  <c r="F43" i="74"/>
  <c r="F44" i="74"/>
  <c r="F45" i="74"/>
  <c r="F46" i="74"/>
  <c r="F47" i="74"/>
  <c r="F48" i="74"/>
  <c r="F49" i="74"/>
  <c r="F50" i="74"/>
  <c r="F51" i="74"/>
  <c r="F52" i="74"/>
  <c r="F53" i="74"/>
  <c r="F54" i="74"/>
  <c r="F55" i="74"/>
  <c r="F56" i="74"/>
  <c r="F57" i="74"/>
  <c r="F58" i="74"/>
  <c r="F59" i="74"/>
  <c r="F60" i="74"/>
  <c r="F61" i="74"/>
  <c r="F62" i="74"/>
  <c r="F63" i="74"/>
  <c r="F64" i="74"/>
  <c r="F65" i="74"/>
  <c r="F66" i="74"/>
  <c r="F67" i="74"/>
  <c r="F68" i="74"/>
  <c r="F69" i="74"/>
  <c r="F70" i="74"/>
  <c r="F71" i="74"/>
  <c r="F72" i="74"/>
  <c r="F73" i="74"/>
  <c r="F74" i="74"/>
  <c r="F75" i="74"/>
  <c r="F76" i="74"/>
  <c r="F77" i="74"/>
  <c r="F78" i="74"/>
  <c r="F79" i="74"/>
  <c r="F80" i="74"/>
  <c r="F81" i="74"/>
  <c r="F82" i="74"/>
  <c r="F83" i="74"/>
  <c r="F84" i="74"/>
  <c r="F85" i="74"/>
  <c r="F86" i="74"/>
  <c r="F87" i="74"/>
  <c r="F88" i="74"/>
  <c r="F89" i="74"/>
  <c r="F90" i="74"/>
  <c r="F91" i="74"/>
  <c r="F92" i="74"/>
  <c r="F93" i="74"/>
  <c r="F94" i="74"/>
  <c r="F95" i="74"/>
  <c r="F96" i="74"/>
  <c r="F97" i="74"/>
  <c r="F98" i="74"/>
  <c r="F99" i="74"/>
  <c r="F100" i="74"/>
  <c r="F101" i="74"/>
  <c r="F2" i="7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7" i="4"/>
  <c r="G12" i="24"/>
  <c r="H12" i="24"/>
  <c r="I12" i="24"/>
  <c r="G13" i="24"/>
  <c r="H13" i="24"/>
  <c r="I13" i="24"/>
  <c r="G14" i="24"/>
  <c r="I14" i="24" s="1"/>
  <c r="H14" i="24"/>
  <c r="G15" i="24"/>
  <c r="H15" i="24" s="1"/>
  <c r="I15" i="24"/>
  <c r="G16" i="24"/>
  <c r="H16" i="24"/>
  <c r="I16" i="24"/>
  <c r="G17" i="24"/>
  <c r="H17" i="24"/>
  <c r="I17" i="24"/>
  <c r="G18" i="24"/>
  <c r="I18" i="24" s="1"/>
  <c r="H18" i="24"/>
  <c r="G19" i="24"/>
  <c r="H19" i="24"/>
  <c r="I19" i="24"/>
  <c r="G20" i="24"/>
  <c r="H20" i="24"/>
  <c r="I20" i="24"/>
  <c r="G21" i="24"/>
  <c r="H21" i="24"/>
  <c r="I21" i="24"/>
  <c r="G22" i="24"/>
  <c r="H22" i="24"/>
  <c r="I22" i="24"/>
  <c r="G23" i="24"/>
  <c r="H23" i="24" s="1"/>
  <c r="I23" i="24"/>
  <c r="G24" i="24"/>
  <c r="H24" i="24"/>
  <c r="I24" i="24"/>
  <c r="G25" i="24"/>
  <c r="H25" i="24"/>
  <c r="I25" i="24"/>
  <c r="I11" i="24"/>
  <c r="H11" i="24"/>
  <c r="G11" i="24"/>
  <c r="B41" i="3"/>
  <c r="B33" i="3"/>
  <c r="B25" i="3"/>
  <c r="B17" i="3"/>
  <c r="B9" i="3"/>
  <c r="G7" i="1"/>
  <c r="G8" i="1"/>
  <c r="G9" i="1"/>
  <c r="G10" i="1"/>
  <c r="G11" i="1"/>
  <c r="G12" i="1"/>
  <c r="G13" i="1"/>
  <c r="G14" i="1"/>
  <c r="G6" i="1"/>
  <c r="G15" i="1" s="1"/>
  <c r="C15" i="1"/>
  <c r="D15" i="1"/>
  <c r="E15" i="1"/>
  <c r="F15" i="1"/>
  <c r="B15" i="1"/>
  <c r="K2156" i="71" l="1"/>
  <c r="K2155" i="71"/>
  <c r="K2154" i="71"/>
  <c r="K2153" i="71"/>
  <c r="K2152" i="71"/>
  <c r="K2151" i="71"/>
  <c r="K2150" i="71"/>
  <c r="K2149" i="71"/>
  <c r="K2148" i="71"/>
  <c r="K2147" i="71"/>
  <c r="K2146" i="71"/>
  <c r="K2145" i="71"/>
  <c r="K2144" i="71"/>
  <c r="K2143" i="71"/>
  <c r="K2142" i="71"/>
  <c r="K2141" i="71"/>
  <c r="K2140" i="71"/>
  <c r="K2139" i="71"/>
  <c r="K2138" i="71"/>
  <c r="K2137" i="71"/>
  <c r="K2136" i="71"/>
  <c r="K2135" i="71"/>
  <c r="K2134" i="71"/>
  <c r="K2133" i="71"/>
  <c r="K2132" i="71"/>
  <c r="K2131" i="71"/>
  <c r="K2130" i="71"/>
  <c r="K2129" i="71"/>
  <c r="K2128" i="71"/>
  <c r="K2127" i="71"/>
  <c r="K2126" i="71"/>
  <c r="K2125" i="71"/>
  <c r="K2124" i="71"/>
  <c r="K2123" i="71"/>
  <c r="K2122" i="71"/>
  <c r="K2121" i="71"/>
  <c r="K2120" i="71"/>
  <c r="K2119" i="71"/>
  <c r="K2118" i="71"/>
  <c r="K2117" i="71"/>
  <c r="K2116" i="71"/>
  <c r="K2115" i="71"/>
  <c r="K2114" i="71"/>
  <c r="K2113" i="71"/>
  <c r="K2112" i="71"/>
  <c r="K2111" i="71"/>
  <c r="K2110" i="71"/>
  <c r="K2109" i="71"/>
  <c r="K2108" i="71"/>
  <c r="K2107" i="71"/>
  <c r="K2106" i="71"/>
  <c r="K2105" i="71"/>
  <c r="K2104" i="71"/>
  <c r="K2103" i="71"/>
  <c r="K2102" i="71"/>
  <c r="K2101" i="71"/>
  <c r="K2100" i="71"/>
  <c r="K2099" i="71"/>
  <c r="K2098" i="71"/>
  <c r="K2097" i="71"/>
  <c r="K2096" i="71"/>
  <c r="K2095" i="71"/>
  <c r="K2094" i="71"/>
  <c r="K2093" i="71"/>
  <c r="K2092" i="71"/>
  <c r="K2091" i="71"/>
  <c r="K2090" i="71"/>
  <c r="K2089" i="71"/>
  <c r="K2088" i="71"/>
  <c r="K2087" i="71"/>
  <c r="K2086" i="71"/>
  <c r="K2085" i="71"/>
  <c r="K2084" i="71"/>
  <c r="K2083" i="71"/>
  <c r="K2082" i="71"/>
  <c r="K2081" i="71"/>
  <c r="K2080" i="71"/>
  <c r="K2079" i="71"/>
  <c r="K2078" i="71"/>
  <c r="K2077" i="71"/>
  <c r="K2076" i="71"/>
  <c r="K2075" i="71"/>
  <c r="K2074" i="71"/>
  <c r="K2073" i="71"/>
  <c r="K2072" i="71"/>
  <c r="K2071" i="71"/>
  <c r="K2070" i="71"/>
  <c r="K2069" i="71"/>
  <c r="K2068" i="71"/>
  <c r="K2067" i="71"/>
  <c r="K2066" i="71"/>
  <c r="K2065" i="71"/>
  <c r="K2064" i="71"/>
  <c r="K2063" i="71"/>
  <c r="K2062" i="71"/>
  <c r="K2061" i="71"/>
  <c r="K2060" i="71"/>
  <c r="K2059" i="71"/>
  <c r="K2058" i="71"/>
  <c r="K2057" i="71"/>
  <c r="K2056" i="71"/>
  <c r="K2055" i="71"/>
  <c r="K2054" i="71"/>
  <c r="K2053" i="71"/>
  <c r="K2052" i="71"/>
  <c r="K2051" i="71"/>
  <c r="K2050" i="71"/>
  <c r="K2049" i="71"/>
  <c r="K2048" i="71"/>
  <c r="K2047" i="71"/>
  <c r="K2046" i="71"/>
  <c r="K2045" i="71"/>
  <c r="K2044" i="71"/>
  <c r="K2043" i="71"/>
  <c r="K2042" i="71"/>
  <c r="K2041" i="71"/>
  <c r="K2040" i="71"/>
  <c r="K2039" i="71"/>
  <c r="K2038" i="71"/>
  <c r="K2037" i="71"/>
  <c r="K2036" i="71"/>
  <c r="K2035" i="71"/>
  <c r="K2034" i="71"/>
  <c r="K2033" i="71"/>
  <c r="K2032" i="71"/>
  <c r="K2031" i="71"/>
  <c r="K2030" i="71"/>
  <c r="K2029" i="71"/>
  <c r="K2028" i="71"/>
  <c r="K2027" i="71"/>
  <c r="K2026" i="71"/>
  <c r="K2025" i="71"/>
  <c r="K2024" i="71"/>
  <c r="K2023" i="71"/>
  <c r="K2022" i="71"/>
  <c r="K2021" i="71"/>
  <c r="K2020" i="71"/>
  <c r="K2019" i="71"/>
  <c r="K2018" i="71"/>
  <c r="K2017" i="71"/>
  <c r="K2016" i="71"/>
  <c r="K2015" i="71"/>
  <c r="K2014" i="71"/>
  <c r="K2013" i="71"/>
  <c r="K2012" i="71"/>
  <c r="K2011" i="71"/>
  <c r="K2010" i="71"/>
  <c r="K2009" i="71"/>
  <c r="K2008" i="71"/>
  <c r="K2007" i="71"/>
  <c r="K2006" i="71"/>
  <c r="K2005" i="71"/>
  <c r="K2004" i="71"/>
  <c r="K2003" i="71"/>
  <c r="K2002" i="71"/>
  <c r="K2001" i="71"/>
  <c r="K2000" i="71"/>
  <c r="K1999" i="71"/>
  <c r="K1998" i="71"/>
  <c r="K1997" i="71"/>
  <c r="K1996" i="71"/>
  <c r="K1995" i="71"/>
  <c r="K1994" i="71"/>
  <c r="K1993" i="71"/>
  <c r="K1992" i="71"/>
  <c r="K1991" i="71"/>
  <c r="K1990" i="71"/>
  <c r="K1989" i="71"/>
  <c r="K1988" i="71"/>
  <c r="K1987" i="71"/>
  <c r="K1986" i="71"/>
  <c r="K1985" i="71"/>
  <c r="K1984" i="71"/>
  <c r="K1983" i="71"/>
  <c r="K1982" i="71"/>
  <c r="K1981" i="71"/>
  <c r="K1980" i="71"/>
  <c r="K1979" i="71"/>
  <c r="K1978" i="71"/>
  <c r="K1977" i="71"/>
  <c r="K1976" i="71"/>
  <c r="K1975" i="71"/>
  <c r="K1974" i="71"/>
  <c r="K1973" i="71"/>
  <c r="K1972" i="71"/>
  <c r="K1971" i="71"/>
  <c r="K1970" i="71"/>
  <c r="K1969" i="71"/>
  <c r="K1968" i="71"/>
  <c r="K1967" i="71"/>
  <c r="K1966" i="71"/>
  <c r="K1965" i="71"/>
  <c r="K1964" i="71"/>
  <c r="K1963" i="71"/>
  <c r="K1962" i="71"/>
  <c r="K1961" i="71"/>
  <c r="K1960" i="71"/>
  <c r="K1959" i="71"/>
  <c r="K1958" i="71"/>
  <c r="K1957" i="71"/>
  <c r="K1956" i="71"/>
  <c r="K1955" i="71"/>
  <c r="K1954" i="71"/>
  <c r="K1953" i="71"/>
  <c r="K1952" i="71"/>
  <c r="K1951" i="71"/>
  <c r="K1950" i="71"/>
  <c r="K1949" i="71"/>
  <c r="K1948" i="71"/>
  <c r="K1947" i="71"/>
  <c r="K1946" i="71"/>
  <c r="K1945" i="71"/>
  <c r="K1944" i="71"/>
  <c r="K1943" i="71"/>
  <c r="K1942" i="71"/>
  <c r="K1941" i="71"/>
  <c r="K1940" i="71"/>
  <c r="K1939" i="71"/>
  <c r="K1938" i="71"/>
  <c r="K1937" i="71"/>
  <c r="K1936" i="71"/>
  <c r="K1935" i="71"/>
  <c r="K1934" i="71"/>
  <c r="K1933" i="71"/>
  <c r="K1932" i="71"/>
  <c r="K1931" i="71"/>
  <c r="K1930" i="71"/>
  <c r="K1929" i="71"/>
  <c r="K1928" i="71"/>
  <c r="K1927" i="71"/>
  <c r="K1926" i="71"/>
  <c r="K1925" i="71"/>
  <c r="K1924" i="71"/>
  <c r="K1923" i="71"/>
  <c r="K1922" i="71"/>
  <c r="K1921" i="71"/>
  <c r="K1920" i="71"/>
  <c r="K1919" i="71"/>
  <c r="K1918" i="71"/>
  <c r="K1917" i="71"/>
  <c r="K1916" i="71"/>
  <c r="K1915" i="71"/>
  <c r="K1914" i="71"/>
  <c r="K1913" i="71"/>
  <c r="K1912" i="71"/>
  <c r="K1911" i="71"/>
  <c r="K1910" i="71"/>
  <c r="K1909" i="71"/>
  <c r="K1908" i="71"/>
  <c r="K1907" i="71"/>
  <c r="K1906" i="71"/>
  <c r="K1905" i="71"/>
  <c r="K1904" i="71"/>
  <c r="K1903" i="71"/>
  <c r="K1902" i="71"/>
  <c r="K1901" i="71"/>
  <c r="K1900" i="71"/>
  <c r="K1899" i="71"/>
  <c r="K1898" i="71"/>
  <c r="K1897" i="71"/>
  <c r="K1896" i="71"/>
  <c r="K1895" i="71"/>
  <c r="K1894" i="71"/>
  <c r="K1893" i="71"/>
  <c r="K1892" i="71"/>
  <c r="K1891" i="71"/>
  <c r="K1890" i="71"/>
  <c r="K1889" i="71"/>
  <c r="K1888" i="71"/>
  <c r="K1887" i="71"/>
  <c r="K1886" i="71"/>
  <c r="K1885" i="71"/>
  <c r="K1884" i="71"/>
  <c r="K1883" i="71"/>
  <c r="K1882" i="71"/>
  <c r="K1881" i="71"/>
  <c r="K1880" i="71"/>
  <c r="K1879" i="71"/>
  <c r="K1878" i="71"/>
  <c r="K1877" i="71"/>
  <c r="K1876" i="71"/>
  <c r="K1875" i="71"/>
  <c r="K1874" i="71"/>
  <c r="K1873" i="71"/>
  <c r="K1872" i="71"/>
  <c r="K1871" i="71"/>
  <c r="K1870" i="71"/>
  <c r="K1869" i="71"/>
  <c r="K1868" i="71"/>
  <c r="K1867" i="71"/>
  <c r="K1866" i="71"/>
  <c r="K1865" i="71"/>
  <c r="K1864" i="71"/>
  <c r="K1863" i="71"/>
  <c r="K1862" i="71"/>
  <c r="K1861" i="71"/>
  <c r="K1860" i="71"/>
  <c r="K1859" i="71"/>
  <c r="K1858" i="71"/>
  <c r="K1857" i="71"/>
  <c r="K1856" i="71"/>
  <c r="K1855" i="71"/>
  <c r="K1854" i="71"/>
  <c r="K1853" i="71"/>
  <c r="K1852" i="71"/>
  <c r="K1851" i="71"/>
  <c r="K1850" i="71"/>
  <c r="K1849" i="71"/>
  <c r="K1848" i="71"/>
  <c r="K1847" i="71"/>
  <c r="K1846" i="71"/>
  <c r="K1845" i="71"/>
  <c r="K1844" i="71"/>
  <c r="K1843" i="71"/>
  <c r="K1842" i="71"/>
  <c r="K1841" i="71"/>
  <c r="K1840" i="71"/>
  <c r="K1839" i="71"/>
  <c r="K1838" i="71"/>
  <c r="K1837" i="71"/>
  <c r="K1836" i="71"/>
  <c r="K1835" i="71"/>
  <c r="K1834" i="71"/>
  <c r="K1833" i="71"/>
  <c r="K1832" i="71"/>
  <c r="K1831" i="71"/>
  <c r="K1830" i="71"/>
  <c r="K1829" i="71"/>
  <c r="K1828" i="71"/>
  <c r="K1827" i="71"/>
  <c r="K1826" i="71"/>
  <c r="K1825" i="71"/>
  <c r="K1824" i="71"/>
  <c r="K1823" i="71"/>
  <c r="K1822" i="71"/>
  <c r="K1821" i="71"/>
  <c r="K1820" i="71"/>
  <c r="K1819" i="71"/>
  <c r="K1818" i="71"/>
  <c r="K1817" i="71"/>
  <c r="K1816" i="71"/>
  <c r="K1815" i="71"/>
  <c r="K1814" i="71"/>
  <c r="K1813" i="71"/>
  <c r="K1812" i="71"/>
  <c r="K1811" i="71"/>
  <c r="K1810" i="71"/>
  <c r="K1809" i="71"/>
  <c r="K1808" i="71"/>
  <c r="K1807" i="71"/>
  <c r="K1806" i="71"/>
  <c r="K1805" i="71"/>
  <c r="K1804" i="71"/>
  <c r="K1803" i="71"/>
  <c r="K1802" i="71"/>
  <c r="K1801" i="71"/>
  <c r="K1800" i="71"/>
  <c r="K1799" i="71"/>
  <c r="K1798" i="71"/>
  <c r="K1797" i="71"/>
  <c r="K1796" i="71"/>
  <c r="K1795" i="71"/>
  <c r="K1794" i="71"/>
  <c r="K1793" i="71"/>
  <c r="K1792" i="71"/>
  <c r="K1791" i="71"/>
  <c r="K1790" i="71"/>
  <c r="K1789" i="71"/>
  <c r="K1788" i="71"/>
  <c r="K1787" i="71"/>
  <c r="K1786" i="71"/>
  <c r="K1785" i="71"/>
  <c r="K1784" i="71"/>
  <c r="K1783" i="71"/>
  <c r="K1782" i="71"/>
  <c r="K1781" i="71"/>
  <c r="K1780" i="71"/>
  <c r="K1779" i="71"/>
  <c r="K1778" i="71"/>
  <c r="K1777" i="71"/>
  <c r="K1776" i="71"/>
  <c r="K1775" i="71"/>
  <c r="K1774" i="71"/>
  <c r="K1773" i="71"/>
  <c r="K1772" i="71"/>
  <c r="K1771" i="71"/>
  <c r="K1770" i="71"/>
  <c r="K1769" i="71"/>
  <c r="K1768" i="71"/>
  <c r="K1767" i="71"/>
  <c r="K1766" i="71"/>
  <c r="K1765" i="71"/>
  <c r="K1764" i="71"/>
  <c r="K1763" i="71"/>
  <c r="K1762" i="71"/>
  <c r="K1761" i="71"/>
  <c r="K1760" i="71"/>
  <c r="K1759" i="71"/>
  <c r="K1758" i="71"/>
  <c r="K1757" i="71"/>
  <c r="K1756" i="71"/>
  <c r="K1755" i="71"/>
  <c r="K1754" i="71"/>
  <c r="K1753" i="71"/>
  <c r="K1752" i="71"/>
  <c r="K1751" i="71"/>
  <c r="K1750" i="71"/>
  <c r="K1749" i="71"/>
  <c r="K1748" i="71"/>
  <c r="K1747" i="71"/>
  <c r="K1746" i="71"/>
  <c r="K1745" i="71"/>
  <c r="K1744" i="71"/>
  <c r="K1743" i="71"/>
  <c r="K1742" i="71"/>
  <c r="K1741" i="71"/>
  <c r="K1740" i="71"/>
  <c r="K1739" i="71"/>
  <c r="K1738" i="71"/>
  <c r="K1737" i="71"/>
  <c r="K1736" i="71"/>
  <c r="K1735" i="71"/>
  <c r="K1734" i="71"/>
  <c r="K1733" i="71"/>
  <c r="K1732" i="71"/>
  <c r="K1731" i="71"/>
  <c r="K1730" i="71"/>
  <c r="K1729" i="71"/>
  <c r="K1728" i="71"/>
  <c r="K1727" i="71"/>
  <c r="K1726" i="71"/>
  <c r="K1725" i="71"/>
  <c r="K1724" i="71"/>
  <c r="K1723" i="71"/>
  <c r="K1722" i="71"/>
  <c r="K1721" i="71"/>
  <c r="K1720" i="71"/>
  <c r="K1719" i="71"/>
  <c r="K1718" i="71"/>
  <c r="K1717" i="71"/>
  <c r="K1716" i="71"/>
  <c r="K1715" i="71"/>
  <c r="K1714" i="71"/>
  <c r="K1713" i="71"/>
  <c r="K1712" i="71"/>
  <c r="K1711" i="71"/>
  <c r="K1710" i="71"/>
  <c r="K1709" i="71"/>
  <c r="K1708" i="71"/>
  <c r="K1707" i="71"/>
  <c r="K1706" i="71"/>
  <c r="K1705" i="71"/>
  <c r="K1704" i="71"/>
  <c r="K1703" i="71"/>
  <c r="K1702" i="71"/>
  <c r="K1701" i="71"/>
  <c r="K1700" i="71"/>
  <c r="K1699" i="71"/>
  <c r="K1698" i="71"/>
  <c r="K1697" i="71"/>
  <c r="K1696" i="71"/>
  <c r="K1695" i="71"/>
  <c r="K1694" i="71"/>
  <c r="K1693" i="71"/>
  <c r="K1692" i="71"/>
  <c r="K1691" i="71"/>
  <c r="K1690" i="71"/>
  <c r="K1689" i="71"/>
  <c r="K1688" i="71"/>
  <c r="K1687" i="71"/>
  <c r="K1686" i="71"/>
  <c r="K1685" i="71"/>
  <c r="K1684" i="71"/>
  <c r="K1683" i="71"/>
  <c r="K1682" i="71"/>
  <c r="K1681" i="71"/>
  <c r="K1680" i="71"/>
  <c r="K1679" i="71"/>
  <c r="K1678" i="71"/>
  <c r="K1677" i="71"/>
  <c r="K1676" i="71"/>
  <c r="K1675" i="71"/>
  <c r="K1674" i="71"/>
  <c r="K1673" i="71"/>
  <c r="K1672" i="71"/>
  <c r="K1671" i="71"/>
  <c r="K1670" i="71"/>
  <c r="K1669" i="71"/>
  <c r="K1668" i="71"/>
  <c r="K1667" i="71"/>
  <c r="K1666" i="71"/>
  <c r="K1665" i="71"/>
  <c r="K1664" i="71"/>
  <c r="K1663" i="71"/>
  <c r="K1662" i="71"/>
  <c r="K1661" i="71"/>
  <c r="K1660" i="71"/>
  <c r="K1659" i="71"/>
  <c r="K1658" i="71"/>
  <c r="K1657" i="71"/>
  <c r="K1656" i="71"/>
  <c r="K1655" i="71"/>
  <c r="K1654" i="71"/>
  <c r="K1653" i="71"/>
  <c r="K1652" i="71"/>
  <c r="K1651" i="71"/>
  <c r="K1650" i="71"/>
  <c r="K1649" i="71"/>
  <c r="K1648" i="71"/>
  <c r="K1647" i="71"/>
  <c r="K1646" i="71"/>
  <c r="K1645" i="71"/>
  <c r="K1644" i="71"/>
  <c r="K1643" i="71"/>
  <c r="K1642" i="71"/>
  <c r="K1641" i="71"/>
  <c r="K1640" i="71"/>
  <c r="K1639" i="71"/>
  <c r="K1638" i="71"/>
  <c r="K1637" i="71"/>
  <c r="K1636" i="71"/>
  <c r="K1635" i="71"/>
  <c r="K1634" i="71"/>
  <c r="K1633" i="71"/>
  <c r="K1632" i="71"/>
  <c r="K1631" i="71"/>
  <c r="K1630" i="71"/>
  <c r="K1629" i="71"/>
  <c r="K1628" i="71"/>
  <c r="K1627" i="71"/>
  <c r="K1626" i="71"/>
  <c r="K1625" i="71"/>
  <c r="K1624" i="71"/>
  <c r="K1623" i="71"/>
  <c r="K1622" i="71"/>
  <c r="K1621" i="71"/>
  <c r="K1620" i="71"/>
  <c r="K1619" i="71"/>
  <c r="K1618" i="71"/>
  <c r="K1617" i="71"/>
  <c r="K1616" i="71"/>
  <c r="K1615" i="71"/>
  <c r="K1614" i="71"/>
  <c r="K1613" i="71"/>
  <c r="K1612" i="71"/>
  <c r="K1611" i="71"/>
  <c r="K1610" i="71"/>
  <c r="K1609" i="71"/>
  <c r="K1608" i="71"/>
  <c r="K1607" i="71"/>
  <c r="K1606" i="71"/>
  <c r="K1605" i="71"/>
  <c r="K1604" i="71"/>
  <c r="K1603" i="71"/>
  <c r="K1602" i="71"/>
  <c r="K1601" i="71"/>
  <c r="K1600" i="71"/>
  <c r="K1599" i="71"/>
  <c r="K1598" i="71"/>
  <c r="K1597" i="71"/>
  <c r="K1596" i="71"/>
  <c r="K1595" i="71"/>
  <c r="K1594" i="71"/>
  <c r="K1593" i="71"/>
  <c r="K1592" i="71"/>
  <c r="K1591" i="71"/>
  <c r="K1590" i="71"/>
  <c r="K1589" i="71"/>
  <c r="K1588" i="71"/>
  <c r="K1587" i="71"/>
  <c r="K1586" i="71"/>
  <c r="K1585" i="71"/>
  <c r="K1584" i="71"/>
  <c r="K1583" i="71"/>
  <c r="K1582" i="71"/>
  <c r="K1581" i="71"/>
  <c r="K1580" i="71"/>
  <c r="K1579" i="71"/>
  <c r="K1578" i="71"/>
  <c r="K1577" i="71"/>
  <c r="K1576" i="71"/>
  <c r="K1575" i="71"/>
  <c r="K1574" i="71"/>
  <c r="K1573" i="71"/>
  <c r="K1572" i="71"/>
  <c r="K1571" i="71"/>
  <c r="K1570" i="71"/>
  <c r="K1569" i="71"/>
  <c r="K1568" i="71"/>
  <c r="K1567" i="71"/>
  <c r="K1566" i="71"/>
  <c r="K1565" i="71"/>
  <c r="K1564" i="71"/>
  <c r="K1563" i="71"/>
  <c r="K1562" i="71"/>
  <c r="K1561" i="71"/>
  <c r="K1560" i="71"/>
  <c r="K1559" i="71"/>
  <c r="K1558" i="71"/>
  <c r="K1557" i="71"/>
  <c r="K1556" i="71"/>
  <c r="K1555" i="71"/>
  <c r="K1554" i="71"/>
  <c r="K1553" i="71"/>
  <c r="K1552" i="71"/>
  <c r="K1551" i="71"/>
  <c r="K1550" i="71"/>
  <c r="K1549" i="71"/>
  <c r="K1548" i="71"/>
  <c r="K1547" i="71"/>
  <c r="K1546" i="71"/>
  <c r="K1545" i="71"/>
  <c r="K1544" i="71"/>
  <c r="K1543" i="71"/>
  <c r="K1542" i="71"/>
  <c r="K1541" i="71"/>
  <c r="K1540" i="71"/>
  <c r="K1539" i="71"/>
  <c r="K1538" i="71"/>
  <c r="K1537" i="71"/>
  <c r="K1536" i="71"/>
  <c r="K1535" i="71"/>
  <c r="K1534" i="71"/>
  <c r="K1533" i="71"/>
  <c r="K1532" i="71"/>
  <c r="K1531" i="71"/>
  <c r="K1530" i="71"/>
  <c r="K1529" i="71"/>
  <c r="K1528" i="71"/>
  <c r="K1527" i="71"/>
  <c r="K1526" i="71"/>
  <c r="K1525" i="71"/>
  <c r="K1524" i="71"/>
  <c r="K1523" i="71"/>
  <c r="K1522" i="71"/>
  <c r="K1521" i="71"/>
  <c r="K1520" i="71"/>
  <c r="K1519" i="71"/>
  <c r="K1518" i="71"/>
  <c r="K1517" i="71"/>
  <c r="K1516" i="71"/>
  <c r="K1515" i="71"/>
  <c r="K1514" i="71"/>
  <c r="K1513" i="71"/>
  <c r="K1512" i="71"/>
  <c r="K1511" i="71"/>
  <c r="K1510" i="71"/>
  <c r="K1509" i="71"/>
  <c r="K1508" i="71"/>
  <c r="K1507" i="71"/>
  <c r="K1506" i="71"/>
  <c r="K1505" i="71"/>
  <c r="K1504" i="71"/>
  <c r="K1503" i="71"/>
  <c r="K1502" i="71"/>
  <c r="K1501" i="71"/>
  <c r="K1500" i="71"/>
  <c r="K1499" i="71"/>
  <c r="K1498" i="71"/>
  <c r="K1497" i="71"/>
  <c r="K1496" i="71"/>
  <c r="K1495" i="71"/>
  <c r="K1494" i="71"/>
  <c r="K1493" i="71"/>
  <c r="K1492" i="71"/>
  <c r="K1491" i="71"/>
  <c r="K1490" i="71"/>
  <c r="K1489" i="71"/>
  <c r="K1488" i="71"/>
  <c r="K1487" i="71"/>
  <c r="K1486" i="71"/>
  <c r="K1485" i="71"/>
  <c r="K1484" i="71"/>
  <c r="K1483" i="71"/>
  <c r="K1482" i="71"/>
  <c r="K1481" i="71"/>
  <c r="K1480" i="71"/>
  <c r="K1479" i="71"/>
  <c r="K1478" i="71"/>
  <c r="K1477" i="71"/>
  <c r="K1476" i="71"/>
  <c r="K1475" i="71"/>
  <c r="K1474" i="71"/>
  <c r="K1473" i="71"/>
  <c r="K1472" i="71"/>
  <c r="K1471" i="71"/>
  <c r="K1470" i="71"/>
  <c r="K1469" i="71"/>
  <c r="K1468" i="71"/>
  <c r="K1467" i="71"/>
  <c r="K1466" i="71"/>
  <c r="K1465" i="71"/>
  <c r="K1464" i="71"/>
  <c r="K1463" i="71"/>
  <c r="K1462" i="71"/>
  <c r="K1461" i="71"/>
  <c r="K1460" i="71"/>
  <c r="K1459" i="71"/>
  <c r="K1458" i="71"/>
  <c r="K1457" i="71"/>
  <c r="K1456" i="71"/>
  <c r="K1455" i="71"/>
  <c r="K1454" i="71"/>
  <c r="K1453" i="71"/>
  <c r="K1452" i="71"/>
  <c r="K1451" i="71"/>
  <c r="K1450" i="71"/>
  <c r="K1449" i="71"/>
  <c r="K1448" i="71"/>
  <c r="K1447" i="71"/>
  <c r="K1446" i="71"/>
  <c r="K1445" i="71"/>
  <c r="K1444" i="71"/>
  <c r="K1443" i="71"/>
  <c r="K1442" i="71"/>
  <c r="K1441" i="71"/>
  <c r="K1440" i="71"/>
  <c r="K1439" i="71"/>
  <c r="K1438" i="71"/>
  <c r="K1437" i="71"/>
  <c r="K1436" i="71"/>
  <c r="K1435" i="71"/>
  <c r="K1434" i="71"/>
  <c r="K1433" i="71"/>
  <c r="K1432" i="71"/>
  <c r="K1431" i="71"/>
  <c r="K1430" i="71"/>
  <c r="K1429" i="71"/>
  <c r="K1428" i="71"/>
  <c r="K1427" i="71"/>
  <c r="K1426" i="71"/>
  <c r="K1425" i="71"/>
  <c r="K1424" i="71"/>
  <c r="K1423" i="71"/>
  <c r="K1422" i="71"/>
  <c r="K1421" i="71"/>
  <c r="K1420" i="71"/>
  <c r="K1419" i="71"/>
  <c r="K1418" i="71"/>
  <c r="K1417" i="71"/>
  <c r="K1416" i="71"/>
  <c r="K1415" i="71"/>
  <c r="K1414" i="71"/>
  <c r="K1413" i="71"/>
  <c r="K1412" i="71"/>
  <c r="K1411" i="71"/>
  <c r="K1410" i="71"/>
  <c r="K1409" i="71"/>
  <c r="K1408" i="71"/>
  <c r="K1407" i="71"/>
  <c r="K1406" i="71"/>
  <c r="K1405" i="71"/>
  <c r="K1404" i="71"/>
  <c r="K1403" i="71"/>
  <c r="K1402" i="71"/>
  <c r="K1401" i="71"/>
  <c r="K1400" i="71"/>
  <c r="K1399" i="71"/>
  <c r="K1398" i="71"/>
  <c r="K1397" i="71"/>
  <c r="K1396" i="71"/>
  <c r="K1395" i="71"/>
  <c r="K1394" i="71"/>
  <c r="K1393" i="71"/>
  <c r="K1392" i="71"/>
  <c r="K1391" i="71"/>
  <c r="K1390" i="71"/>
  <c r="K1389" i="71"/>
  <c r="K1388" i="71"/>
  <c r="K1387" i="71"/>
  <c r="K1386" i="71"/>
  <c r="K1385" i="71"/>
  <c r="K1384" i="71"/>
  <c r="K1383" i="71"/>
  <c r="K1382" i="71"/>
  <c r="K1381" i="71"/>
  <c r="K1380" i="71"/>
  <c r="K1379" i="71"/>
  <c r="K1378" i="71"/>
  <c r="K1377" i="71"/>
  <c r="K1376" i="71"/>
  <c r="K1375" i="71"/>
  <c r="K1374" i="71"/>
  <c r="K1373" i="71"/>
  <c r="K1372" i="71"/>
  <c r="K1371" i="71"/>
  <c r="K1370" i="71"/>
  <c r="K1369" i="71"/>
  <c r="K1368" i="71"/>
  <c r="K1367" i="71"/>
  <c r="K1366" i="71"/>
  <c r="K1365" i="71"/>
  <c r="K1364" i="71"/>
  <c r="K1363" i="71"/>
  <c r="K1362" i="71"/>
  <c r="K1361" i="71"/>
  <c r="K1360" i="71"/>
  <c r="K1359" i="71"/>
  <c r="K1358" i="71"/>
  <c r="K1357" i="71"/>
  <c r="K1356" i="71"/>
  <c r="K1355" i="71"/>
  <c r="K1354" i="71"/>
  <c r="K1353" i="71"/>
  <c r="K1352" i="71"/>
  <c r="K1351" i="71"/>
  <c r="K1350" i="71"/>
  <c r="K1349" i="71"/>
  <c r="K1348" i="71"/>
  <c r="K1347" i="71"/>
  <c r="K1346" i="71"/>
  <c r="K1345" i="71"/>
  <c r="K1344" i="71"/>
  <c r="K1343" i="71"/>
  <c r="K1342" i="71"/>
  <c r="K1341" i="71"/>
  <c r="K1340" i="71"/>
  <c r="K1339" i="71"/>
  <c r="K1338" i="71"/>
  <c r="K1337" i="71"/>
  <c r="K1336" i="71"/>
  <c r="K1335" i="71"/>
  <c r="K1334" i="71"/>
  <c r="K1333" i="71"/>
  <c r="K1332" i="71"/>
  <c r="K1331" i="71"/>
  <c r="K1330" i="71"/>
  <c r="K1329" i="71"/>
  <c r="K1328" i="71"/>
  <c r="K1327" i="71"/>
  <c r="K1326" i="71"/>
  <c r="K1325" i="71"/>
  <c r="K1324" i="71"/>
  <c r="K1323" i="71"/>
  <c r="K1322" i="71"/>
  <c r="K1321" i="71"/>
  <c r="K1320" i="71"/>
  <c r="K1319" i="71"/>
  <c r="K1318" i="71"/>
  <c r="K1317" i="71"/>
  <c r="K1316" i="71"/>
  <c r="K1315" i="71"/>
  <c r="K1314" i="71"/>
  <c r="K1313" i="71"/>
  <c r="K1312" i="71"/>
  <c r="K1311" i="71"/>
  <c r="K1310" i="71"/>
  <c r="K1309" i="71"/>
  <c r="K1308" i="71"/>
  <c r="K1307" i="71"/>
  <c r="K1306" i="71"/>
  <c r="K1305" i="71"/>
  <c r="K1304" i="71"/>
  <c r="K1303" i="71"/>
  <c r="K1302" i="71"/>
  <c r="K1301" i="71"/>
  <c r="K1300" i="71"/>
  <c r="K1299" i="71"/>
  <c r="K1298" i="71"/>
  <c r="K1297" i="71"/>
  <c r="K1296" i="71"/>
  <c r="K1295" i="71"/>
  <c r="K1294" i="71"/>
  <c r="K1293" i="71"/>
  <c r="K1292" i="71"/>
  <c r="K1291" i="71"/>
  <c r="K1290" i="71"/>
  <c r="K1289" i="71"/>
  <c r="K1288" i="71"/>
  <c r="K1287" i="71"/>
  <c r="K1286" i="71"/>
  <c r="K1285" i="71"/>
  <c r="K1284" i="71"/>
  <c r="K1283" i="71"/>
  <c r="K1282" i="71"/>
  <c r="K1281" i="71"/>
  <c r="K1280" i="71"/>
  <c r="K1279" i="71"/>
  <c r="K1278" i="71"/>
  <c r="K1277" i="71"/>
  <c r="K1276" i="71"/>
  <c r="K1275" i="71"/>
  <c r="K1274" i="71"/>
  <c r="K1273" i="71"/>
  <c r="K1272" i="71"/>
  <c r="K1271" i="71"/>
  <c r="K1270" i="71"/>
  <c r="K1269" i="71"/>
  <c r="K1268" i="71"/>
  <c r="K1267" i="71"/>
  <c r="K1266" i="71"/>
  <c r="K1265" i="71"/>
  <c r="K1264" i="71"/>
  <c r="K1263" i="71"/>
  <c r="K1262" i="71"/>
  <c r="K1261" i="71"/>
  <c r="K1260" i="71"/>
  <c r="K1259" i="71"/>
  <c r="K1258" i="71"/>
  <c r="K1257" i="71"/>
  <c r="K1256" i="71"/>
  <c r="K1255" i="71"/>
  <c r="K1254" i="71"/>
  <c r="K1253" i="71"/>
  <c r="K1252" i="71"/>
  <c r="K1251" i="71"/>
  <c r="K1250" i="71"/>
  <c r="K1249" i="71"/>
  <c r="K1248" i="71"/>
  <c r="K1247" i="71"/>
  <c r="K1246" i="71"/>
  <c r="K1245" i="71"/>
  <c r="K1244" i="71"/>
  <c r="K1243" i="71"/>
  <c r="K1242" i="71"/>
  <c r="K1241" i="71"/>
  <c r="K1240" i="71"/>
  <c r="K1239" i="71"/>
  <c r="K1238" i="71"/>
  <c r="K1237" i="71"/>
  <c r="K1236" i="71"/>
  <c r="K1235" i="71"/>
  <c r="K1234" i="71"/>
  <c r="K1233" i="71"/>
  <c r="K1232" i="71"/>
  <c r="K1231" i="71"/>
  <c r="K1230" i="71"/>
  <c r="K1229" i="71"/>
  <c r="K1228" i="71"/>
  <c r="K1227" i="71"/>
  <c r="K1226" i="71"/>
  <c r="K1225" i="71"/>
  <c r="K1224" i="71"/>
  <c r="K1223" i="71"/>
  <c r="K1222" i="71"/>
  <c r="K1221" i="71"/>
  <c r="K1220" i="71"/>
  <c r="K1219" i="71"/>
  <c r="K1218" i="71"/>
  <c r="K1217" i="71"/>
  <c r="K1216" i="71"/>
  <c r="K1215" i="71"/>
  <c r="K1214" i="71"/>
  <c r="K1213" i="71"/>
  <c r="K1212" i="71"/>
  <c r="K1211" i="71"/>
  <c r="K1210" i="71"/>
  <c r="K1209" i="71"/>
  <c r="K1208" i="71"/>
  <c r="K1207" i="71"/>
  <c r="K1206" i="71"/>
  <c r="K1205" i="71"/>
  <c r="K1204" i="71"/>
  <c r="K1203" i="71"/>
  <c r="K1202" i="71"/>
  <c r="K1201" i="71"/>
  <c r="K1200" i="71"/>
  <c r="K1199" i="71"/>
  <c r="K1198" i="71"/>
  <c r="K1197" i="71"/>
  <c r="K1196" i="71"/>
  <c r="K1195" i="71"/>
  <c r="K1194" i="71"/>
  <c r="K1193" i="71"/>
  <c r="K1192" i="71"/>
  <c r="K1191" i="71"/>
  <c r="K1190" i="71"/>
  <c r="K1189" i="71"/>
  <c r="K1188" i="71"/>
  <c r="K1187" i="71"/>
  <c r="K1186" i="71"/>
  <c r="K1185" i="71"/>
  <c r="K1184" i="71"/>
  <c r="K1183" i="71"/>
  <c r="K1182" i="71"/>
  <c r="K1181" i="71"/>
  <c r="K1180" i="71"/>
  <c r="K1179" i="71"/>
  <c r="K1178" i="71"/>
  <c r="K1177" i="71"/>
  <c r="K1176" i="71"/>
  <c r="K1175" i="71"/>
  <c r="K1174" i="71"/>
  <c r="K1173" i="71"/>
  <c r="K1172" i="71"/>
  <c r="K1171" i="71"/>
  <c r="K1170" i="71"/>
  <c r="K1169" i="71"/>
  <c r="K1168" i="71"/>
  <c r="K1167" i="71"/>
  <c r="K1166" i="71"/>
  <c r="K1165" i="71"/>
  <c r="K1164" i="71"/>
  <c r="K1163" i="71"/>
  <c r="K1162" i="71"/>
  <c r="K1161" i="71"/>
  <c r="K1160" i="71"/>
  <c r="K1159" i="71"/>
  <c r="K1158" i="71"/>
  <c r="K1157" i="71"/>
  <c r="K1156" i="71"/>
  <c r="K1155" i="71"/>
  <c r="K1154" i="71"/>
  <c r="K1153" i="71"/>
  <c r="K1152" i="71"/>
  <c r="K1151" i="71"/>
  <c r="K1150" i="71"/>
  <c r="K1149" i="71"/>
  <c r="K1148" i="71"/>
  <c r="K1147" i="71"/>
  <c r="K1146" i="71"/>
  <c r="K1145" i="71"/>
  <c r="K1144" i="71"/>
  <c r="K1143" i="71"/>
  <c r="K1142" i="71"/>
  <c r="K1141" i="71"/>
  <c r="K1140" i="71"/>
  <c r="K1139" i="71"/>
  <c r="K1138" i="71"/>
  <c r="K1137" i="71"/>
  <c r="K1136" i="71"/>
  <c r="K1135" i="71"/>
  <c r="K1134" i="71"/>
  <c r="K1133" i="71"/>
  <c r="K1132" i="71"/>
  <c r="K1131" i="71"/>
  <c r="K1130" i="71"/>
  <c r="K1129" i="71"/>
  <c r="K1128" i="71"/>
  <c r="K1127" i="71"/>
  <c r="K1126" i="71"/>
  <c r="K1125" i="71"/>
  <c r="K1124" i="71"/>
  <c r="K1123" i="71"/>
  <c r="K1122" i="71"/>
  <c r="K1121" i="71"/>
  <c r="K1120" i="71"/>
  <c r="K1119" i="71"/>
  <c r="K1118" i="71"/>
  <c r="K1117" i="71"/>
  <c r="K1116" i="71"/>
  <c r="K1115" i="71"/>
  <c r="K1114" i="71"/>
  <c r="K1113" i="71"/>
  <c r="K1112" i="71"/>
  <c r="K1111" i="71"/>
  <c r="K1110" i="71"/>
  <c r="K1109" i="71"/>
  <c r="K1108" i="71"/>
  <c r="K1107" i="71"/>
  <c r="K1106" i="71"/>
  <c r="K1105" i="71"/>
  <c r="K1104" i="71"/>
  <c r="K1103" i="71"/>
  <c r="K1102" i="71"/>
  <c r="K1101" i="71"/>
  <c r="K1100" i="71"/>
  <c r="K1099" i="71"/>
  <c r="K1098" i="71"/>
  <c r="K1097" i="71"/>
  <c r="K1096" i="71"/>
  <c r="K1095" i="71"/>
  <c r="K1094" i="71"/>
  <c r="K1093" i="71"/>
  <c r="K1092" i="71"/>
  <c r="K1091" i="71"/>
  <c r="K1090" i="71"/>
  <c r="K1089" i="71"/>
  <c r="K1088" i="71"/>
  <c r="K1087" i="71"/>
  <c r="K1086" i="71"/>
  <c r="K1085" i="71"/>
  <c r="K1084" i="71"/>
  <c r="K1083" i="71"/>
  <c r="K1082" i="71"/>
  <c r="K1081" i="71"/>
  <c r="K1080" i="71"/>
  <c r="K1079" i="71"/>
  <c r="K1078" i="71"/>
  <c r="K1077" i="71"/>
  <c r="K1076" i="71"/>
  <c r="K1075" i="71"/>
  <c r="K1074" i="71"/>
  <c r="K1073" i="71"/>
  <c r="K1072" i="71"/>
  <c r="K1071" i="71"/>
  <c r="K1070" i="71"/>
  <c r="K1069" i="71"/>
  <c r="K1068" i="71"/>
  <c r="K1067" i="71"/>
  <c r="K1066" i="71"/>
  <c r="K1065" i="71"/>
  <c r="K1064" i="71"/>
  <c r="K1063" i="71"/>
  <c r="K1062" i="71"/>
  <c r="K1061" i="71"/>
  <c r="K1060" i="71"/>
  <c r="K1059" i="71"/>
  <c r="K1058" i="71"/>
  <c r="K1057" i="71"/>
  <c r="K1056" i="71"/>
  <c r="K1055" i="71"/>
  <c r="K1054" i="71"/>
  <c r="K1053" i="71"/>
  <c r="K1052" i="71"/>
  <c r="K1051" i="71"/>
  <c r="K1050" i="71"/>
  <c r="K1049" i="71"/>
  <c r="K1048" i="71"/>
  <c r="K1047" i="71"/>
  <c r="K1046" i="71"/>
  <c r="K1045" i="71"/>
  <c r="K1044" i="71"/>
  <c r="K1043" i="71"/>
  <c r="K1042" i="71"/>
  <c r="K1041" i="71"/>
  <c r="K1040" i="71"/>
  <c r="K1039" i="71"/>
  <c r="K1038" i="71"/>
  <c r="K1037" i="71"/>
  <c r="K1036" i="71"/>
  <c r="K1035" i="71"/>
  <c r="K1034" i="71"/>
  <c r="K1033" i="71"/>
  <c r="K1032" i="71"/>
  <c r="K1031" i="71"/>
  <c r="K1030" i="71"/>
  <c r="K1029" i="71"/>
  <c r="K1028" i="71"/>
  <c r="K1027" i="71"/>
  <c r="K1026" i="71"/>
  <c r="K1025" i="71"/>
  <c r="K1024" i="71"/>
  <c r="K1023" i="71"/>
  <c r="K1022" i="71"/>
  <c r="K1021" i="71"/>
  <c r="K1020" i="71"/>
  <c r="K1019" i="71"/>
  <c r="K1018" i="71"/>
  <c r="K1017" i="71"/>
  <c r="K1016" i="71"/>
  <c r="K1015" i="71"/>
  <c r="K1014" i="71"/>
  <c r="K1013" i="71"/>
  <c r="K1012" i="71"/>
  <c r="K1011" i="71"/>
  <c r="K1010" i="71"/>
  <c r="K1009" i="71"/>
  <c r="K1008" i="71"/>
  <c r="K1007" i="71"/>
  <c r="K1006" i="71"/>
  <c r="K1005" i="71"/>
  <c r="K1004" i="71"/>
  <c r="K1003" i="71"/>
  <c r="K1002" i="71"/>
  <c r="K1001" i="71"/>
  <c r="K1000" i="71"/>
  <c r="K999" i="71"/>
  <c r="K998" i="71"/>
  <c r="K997" i="71"/>
  <c r="K996" i="71"/>
  <c r="K995" i="71"/>
  <c r="K994" i="71"/>
  <c r="K993" i="71"/>
  <c r="K992" i="71"/>
  <c r="K991" i="71"/>
  <c r="K990" i="71"/>
  <c r="K989" i="71"/>
  <c r="K988" i="71"/>
  <c r="K987" i="71"/>
  <c r="K986" i="71"/>
  <c r="K985" i="71"/>
  <c r="K984" i="71"/>
  <c r="K983" i="71"/>
  <c r="K982" i="71"/>
  <c r="K981" i="71"/>
  <c r="K980" i="71"/>
  <c r="K979" i="71"/>
  <c r="K978" i="71"/>
  <c r="K977" i="71"/>
  <c r="K976" i="71"/>
  <c r="K975" i="71"/>
  <c r="K974" i="71"/>
  <c r="K973" i="71"/>
  <c r="K972" i="71"/>
  <c r="K971" i="71"/>
  <c r="K970" i="71"/>
  <c r="K969" i="71"/>
  <c r="K968" i="71"/>
  <c r="K967" i="71"/>
  <c r="K966" i="71"/>
  <c r="K965" i="71"/>
  <c r="K964" i="71"/>
  <c r="K963" i="71"/>
  <c r="K962" i="71"/>
  <c r="K961" i="71"/>
  <c r="K960" i="71"/>
  <c r="K959" i="71"/>
  <c r="K958" i="71"/>
  <c r="K957" i="71"/>
  <c r="K956" i="71"/>
  <c r="K955" i="71"/>
  <c r="K954" i="71"/>
  <c r="K953" i="71"/>
  <c r="K952" i="71"/>
  <c r="K951" i="71"/>
  <c r="K950" i="71"/>
  <c r="K949" i="71"/>
  <c r="K948" i="71"/>
  <c r="K947" i="71"/>
  <c r="K946" i="71"/>
  <c r="K945" i="71"/>
  <c r="K944" i="71"/>
  <c r="K943" i="71"/>
  <c r="K942" i="71"/>
  <c r="K941" i="71"/>
  <c r="K940" i="71"/>
  <c r="K939" i="71"/>
  <c r="K938" i="71"/>
  <c r="K937" i="71"/>
  <c r="K936" i="71"/>
  <c r="K935" i="71"/>
  <c r="K934" i="71"/>
  <c r="K933" i="71"/>
  <c r="K932" i="71"/>
  <c r="K931" i="71"/>
  <c r="K930" i="71"/>
  <c r="K929" i="71"/>
  <c r="K928" i="71"/>
  <c r="K927" i="71"/>
  <c r="K926" i="71"/>
  <c r="K925" i="71"/>
  <c r="K924" i="71"/>
  <c r="K923" i="71"/>
  <c r="K922" i="71"/>
  <c r="K921" i="71"/>
  <c r="K920" i="71"/>
  <c r="K919" i="71"/>
  <c r="K918" i="71"/>
  <c r="K917" i="71"/>
  <c r="K916" i="71"/>
  <c r="K915" i="71"/>
  <c r="K914" i="71"/>
  <c r="K913" i="71"/>
  <c r="K912" i="71"/>
  <c r="K911" i="71"/>
  <c r="K910" i="71"/>
  <c r="K909" i="71"/>
  <c r="K908" i="71"/>
  <c r="K907" i="71"/>
  <c r="K906" i="71"/>
  <c r="K905" i="71"/>
  <c r="K904" i="71"/>
  <c r="K903" i="71"/>
  <c r="K902" i="71"/>
  <c r="K901" i="71"/>
  <c r="K900" i="71"/>
  <c r="K899" i="71"/>
  <c r="K898" i="71"/>
  <c r="K897" i="71"/>
  <c r="K896" i="71"/>
  <c r="K895" i="71"/>
  <c r="K894" i="71"/>
  <c r="K893" i="71"/>
  <c r="K892" i="71"/>
  <c r="K891" i="71"/>
  <c r="K890" i="71"/>
  <c r="K889" i="71"/>
  <c r="K888" i="71"/>
  <c r="K887" i="71"/>
  <c r="K886" i="71"/>
  <c r="K885" i="71"/>
  <c r="K884" i="71"/>
  <c r="K883" i="71"/>
  <c r="K882" i="71"/>
  <c r="K881" i="71"/>
  <c r="K880" i="71"/>
  <c r="K879" i="71"/>
  <c r="K878" i="71"/>
  <c r="K877" i="71"/>
  <c r="K876" i="71"/>
  <c r="K875" i="71"/>
  <c r="K874" i="71"/>
  <c r="K873" i="71"/>
  <c r="K872" i="71"/>
  <c r="K871" i="71"/>
  <c r="K870" i="71"/>
  <c r="K869" i="71"/>
  <c r="K868" i="71"/>
  <c r="K867" i="71"/>
  <c r="K866" i="71"/>
  <c r="K865" i="71"/>
  <c r="K864" i="71"/>
  <c r="K863" i="71"/>
  <c r="K862" i="71"/>
  <c r="K861" i="71"/>
  <c r="K860" i="71"/>
  <c r="K859" i="71"/>
  <c r="K858" i="71"/>
  <c r="K857" i="71"/>
  <c r="K856" i="71"/>
  <c r="K855" i="71"/>
  <c r="K854" i="71"/>
  <c r="K853" i="71"/>
  <c r="K852" i="71"/>
  <c r="K851" i="71"/>
  <c r="K850" i="71"/>
  <c r="K849" i="71"/>
  <c r="K848" i="71"/>
  <c r="K847" i="71"/>
  <c r="K846" i="71"/>
  <c r="K845" i="71"/>
  <c r="K844" i="71"/>
  <c r="K843" i="71"/>
  <c r="K842" i="71"/>
  <c r="K841" i="71"/>
  <c r="K840" i="71"/>
  <c r="K839" i="71"/>
  <c r="K838" i="71"/>
  <c r="K837" i="71"/>
  <c r="K836" i="71"/>
  <c r="K835" i="71"/>
  <c r="K834" i="71"/>
  <c r="K833" i="71"/>
  <c r="K832" i="71"/>
  <c r="K831" i="71"/>
  <c r="K830" i="71"/>
  <c r="K829" i="71"/>
  <c r="K828" i="71"/>
  <c r="K827" i="71"/>
  <c r="K826" i="71"/>
  <c r="K825" i="71"/>
  <c r="K824" i="71"/>
  <c r="K823" i="71"/>
  <c r="K822" i="71"/>
  <c r="K821" i="71"/>
  <c r="K820" i="71"/>
  <c r="K819" i="71"/>
  <c r="K818" i="71"/>
  <c r="K817" i="71"/>
  <c r="K816" i="71"/>
  <c r="K815" i="71"/>
  <c r="K814" i="71"/>
  <c r="K813" i="71"/>
  <c r="K812" i="71"/>
  <c r="K811" i="71"/>
  <c r="K810" i="71"/>
  <c r="K809" i="71"/>
  <c r="K808" i="71"/>
  <c r="K807" i="71"/>
  <c r="K806" i="71"/>
  <c r="K805" i="71"/>
  <c r="K804" i="71"/>
  <c r="K803" i="71"/>
  <c r="K802" i="71"/>
  <c r="K801" i="71"/>
  <c r="K800" i="71"/>
  <c r="K799" i="71"/>
  <c r="K798" i="71"/>
  <c r="K797" i="71"/>
  <c r="K796" i="71"/>
  <c r="K795" i="71"/>
  <c r="K794" i="71"/>
  <c r="K793" i="71"/>
  <c r="K792" i="71"/>
  <c r="K791" i="71"/>
  <c r="K790" i="71"/>
  <c r="K789" i="71"/>
  <c r="K788" i="71"/>
  <c r="K787" i="71"/>
  <c r="K786" i="71"/>
  <c r="K785" i="71"/>
  <c r="K784" i="71"/>
  <c r="K783" i="71"/>
  <c r="K782" i="71"/>
  <c r="K781" i="71"/>
  <c r="K780" i="71"/>
  <c r="K779" i="71"/>
  <c r="K778" i="71"/>
  <c r="K777" i="71"/>
  <c r="K776" i="71"/>
  <c r="K775" i="71"/>
  <c r="K774" i="71"/>
  <c r="K773" i="71"/>
  <c r="K772" i="71"/>
  <c r="K771" i="71"/>
  <c r="K770" i="71"/>
  <c r="K769" i="71"/>
  <c r="K768" i="71"/>
  <c r="K767" i="71"/>
  <c r="K766" i="71"/>
  <c r="K765" i="71"/>
  <c r="K764" i="71"/>
  <c r="K763" i="71"/>
  <c r="K762" i="71"/>
  <c r="K761" i="71"/>
  <c r="K760" i="71"/>
  <c r="K759" i="71"/>
  <c r="K758" i="71"/>
  <c r="K757" i="71"/>
  <c r="K756" i="71"/>
  <c r="K755" i="71"/>
  <c r="K754" i="71"/>
  <c r="K753" i="71"/>
  <c r="K752" i="71"/>
  <c r="K751" i="71"/>
  <c r="K750" i="71"/>
  <c r="K749" i="71"/>
  <c r="K748" i="71"/>
  <c r="K747" i="71"/>
  <c r="K746" i="71"/>
  <c r="K745" i="71"/>
  <c r="K744" i="71"/>
  <c r="K743" i="71"/>
  <c r="K742" i="71"/>
  <c r="K741" i="71"/>
  <c r="K740" i="71"/>
  <c r="K739" i="71"/>
  <c r="K738" i="71"/>
  <c r="K737" i="71"/>
  <c r="K736" i="71"/>
  <c r="K735" i="71"/>
  <c r="K734" i="71"/>
  <c r="K733" i="71"/>
  <c r="K732" i="71"/>
  <c r="K731" i="71"/>
  <c r="K730" i="71"/>
  <c r="K729" i="71"/>
  <c r="K728" i="71"/>
  <c r="K727" i="71"/>
  <c r="K726" i="71"/>
  <c r="K725" i="71"/>
  <c r="K724" i="71"/>
  <c r="K723" i="71"/>
  <c r="K722" i="71"/>
  <c r="K721" i="71"/>
  <c r="K720" i="71"/>
  <c r="K719" i="71"/>
  <c r="K718" i="71"/>
  <c r="K717" i="71"/>
  <c r="K716" i="71"/>
  <c r="K715" i="71"/>
  <c r="K714" i="71"/>
  <c r="K713" i="71"/>
  <c r="K712" i="71"/>
  <c r="K711" i="71"/>
  <c r="K710" i="71"/>
  <c r="K709" i="71"/>
  <c r="K708" i="71"/>
  <c r="K707" i="71"/>
  <c r="K706" i="71"/>
  <c r="K705" i="71"/>
  <c r="K704" i="71"/>
  <c r="K703" i="71"/>
  <c r="K702" i="71"/>
  <c r="K701" i="71"/>
  <c r="K700" i="71"/>
  <c r="K699" i="71"/>
  <c r="K698" i="71"/>
  <c r="K697" i="71"/>
  <c r="K696" i="71"/>
  <c r="K695" i="71"/>
  <c r="K694" i="71"/>
  <c r="K693" i="71"/>
  <c r="K692" i="71"/>
  <c r="K691" i="71"/>
  <c r="K690" i="71"/>
  <c r="K689" i="71"/>
  <c r="K688" i="71"/>
  <c r="K687" i="71"/>
  <c r="K686" i="71"/>
  <c r="K685" i="71"/>
  <c r="K684" i="71"/>
  <c r="K683" i="71"/>
  <c r="K682" i="71"/>
  <c r="K681" i="71"/>
  <c r="K680" i="71"/>
  <c r="K679" i="71"/>
  <c r="K678" i="71"/>
  <c r="K677" i="71"/>
  <c r="K676" i="71"/>
  <c r="K675" i="71"/>
  <c r="K674" i="71"/>
  <c r="K673" i="71"/>
  <c r="K672" i="71"/>
  <c r="K671" i="71"/>
  <c r="K670" i="71"/>
  <c r="K669" i="71"/>
  <c r="K668" i="71"/>
  <c r="K667" i="71"/>
  <c r="K666" i="71"/>
  <c r="K665" i="71"/>
  <c r="K664" i="71"/>
  <c r="K663" i="71"/>
  <c r="K662" i="71"/>
  <c r="K661" i="71"/>
  <c r="K660" i="71"/>
  <c r="K659" i="71"/>
  <c r="K658" i="71"/>
  <c r="K657" i="71"/>
  <c r="K656" i="71"/>
  <c r="K655" i="71"/>
  <c r="K654" i="71"/>
  <c r="K653" i="71"/>
  <c r="K652" i="71"/>
  <c r="K651" i="71"/>
  <c r="K650" i="71"/>
  <c r="K649" i="71"/>
  <c r="K648" i="71"/>
  <c r="K647" i="71"/>
  <c r="K646" i="71"/>
  <c r="K645" i="71"/>
  <c r="K644" i="71"/>
  <c r="K643" i="71"/>
  <c r="K642" i="71"/>
  <c r="K641" i="71"/>
  <c r="K640" i="71"/>
  <c r="K639" i="71"/>
  <c r="K638" i="71"/>
  <c r="K637" i="71"/>
  <c r="K636" i="71"/>
  <c r="K635" i="71"/>
  <c r="K634" i="71"/>
  <c r="K633" i="71"/>
  <c r="K632" i="71"/>
  <c r="K631" i="71"/>
  <c r="K630" i="71"/>
  <c r="K629" i="71"/>
  <c r="K628" i="71"/>
  <c r="K627" i="71"/>
  <c r="K626" i="71"/>
  <c r="K625" i="71"/>
  <c r="K624" i="71"/>
  <c r="K623" i="71"/>
  <c r="K622" i="71"/>
  <c r="K621" i="71"/>
  <c r="K620" i="71"/>
  <c r="K619" i="71"/>
  <c r="K618" i="71"/>
  <c r="K617" i="71"/>
  <c r="K616" i="71"/>
  <c r="K615" i="71"/>
  <c r="K614" i="71"/>
  <c r="K613" i="71"/>
  <c r="K612" i="71"/>
  <c r="K611" i="71"/>
  <c r="K610" i="71"/>
  <c r="K609" i="71"/>
  <c r="K608" i="71"/>
  <c r="K607" i="71"/>
  <c r="K606" i="71"/>
  <c r="K605" i="71"/>
  <c r="K604" i="71"/>
  <c r="K603" i="71"/>
  <c r="K602" i="71"/>
  <c r="K601" i="71"/>
  <c r="K600" i="71"/>
  <c r="K599" i="71"/>
  <c r="K598" i="71"/>
  <c r="K597" i="71"/>
  <c r="K596" i="71"/>
  <c r="K595" i="71"/>
  <c r="K594" i="71"/>
  <c r="K593" i="71"/>
  <c r="K592" i="71"/>
  <c r="K591" i="71"/>
  <c r="K590" i="71"/>
  <c r="K589" i="71"/>
  <c r="K588" i="71"/>
  <c r="K587" i="71"/>
  <c r="K586" i="71"/>
  <c r="K585" i="71"/>
  <c r="K584" i="71"/>
  <c r="K583" i="71"/>
  <c r="K582" i="71"/>
  <c r="K581" i="71"/>
  <c r="K580" i="71"/>
  <c r="K579" i="71"/>
  <c r="K578" i="71"/>
  <c r="K577" i="71"/>
  <c r="K576" i="71"/>
  <c r="K575" i="71"/>
  <c r="K574" i="71"/>
  <c r="K573" i="71"/>
  <c r="K572" i="71"/>
  <c r="K571" i="71"/>
  <c r="K570" i="71"/>
  <c r="K569" i="71"/>
  <c r="K568" i="71"/>
  <c r="K567" i="71"/>
  <c r="K566" i="71"/>
  <c r="K565" i="71"/>
  <c r="K564" i="71"/>
  <c r="K563" i="71"/>
  <c r="K562" i="71"/>
  <c r="K561" i="71"/>
  <c r="K560" i="71"/>
  <c r="K559" i="71"/>
  <c r="K558" i="71"/>
  <c r="K557" i="71"/>
  <c r="K556" i="71"/>
  <c r="K555" i="71"/>
  <c r="K554" i="71"/>
  <c r="K553" i="71"/>
  <c r="K552" i="71"/>
  <c r="K551" i="71"/>
  <c r="K550" i="71"/>
  <c r="K549" i="71"/>
  <c r="K548" i="71"/>
  <c r="K547" i="71"/>
  <c r="K546" i="71"/>
  <c r="K545" i="71"/>
  <c r="K544" i="71"/>
  <c r="K543" i="71"/>
  <c r="K542" i="71"/>
  <c r="K541" i="71"/>
  <c r="K540" i="71"/>
  <c r="K539" i="71"/>
  <c r="K538" i="71"/>
  <c r="K537" i="71"/>
  <c r="K536" i="71"/>
  <c r="K535" i="71"/>
  <c r="K534" i="71"/>
  <c r="K533" i="71"/>
  <c r="K532" i="71"/>
  <c r="K531" i="71"/>
  <c r="K530" i="71"/>
  <c r="K529" i="71"/>
  <c r="K528" i="71"/>
  <c r="K527" i="71"/>
  <c r="K526" i="71"/>
  <c r="K525" i="71"/>
  <c r="K524" i="71"/>
  <c r="K523" i="71"/>
  <c r="K522" i="71"/>
  <c r="K521" i="71"/>
  <c r="K520" i="71"/>
  <c r="K519" i="71"/>
  <c r="K518" i="71"/>
  <c r="K517" i="71"/>
  <c r="K516" i="71"/>
  <c r="K515" i="71"/>
  <c r="K514" i="71"/>
  <c r="K513" i="71"/>
  <c r="K512" i="71"/>
  <c r="K511" i="71"/>
  <c r="K510" i="71"/>
  <c r="K509" i="71"/>
  <c r="K508" i="71"/>
  <c r="K507" i="71"/>
  <c r="K506" i="71"/>
  <c r="K505" i="71"/>
  <c r="K504" i="71"/>
  <c r="K503" i="71"/>
  <c r="K502" i="71"/>
  <c r="K501" i="71"/>
  <c r="K500" i="71"/>
  <c r="K499" i="71"/>
  <c r="K498" i="71"/>
  <c r="K497" i="71"/>
  <c r="K496" i="71"/>
  <c r="K495" i="71"/>
  <c r="K494" i="71"/>
  <c r="K493" i="71"/>
  <c r="K492" i="71"/>
  <c r="K491" i="71"/>
  <c r="K490" i="71"/>
  <c r="K489" i="71"/>
  <c r="K488" i="71"/>
  <c r="K487" i="71"/>
  <c r="K486" i="71"/>
  <c r="K485" i="71"/>
  <c r="K484" i="71"/>
  <c r="K483" i="71"/>
  <c r="K482" i="71"/>
  <c r="K481" i="71"/>
  <c r="K480" i="71"/>
  <c r="K479" i="71"/>
  <c r="K478" i="71"/>
  <c r="K477" i="71"/>
  <c r="K476" i="71"/>
  <c r="K475" i="71"/>
  <c r="K474" i="71"/>
  <c r="K473" i="71"/>
  <c r="K472" i="71"/>
  <c r="K471" i="71"/>
  <c r="K470" i="71"/>
  <c r="K469" i="71"/>
  <c r="K468" i="71"/>
  <c r="K467" i="71"/>
  <c r="K466" i="71"/>
  <c r="K465" i="71"/>
  <c r="K464" i="71"/>
  <c r="K463" i="71"/>
  <c r="K462" i="71"/>
  <c r="K461" i="71"/>
  <c r="K460" i="71"/>
  <c r="K459" i="71"/>
  <c r="K458" i="71"/>
  <c r="K457" i="71"/>
  <c r="K456" i="71"/>
  <c r="K455" i="71"/>
  <c r="K454" i="71"/>
  <c r="K453" i="71"/>
  <c r="K452" i="71"/>
  <c r="K451" i="71"/>
  <c r="K450" i="71"/>
  <c r="K449" i="71"/>
  <c r="K448" i="71"/>
  <c r="K447" i="71"/>
  <c r="K446" i="71"/>
  <c r="K445" i="71"/>
  <c r="K444" i="71"/>
  <c r="K443" i="71"/>
  <c r="K442" i="71"/>
  <c r="K441" i="71"/>
  <c r="K440" i="71"/>
  <c r="K439" i="71"/>
  <c r="K438" i="71"/>
  <c r="K437" i="71"/>
  <c r="K436" i="71"/>
  <c r="K435" i="71"/>
  <c r="K434" i="71"/>
  <c r="K433" i="71"/>
  <c r="K432" i="71"/>
  <c r="K431" i="71"/>
  <c r="K430" i="71"/>
  <c r="K429" i="71"/>
  <c r="K428" i="71"/>
  <c r="K427" i="71"/>
  <c r="K426" i="71"/>
  <c r="K425" i="71"/>
  <c r="K424" i="71"/>
  <c r="K423" i="71"/>
  <c r="K422" i="71"/>
  <c r="K421" i="71"/>
  <c r="K420" i="71"/>
  <c r="K419" i="71"/>
  <c r="K418" i="71"/>
  <c r="K417" i="71"/>
  <c r="K416" i="71"/>
  <c r="K415" i="71"/>
  <c r="K414" i="71"/>
  <c r="K413" i="71"/>
  <c r="K412" i="71"/>
  <c r="K411" i="71"/>
  <c r="K410" i="71"/>
  <c r="K409" i="71"/>
  <c r="K408" i="71"/>
  <c r="K407" i="71"/>
  <c r="K406" i="71"/>
  <c r="K405" i="71"/>
  <c r="K404" i="71"/>
  <c r="K403" i="71"/>
  <c r="K402" i="71"/>
  <c r="K401" i="71"/>
  <c r="K400" i="71"/>
  <c r="K399" i="71"/>
  <c r="K398" i="71"/>
  <c r="K397" i="71"/>
  <c r="K396" i="71"/>
  <c r="K395" i="71"/>
  <c r="K394" i="71"/>
  <c r="K393" i="71"/>
  <c r="K392" i="71"/>
  <c r="K391" i="71"/>
  <c r="K390" i="71"/>
  <c r="K389" i="71"/>
  <c r="K388" i="71"/>
  <c r="K387" i="71"/>
  <c r="K386" i="71"/>
  <c r="K385" i="71"/>
  <c r="K384" i="71"/>
  <c r="K383" i="71"/>
  <c r="K382" i="71"/>
  <c r="K381" i="71"/>
  <c r="K380" i="71"/>
  <c r="K379" i="71"/>
  <c r="K378" i="71"/>
  <c r="K377" i="71"/>
  <c r="K376" i="71"/>
  <c r="K375" i="71"/>
  <c r="K374" i="71"/>
  <c r="K373" i="71"/>
  <c r="K372" i="71"/>
  <c r="K371" i="71"/>
  <c r="K370" i="71"/>
  <c r="K369" i="71"/>
  <c r="K368" i="71"/>
  <c r="K367" i="71"/>
  <c r="K366" i="71"/>
  <c r="K365" i="71"/>
  <c r="K364" i="71"/>
  <c r="K363" i="71"/>
  <c r="K362" i="71"/>
  <c r="K361" i="71"/>
  <c r="K360" i="71"/>
  <c r="K359" i="71"/>
  <c r="K358" i="71"/>
  <c r="K357" i="71"/>
  <c r="K356" i="71"/>
  <c r="K355" i="71"/>
  <c r="K354" i="71"/>
  <c r="K353" i="71"/>
  <c r="K352" i="71"/>
  <c r="K351" i="71"/>
  <c r="K350" i="71"/>
  <c r="K349" i="71"/>
  <c r="K348" i="71"/>
  <c r="K347" i="71"/>
  <c r="K346" i="71"/>
  <c r="K345" i="71"/>
  <c r="K344" i="71"/>
  <c r="K343" i="71"/>
  <c r="K342" i="71"/>
  <c r="K341" i="71"/>
  <c r="K340" i="71"/>
  <c r="K339" i="71"/>
  <c r="K338" i="71"/>
  <c r="K337" i="71"/>
  <c r="K336" i="71"/>
  <c r="K335" i="71"/>
  <c r="K334" i="71"/>
  <c r="K333" i="71"/>
  <c r="K332" i="71"/>
  <c r="K331" i="71"/>
  <c r="K330" i="71"/>
  <c r="K329" i="71"/>
  <c r="K328" i="71"/>
  <c r="K327" i="71"/>
  <c r="K326" i="71"/>
  <c r="K325" i="71"/>
  <c r="K324" i="71"/>
  <c r="K323" i="71"/>
  <c r="K322" i="71"/>
  <c r="K321" i="71"/>
  <c r="K320" i="71"/>
  <c r="K319" i="71"/>
  <c r="K318" i="71"/>
  <c r="K317" i="71"/>
  <c r="K316" i="71"/>
  <c r="K315" i="71"/>
  <c r="K314" i="71"/>
  <c r="K313" i="71"/>
  <c r="K312" i="71"/>
  <c r="K311" i="71"/>
  <c r="K310" i="71"/>
  <c r="K309" i="71"/>
  <c r="K308" i="71"/>
  <c r="K307" i="71"/>
  <c r="K306" i="71"/>
  <c r="K305" i="71"/>
  <c r="K304" i="71"/>
  <c r="K303" i="71"/>
  <c r="K302" i="71"/>
  <c r="K301" i="71"/>
  <c r="K300" i="71"/>
  <c r="K299" i="71"/>
  <c r="K298" i="71"/>
  <c r="K297" i="71"/>
  <c r="K296" i="71"/>
  <c r="K295" i="71"/>
  <c r="K294" i="71"/>
  <c r="K293" i="71"/>
  <c r="K292" i="71"/>
  <c r="K291" i="71"/>
  <c r="K290" i="71"/>
  <c r="K289" i="71"/>
  <c r="K288" i="71"/>
  <c r="K287" i="71"/>
  <c r="K286" i="71"/>
  <c r="K285" i="71"/>
  <c r="K284" i="71"/>
  <c r="K283" i="71"/>
  <c r="K282" i="71"/>
  <c r="K281" i="71"/>
  <c r="K280" i="71"/>
  <c r="K279" i="71"/>
  <c r="K278" i="71"/>
  <c r="K277" i="71"/>
  <c r="K276" i="71"/>
  <c r="K275" i="71"/>
  <c r="K274" i="71"/>
  <c r="K273" i="71"/>
  <c r="K272" i="71"/>
  <c r="K271" i="71"/>
  <c r="K270" i="71"/>
  <c r="K269" i="71"/>
  <c r="K268" i="71"/>
  <c r="K267" i="71"/>
  <c r="K266" i="71"/>
  <c r="K265" i="71"/>
  <c r="K264" i="71"/>
  <c r="K263" i="71"/>
  <c r="K262" i="71"/>
  <c r="K261" i="71"/>
  <c r="K260" i="71"/>
  <c r="K259" i="71"/>
  <c r="K258" i="71"/>
  <c r="K257" i="71"/>
  <c r="K256" i="71"/>
  <c r="K255" i="71"/>
  <c r="K254" i="71"/>
  <c r="K253" i="71"/>
  <c r="K252" i="71"/>
  <c r="K251" i="71"/>
  <c r="K250" i="71"/>
  <c r="K249" i="71"/>
  <c r="K248" i="71"/>
  <c r="K247" i="71"/>
  <c r="K246" i="71"/>
  <c r="K245" i="71"/>
  <c r="K244" i="71"/>
  <c r="K243" i="71"/>
  <c r="K242" i="71"/>
  <c r="K241" i="71"/>
  <c r="K240" i="71"/>
  <c r="K239" i="71"/>
  <c r="K238" i="71"/>
  <c r="K237" i="71"/>
  <c r="K236" i="71"/>
  <c r="K235" i="71"/>
  <c r="K234" i="71"/>
  <c r="K233" i="71"/>
  <c r="K232" i="71"/>
  <c r="K231" i="71"/>
  <c r="K230" i="71"/>
  <c r="K229" i="71"/>
  <c r="K228" i="71"/>
  <c r="K227" i="71"/>
  <c r="K226" i="71"/>
  <c r="K225" i="71"/>
  <c r="K224" i="71"/>
  <c r="K223" i="71"/>
  <c r="K222" i="71"/>
  <c r="K221" i="71"/>
  <c r="K220" i="71"/>
  <c r="K219" i="71"/>
  <c r="K218" i="71"/>
  <c r="K217" i="71"/>
  <c r="K216" i="71"/>
  <c r="K215" i="71"/>
  <c r="K214" i="71"/>
  <c r="K213" i="71"/>
  <c r="K212" i="71"/>
  <c r="K211" i="71"/>
  <c r="K210" i="71"/>
  <c r="K209" i="71"/>
  <c r="K208" i="71"/>
  <c r="K207" i="71"/>
  <c r="K206" i="71"/>
  <c r="K205" i="71"/>
  <c r="K204" i="71"/>
  <c r="K203" i="71"/>
  <c r="K202" i="71"/>
  <c r="K201" i="71"/>
  <c r="K200" i="71"/>
  <c r="K199" i="71"/>
  <c r="K198" i="71"/>
  <c r="K197" i="71"/>
  <c r="K196" i="71"/>
  <c r="K195" i="71"/>
  <c r="K194" i="71"/>
  <c r="K193" i="71"/>
  <c r="K192" i="71"/>
  <c r="K191" i="71"/>
  <c r="K190" i="71"/>
  <c r="K189" i="71"/>
  <c r="K188" i="71"/>
  <c r="K187" i="71"/>
  <c r="K186" i="71"/>
  <c r="K185" i="71"/>
  <c r="K184" i="71"/>
  <c r="K183" i="71"/>
  <c r="K182" i="71"/>
  <c r="K181" i="71"/>
  <c r="K180" i="71"/>
  <c r="K179" i="71"/>
  <c r="K178" i="71"/>
  <c r="K177" i="71"/>
  <c r="K176" i="71"/>
  <c r="K175" i="71"/>
  <c r="K174" i="71"/>
  <c r="K173" i="71"/>
  <c r="K172" i="71"/>
  <c r="K171" i="71"/>
  <c r="K170" i="71"/>
  <c r="K169" i="71"/>
  <c r="K168" i="71"/>
  <c r="K167" i="71"/>
  <c r="K166" i="71"/>
  <c r="K165" i="71"/>
  <c r="K164" i="71"/>
  <c r="K163" i="71"/>
  <c r="K162" i="71"/>
  <c r="K161" i="71"/>
  <c r="K160" i="71"/>
  <c r="K159" i="71"/>
  <c r="K158" i="71"/>
  <c r="K157" i="71"/>
  <c r="K156" i="71"/>
  <c r="K155" i="71"/>
  <c r="K154" i="71"/>
  <c r="K153" i="71"/>
  <c r="K152" i="71"/>
  <c r="K151" i="71"/>
  <c r="K150" i="71"/>
  <c r="K149" i="71"/>
  <c r="K148" i="71"/>
  <c r="K147" i="71"/>
  <c r="K146" i="71"/>
  <c r="K145" i="71"/>
  <c r="K144" i="71"/>
  <c r="K143" i="71"/>
  <c r="K142" i="71"/>
  <c r="K141" i="71"/>
  <c r="K140" i="71"/>
  <c r="K139" i="71"/>
  <c r="K138" i="71"/>
  <c r="K137" i="71"/>
  <c r="K136" i="71"/>
  <c r="K135" i="71"/>
  <c r="K134" i="71"/>
  <c r="K133" i="71"/>
  <c r="K132" i="71"/>
  <c r="K131" i="71"/>
  <c r="K130" i="71"/>
  <c r="K129" i="71"/>
  <c r="K128" i="71"/>
  <c r="K127" i="71"/>
  <c r="K126" i="71"/>
  <c r="K125" i="71"/>
  <c r="K124" i="71"/>
  <c r="K123" i="71"/>
  <c r="K122" i="71"/>
  <c r="K121" i="71"/>
  <c r="K120" i="71"/>
  <c r="K119" i="71"/>
  <c r="K118" i="71"/>
  <c r="K117" i="71"/>
  <c r="K116" i="71"/>
  <c r="K115" i="71"/>
  <c r="K114" i="71"/>
  <c r="K113" i="71"/>
  <c r="K112" i="71"/>
  <c r="K111" i="71"/>
  <c r="K110" i="71"/>
  <c r="K109" i="71"/>
  <c r="K108" i="71"/>
  <c r="K107" i="71"/>
  <c r="K106" i="71"/>
  <c r="K105" i="71"/>
  <c r="K104" i="71"/>
  <c r="K103" i="71"/>
  <c r="K102" i="71"/>
  <c r="K101" i="71"/>
  <c r="K100" i="71"/>
  <c r="K99" i="71"/>
  <c r="K98" i="71"/>
  <c r="K97" i="71"/>
  <c r="K96" i="71"/>
  <c r="K95" i="71"/>
  <c r="K94" i="71"/>
  <c r="K93" i="71"/>
  <c r="K92" i="71"/>
  <c r="K91" i="71"/>
  <c r="K90" i="71"/>
  <c r="K89" i="71"/>
  <c r="K88" i="71"/>
  <c r="K87" i="71"/>
  <c r="K86" i="71"/>
  <c r="K85" i="71"/>
  <c r="K84" i="71"/>
  <c r="K83" i="71"/>
  <c r="K82" i="71"/>
  <c r="K81" i="71"/>
  <c r="K80" i="71"/>
  <c r="K79" i="71"/>
  <c r="K78" i="71"/>
  <c r="K77" i="71"/>
  <c r="K76" i="71"/>
  <c r="K75" i="71"/>
  <c r="K74" i="71"/>
  <c r="K73" i="71"/>
  <c r="K72" i="71"/>
  <c r="K71" i="71"/>
  <c r="K70" i="71"/>
  <c r="K69" i="71"/>
  <c r="K68" i="71"/>
  <c r="K67" i="71"/>
  <c r="K66" i="71"/>
  <c r="K65" i="71"/>
  <c r="K64" i="71"/>
  <c r="K63" i="71"/>
  <c r="K62" i="71"/>
  <c r="K61" i="71"/>
  <c r="K60" i="71"/>
  <c r="K59" i="71"/>
  <c r="K58" i="71"/>
  <c r="K57" i="71"/>
  <c r="K56" i="71"/>
  <c r="K55" i="71"/>
  <c r="K54" i="71"/>
  <c r="K53" i="71"/>
  <c r="K52" i="71"/>
  <c r="K51" i="71"/>
  <c r="K50" i="71"/>
  <c r="K49" i="71"/>
  <c r="K48" i="71"/>
  <c r="K47" i="71"/>
  <c r="K46" i="71"/>
  <c r="K45" i="71"/>
  <c r="K44" i="71"/>
  <c r="K43" i="71"/>
  <c r="K42" i="71"/>
  <c r="K41" i="71"/>
  <c r="K40" i="71"/>
  <c r="K39" i="71"/>
  <c r="K38" i="71"/>
  <c r="K37" i="71"/>
  <c r="K36" i="71"/>
  <c r="K35" i="71"/>
  <c r="K34" i="71"/>
  <c r="K33" i="71"/>
  <c r="K32" i="71"/>
  <c r="K31" i="71"/>
  <c r="K30" i="71"/>
  <c r="K29" i="71"/>
  <c r="K28" i="71"/>
  <c r="K27" i="71"/>
  <c r="K26" i="71"/>
  <c r="K25" i="71"/>
  <c r="K24" i="71"/>
  <c r="K23" i="71"/>
  <c r="K22" i="71"/>
  <c r="K21" i="71"/>
  <c r="K20" i="71"/>
  <c r="K19" i="71"/>
  <c r="K18" i="71"/>
  <c r="K17" i="71"/>
  <c r="K16" i="71"/>
  <c r="K15" i="71"/>
  <c r="K14" i="71"/>
  <c r="K13" i="71"/>
  <c r="K12" i="71"/>
  <c r="K11" i="71"/>
  <c r="K10" i="71"/>
  <c r="K9" i="71"/>
  <c r="K8" i="71"/>
  <c r="K7" i="71"/>
  <c r="K6" i="71"/>
  <c r="K5" i="71"/>
  <c r="K4" i="71"/>
  <c r="K3" i="71"/>
  <c r="K2" i="71"/>
  <c r="C11" i="70" l="1"/>
  <c r="C10" i="70"/>
  <c r="C9" i="70"/>
  <c r="C8" i="70"/>
  <c r="C7" i="70"/>
  <c r="B9" i="21" l="1"/>
  <c r="B20" i="57"/>
  <c r="G18" i="57"/>
  <c r="H18" i="57" s="1"/>
  <c r="F18" i="57"/>
  <c r="K18" i="57" s="1"/>
  <c r="C18" i="57"/>
  <c r="D18" i="57" s="1"/>
  <c r="J18" i="57" s="1"/>
  <c r="G17" i="57"/>
  <c r="H17" i="57" s="1"/>
  <c r="F17" i="57"/>
  <c r="C17" i="57"/>
  <c r="D17" i="57" s="1"/>
  <c r="J17" i="57" s="1"/>
  <c r="K17" i="57" s="1"/>
  <c r="G16" i="57"/>
  <c r="H16" i="57" s="1"/>
  <c r="F16" i="57"/>
  <c r="C16" i="57"/>
  <c r="D16" i="57" s="1"/>
  <c r="J16" i="57" s="1"/>
  <c r="G15" i="57"/>
  <c r="H15" i="57"/>
  <c r="F15" i="57"/>
  <c r="K15" i="57" s="1"/>
  <c r="C15" i="57"/>
  <c r="D15" i="57"/>
  <c r="J15" i="57"/>
  <c r="G14" i="57"/>
  <c r="H14" i="57" s="1"/>
  <c r="F14" i="57"/>
  <c r="C14" i="57"/>
  <c r="D14" i="57"/>
  <c r="J14" i="57" s="1"/>
  <c r="G13" i="57"/>
  <c r="H13" i="57" s="1"/>
  <c r="F13" i="57"/>
  <c r="C13" i="57"/>
  <c r="D13" i="57"/>
  <c r="J13" i="57"/>
  <c r="I12" i="57"/>
  <c r="G12" i="57"/>
  <c r="H12" i="57"/>
  <c r="F12" i="57"/>
  <c r="C12" i="57"/>
  <c r="D12" i="57" s="1"/>
  <c r="J12" i="57" s="1"/>
  <c r="I11" i="57"/>
  <c r="G11" i="57"/>
  <c r="H11" i="57" s="1"/>
  <c r="F11" i="57"/>
  <c r="C11" i="57"/>
  <c r="D11" i="57"/>
  <c r="J11" i="57" s="1"/>
  <c r="G10" i="16"/>
  <c r="G11" i="16"/>
  <c r="G13" i="16" s="1"/>
  <c r="F10" i="16"/>
  <c r="F11" i="16"/>
  <c r="F13" i="16"/>
  <c r="E10" i="16"/>
  <c r="E11" i="16" s="1"/>
  <c r="E13" i="16" s="1"/>
  <c r="D10" i="16"/>
  <c r="D11" i="16"/>
  <c r="D13" i="16" s="1"/>
  <c r="C10" i="16"/>
  <c r="C11" i="16" s="1"/>
  <c r="C13" i="16" s="1"/>
  <c r="B10" i="16"/>
  <c r="B11" i="16"/>
  <c r="B13" i="16" s="1"/>
  <c r="H13" i="16" s="1"/>
  <c r="H6" i="16"/>
  <c r="B11" i="19"/>
  <c r="B7" i="19"/>
  <c r="D15" i="18"/>
  <c r="G5" i="18" s="1"/>
  <c r="D11" i="18"/>
  <c r="G9" i="18"/>
  <c r="G8" i="18"/>
  <c r="G7" i="18"/>
  <c r="D7" i="18"/>
  <c r="E11" i="32"/>
  <c r="B11" i="32"/>
  <c r="F10" i="32"/>
  <c r="F11" i="32" s="1"/>
  <c r="C10" i="32"/>
  <c r="D10" i="32" s="1"/>
  <c r="G10" i="32" s="1"/>
  <c r="F9" i="32"/>
  <c r="C9" i="32"/>
  <c r="D9" i="32" s="1"/>
  <c r="G9" i="32" s="1"/>
  <c r="F8" i="32"/>
  <c r="C8" i="32"/>
  <c r="D8" i="32"/>
  <c r="G8" i="32" s="1"/>
  <c r="F7" i="32"/>
  <c r="C7" i="32"/>
  <c r="D7" i="32"/>
  <c r="G7" i="32" s="1"/>
  <c r="F6" i="32"/>
  <c r="C6" i="32"/>
  <c r="D6" i="32" s="1"/>
  <c r="G6" i="32" s="1"/>
  <c r="G11" i="32" s="1"/>
  <c r="A4" i="31"/>
  <c r="A4" i="15"/>
  <c r="D6" i="45"/>
  <c r="D5" i="45"/>
  <c r="H567" i="38"/>
  <c r="I567" i="38" s="1"/>
  <c r="H566" i="38"/>
  <c r="I566" i="38" s="1"/>
  <c r="H565" i="38"/>
  <c r="I565" i="38"/>
  <c r="H564" i="38"/>
  <c r="I564" i="38" s="1"/>
  <c r="H563" i="38"/>
  <c r="I563" i="38"/>
  <c r="H562" i="38"/>
  <c r="I562" i="38" s="1"/>
  <c r="H561" i="38"/>
  <c r="I561" i="38" s="1"/>
  <c r="H560" i="38"/>
  <c r="I560" i="38" s="1"/>
  <c r="H559" i="38"/>
  <c r="I559" i="38" s="1"/>
  <c r="H558" i="38"/>
  <c r="I558" i="38" s="1"/>
  <c r="H557" i="38"/>
  <c r="I557" i="38" s="1"/>
  <c r="H556" i="38"/>
  <c r="I556" i="38" s="1"/>
  <c r="H555" i="38"/>
  <c r="I555" i="38"/>
  <c r="H554" i="38"/>
  <c r="I554" i="38" s="1"/>
  <c r="H553" i="38"/>
  <c r="I553" i="38" s="1"/>
  <c r="H552" i="38"/>
  <c r="I552" i="38" s="1"/>
  <c r="H551" i="38"/>
  <c r="I551" i="38" s="1"/>
  <c r="H550" i="38"/>
  <c r="I550" i="38" s="1"/>
  <c r="H549" i="38"/>
  <c r="I549" i="38"/>
  <c r="H548" i="38"/>
  <c r="I548" i="38" s="1"/>
  <c r="H547" i="38"/>
  <c r="I547" i="38"/>
  <c r="H546" i="38"/>
  <c r="I546" i="38" s="1"/>
  <c r="H545" i="38"/>
  <c r="I545" i="38"/>
  <c r="H544" i="38"/>
  <c r="I544" i="38" s="1"/>
  <c r="H543" i="38"/>
  <c r="I543" i="38" s="1"/>
  <c r="H542" i="38"/>
  <c r="I542" i="38" s="1"/>
  <c r="H541" i="38"/>
  <c r="I541" i="38"/>
  <c r="H540" i="38"/>
  <c r="I540" i="38" s="1"/>
  <c r="H539" i="38"/>
  <c r="I539" i="38"/>
  <c r="H538" i="38"/>
  <c r="I538" i="38" s="1"/>
  <c r="H537" i="38"/>
  <c r="I537" i="38"/>
  <c r="H536" i="38"/>
  <c r="I536" i="38" s="1"/>
  <c r="H535" i="38"/>
  <c r="I535" i="38" s="1"/>
  <c r="H534" i="38"/>
  <c r="I534" i="38" s="1"/>
  <c r="H533" i="38"/>
  <c r="I533" i="38" s="1"/>
  <c r="H532" i="38"/>
  <c r="I532" i="38" s="1"/>
  <c r="H531" i="38"/>
  <c r="I531" i="38"/>
  <c r="H530" i="38"/>
  <c r="I530" i="38" s="1"/>
  <c r="H529" i="38"/>
  <c r="I529" i="38"/>
  <c r="H528" i="38"/>
  <c r="I528" i="38" s="1"/>
  <c r="H527" i="38"/>
  <c r="I527" i="38" s="1"/>
  <c r="H526" i="38"/>
  <c r="I526" i="38" s="1"/>
  <c r="H525" i="38"/>
  <c r="I525" i="38"/>
  <c r="H524" i="38"/>
  <c r="I524" i="38" s="1"/>
  <c r="H523" i="38"/>
  <c r="I523" i="38"/>
  <c r="H522" i="38"/>
  <c r="I522" i="38" s="1"/>
  <c r="H521" i="38"/>
  <c r="I521" i="38"/>
  <c r="H520" i="38"/>
  <c r="I520" i="38" s="1"/>
  <c r="H519" i="38"/>
  <c r="I519" i="38" s="1"/>
  <c r="H518" i="38"/>
  <c r="I518" i="38" s="1"/>
  <c r="H517" i="38"/>
  <c r="I517" i="38"/>
  <c r="H516" i="38"/>
  <c r="I516" i="38" s="1"/>
  <c r="H515" i="38"/>
  <c r="I515" i="38"/>
  <c r="H514" i="38"/>
  <c r="I514" i="38" s="1"/>
  <c r="H513" i="38"/>
  <c r="I513" i="38"/>
  <c r="H512" i="38"/>
  <c r="I512" i="38" s="1"/>
  <c r="H511" i="38"/>
  <c r="I511" i="38" s="1"/>
  <c r="H510" i="38"/>
  <c r="I510" i="38" s="1"/>
  <c r="H509" i="38"/>
  <c r="I509" i="38"/>
  <c r="H508" i="38"/>
  <c r="I508" i="38" s="1"/>
  <c r="H507" i="38"/>
  <c r="I507" i="38"/>
  <c r="H506" i="38"/>
  <c r="I506" i="38" s="1"/>
  <c r="H505" i="38"/>
  <c r="I505" i="38"/>
  <c r="H504" i="38"/>
  <c r="I504" i="38" s="1"/>
  <c r="H503" i="38"/>
  <c r="I503" i="38" s="1"/>
  <c r="H502" i="38"/>
  <c r="I502" i="38" s="1"/>
  <c r="H501" i="38"/>
  <c r="I501" i="38" s="1"/>
  <c r="H500" i="38"/>
  <c r="I500" i="38" s="1"/>
  <c r="H499" i="38"/>
  <c r="I499" i="38"/>
  <c r="H498" i="38"/>
  <c r="I498" i="38" s="1"/>
  <c r="H497" i="38"/>
  <c r="I497" i="38"/>
  <c r="H496" i="38"/>
  <c r="I496" i="38" s="1"/>
  <c r="H495" i="38"/>
  <c r="I495" i="38" s="1"/>
  <c r="H494" i="38"/>
  <c r="I494" i="38" s="1"/>
  <c r="H493" i="38"/>
  <c r="I493" i="38"/>
  <c r="H492" i="38"/>
  <c r="I492" i="38" s="1"/>
  <c r="H491" i="38"/>
  <c r="I491" i="38"/>
  <c r="H490" i="38"/>
  <c r="I490" i="38" s="1"/>
  <c r="H489" i="38"/>
  <c r="I489" i="38"/>
  <c r="H488" i="38"/>
  <c r="I488" i="38" s="1"/>
  <c r="H487" i="38"/>
  <c r="I487" i="38"/>
  <c r="H486" i="38"/>
  <c r="I486" i="38" s="1"/>
  <c r="H485" i="38"/>
  <c r="I485" i="38" s="1"/>
  <c r="H484" i="38"/>
  <c r="I484" i="38" s="1"/>
  <c r="H483" i="38"/>
  <c r="I483" i="38"/>
  <c r="H482" i="38"/>
  <c r="I482" i="38" s="1"/>
  <c r="H481" i="38"/>
  <c r="I481" i="38"/>
  <c r="H480" i="38"/>
  <c r="I480" i="38" s="1"/>
  <c r="H479" i="38"/>
  <c r="I479" i="38"/>
  <c r="H478" i="38"/>
  <c r="I478" i="38" s="1"/>
  <c r="H477" i="38"/>
  <c r="I477" i="38" s="1"/>
  <c r="H476" i="38"/>
  <c r="I476" i="38" s="1"/>
  <c r="H475" i="38"/>
  <c r="I475" i="38" s="1"/>
  <c r="H474" i="38"/>
  <c r="I474" i="38" s="1"/>
  <c r="H473" i="38"/>
  <c r="I473" i="38"/>
  <c r="H472" i="38"/>
  <c r="I472" i="38" s="1"/>
  <c r="H471" i="38"/>
  <c r="I471" i="38"/>
  <c r="I470" i="38"/>
  <c r="H470" i="38"/>
  <c r="H469" i="38"/>
  <c r="I469" i="38"/>
  <c r="H468" i="38"/>
  <c r="I468" i="38" s="1"/>
  <c r="H467" i="38"/>
  <c r="I467" i="38" s="1"/>
  <c r="H466" i="38"/>
  <c r="I466" i="38" s="1"/>
  <c r="H465" i="38"/>
  <c r="I465" i="38"/>
  <c r="H464" i="38"/>
  <c r="I464" i="38" s="1"/>
  <c r="H463" i="38"/>
  <c r="I463" i="38"/>
  <c r="H462" i="38"/>
  <c r="I462" i="38" s="1"/>
  <c r="H461" i="38"/>
  <c r="I461" i="38"/>
  <c r="H460" i="38"/>
  <c r="I460" i="38" s="1"/>
  <c r="H459" i="38"/>
  <c r="I459" i="38" s="1"/>
  <c r="H458" i="38"/>
  <c r="I458" i="38" s="1"/>
  <c r="H457" i="38"/>
  <c r="I457" i="38"/>
  <c r="H456" i="38"/>
  <c r="I456" i="38" s="1"/>
  <c r="H455" i="38"/>
  <c r="I455" i="38"/>
  <c r="H454" i="38"/>
  <c r="I454" i="38" s="1"/>
  <c r="H453" i="38"/>
  <c r="I453" i="38"/>
  <c r="H452" i="38"/>
  <c r="I452" i="38" s="1"/>
  <c r="H451" i="38"/>
  <c r="I451" i="38" s="1"/>
  <c r="H450" i="38"/>
  <c r="I450" i="38" s="1"/>
  <c r="H449" i="38"/>
  <c r="I449" i="38"/>
  <c r="H448" i="38"/>
  <c r="I448" i="38" s="1"/>
  <c r="H447" i="38"/>
  <c r="I447" i="38" s="1"/>
  <c r="H446" i="38"/>
  <c r="I446" i="38" s="1"/>
  <c r="H445" i="38"/>
  <c r="I445" i="38"/>
  <c r="H444" i="38"/>
  <c r="I444" i="38" s="1"/>
  <c r="H443" i="38"/>
  <c r="I443" i="38"/>
  <c r="H442" i="38"/>
  <c r="I442" i="38" s="1"/>
  <c r="H441" i="38"/>
  <c r="I441" i="38" s="1"/>
  <c r="H440" i="38"/>
  <c r="I440" i="38" s="1"/>
  <c r="H439" i="38"/>
  <c r="I439" i="38"/>
  <c r="H438" i="38"/>
  <c r="I438" i="38" s="1"/>
  <c r="H437" i="38"/>
  <c r="I437" i="38" s="1"/>
  <c r="H436" i="38"/>
  <c r="I436" i="38" s="1"/>
  <c r="H435" i="38"/>
  <c r="I435" i="38" s="1"/>
  <c r="H434" i="38"/>
  <c r="I434" i="38" s="1"/>
  <c r="H433" i="38"/>
  <c r="I433" i="38" s="1"/>
  <c r="H432" i="38"/>
  <c r="I432" i="38" s="1"/>
  <c r="H431" i="38"/>
  <c r="I431" i="38" s="1"/>
  <c r="H430" i="38"/>
  <c r="I430" i="38" s="1"/>
  <c r="H429" i="38"/>
  <c r="I429" i="38" s="1"/>
  <c r="H428" i="38"/>
  <c r="I428" i="38" s="1"/>
  <c r="H427" i="38"/>
  <c r="I427" i="38" s="1"/>
  <c r="I426" i="38"/>
  <c r="H426" i="38"/>
  <c r="H425" i="38"/>
  <c r="I425" i="38" s="1"/>
  <c r="H424" i="38"/>
  <c r="I424" i="38" s="1"/>
  <c r="H423" i="38"/>
  <c r="I423" i="38" s="1"/>
  <c r="H422" i="38"/>
  <c r="I422" i="38" s="1"/>
  <c r="H421" i="38"/>
  <c r="I421" i="38" s="1"/>
  <c r="H420" i="38"/>
  <c r="I420" i="38" s="1"/>
  <c r="H419" i="38"/>
  <c r="I419" i="38" s="1"/>
  <c r="I418" i="38"/>
  <c r="H418" i="38"/>
  <c r="H417" i="38"/>
  <c r="I417" i="38" s="1"/>
  <c r="H416" i="38"/>
  <c r="I416" i="38" s="1"/>
  <c r="H415" i="38"/>
  <c r="I415" i="38" s="1"/>
  <c r="H414" i="38"/>
  <c r="I414" i="38" s="1"/>
  <c r="H413" i="38"/>
  <c r="I413" i="38" s="1"/>
  <c r="H412" i="38"/>
  <c r="I412" i="38" s="1"/>
  <c r="H411" i="38"/>
  <c r="I411" i="38" s="1"/>
  <c r="I410" i="38"/>
  <c r="H410" i="38"/>
  <c r="H409" i="38"/>
  <c r="I409" i="38" s="1"/>
  <c r="H408" i="38"/>
  <c r="I408" i="38" s="1"/>
  <c r="H407" i="38"/>
  <c r="I407" i="38" s="1"/>
  <c r="H406" i="38"/>
  <c r="I406" i="38" s="1"/>
  <c r="H405" i="38"/>
  <c r="I405" i="38" s="1"/>
  <c r="H404" i="38"/>
  <c r="I404" i="38" s="1"/>
  <c r="H403" i="38"/>
  <c r="I403" i="38" s="1"/>
  <c r="I402" i="38"/>
  <c r="H402" i="38"/>
  <c r="H401" i="38"/>
  <c r="I401" i="38" s="1"/>
  <c r="H400" i="38"/>
  <c r="I400" i="38" s="1"/>
  <c r="H399" i="38"/>
  <c r="I399" i="38" s="1"/>
  <c r="H398" i="38"/>
  <c r="I398" i="38" s="1"/>
  <c r="H397" i="38"/>
  <c r="I397" i="38" s="1"/>
  <c r="H396" i="38"/>
  <c r="I396" i="38" s="1"/>
  <c r="H395" i="38"/>
  <c r="I395" i="38" s="1"/>
  <c r="I394" i="38"/>
  <c r="H394" i="38"/>
  <c r="H393" i="38"/>
  <c r="I393" i="38" s="1"/>
  <c r="H392" i="38"/>
  <c r="I392" i="38" s="1"/>
  <c r="H391" i="38"/>
  <c r="I391" i="38" s="1"/>
  <c r="H390" i="38"/>
  <c r="I390" i="38" s="1"/>
  <c r="H389" i="38"/>
  <c r="I389" i="38" s="1"/>
  <c r="H388" i="38"/>
  <c r="I388" i="38" s="1"/>
  <c r="H387" i="38"/>
  <c r="I387" i="38" s="1"/>
  <c r="I386" i="38"/>
  <c r="H386" i="38"/>
  <c r="H385" i="38"/>
  <c r="I385" i="38" s="1"/>
  <c r="H384" i="38"/>
  <c r="I384" i="38" s="1"/>
  <c r="H383" i="38"/>
  <c r="I383" i="38" s="1"/>
  <c r="H382" i="38"/>
  <c r="I382" i="38"/>
  <c r="H381" i="38"/>
  <c r="I381" i="38" s="1"/>
  <c r="H380" i="38"/>
  <c r="I380" i="38" s="1"/>
  <c r="H379" i="38"/>
  <c r="I379" i="38" s="1"/>
  <c r="H378" i="38"/>
  <c r="I378" i="38"/>
  <c r="H377" i="38"/>
  <c r="I377" i="38" s="1"/>
  <c r="H376" i="38"/>
  <c r="I376" i="38" s="1"/>
  <c r="H375" i="38"/>
  <c r="I375" i="38"/>
  <c r="H374" i="38"/>
  <c r="I374" i="38" s="1"/>
  <c r="H373" i="38"/>
  <c r="I373" i="38"/>
  <c r="H372" i="38"/>
  <c r="I372" i="38" s="1"/>
  <c r="H371" i="38"/>
  <c r="I371" i="38"/>
  <c r="H370" i="38"/>
  <c r="I370" i="38"/>
  <c r="H369" i="38"/>
  <c r="I369" i="38"/>
  <c r="H368" i="38"/>
  <c r="I368" i="38" s="1"/>
  <c r="H367" i="38"/>
  <c r="I367" i="38" s="1"/>
  <c r="H366" i="38"/>
  <c r="I366" i="38"/>
  <c r="H365" i="38"/>
  <c r="I365" i="38" s="1"/>
  <c r="H364" i="38"/>
  <c r="I364" i="38" s="1"/>
  <c r="H363" i="38"/>
  <c r="I363" i="38"/>
  <c r="H362" i="38"/>
  <c r="I362" i="38"/>
  <c r="H361" i="38"/>
  <c r="I361" i="38"/>
  <c r="H360" i="38"/>
  <c r="I360" i="38" s="1"/>
  <c r="H359" i="38"/>
  <c r="I359" i="38"/>
  <c r="H358" i="38"/>
  <c r="I358" i="38" s="1"/>
  <c r="H357" i="38"/>
  <c r="I357" i="38"/>
  <c r="H356" i="38"/>
  <c r="I356" i="38" s="1"/>
  <c r="H355" i="38"/>
  <c r="I355" i="38"/>
  <c r="H354" i="38"/>
  <c r="I354" i="38" s="1"/>
  <c r="H353" i="38"/>
  <c r="I353" i="38"/>
  <c r="H352" i="38"/>
  <c r="I352" i="38" s="1"/>
  <c r="H351" i="38"/>
  <c r="I351" i="38" s="1"/>
  <c r="H350" i="38"/>
  <c r="I350" i="38"/>
  <c r="H349" i="38"/>
  <c r="I349" i="38" s="1"/>
  <c r="H348" i="38"/>
  <c r="I348" i="38" s="1"/>
  <c r="H347" i="38"/>
  <c r="I347" i="38"/>
  <c r="H346" i="38"/>
  <c r="I346" i="38"/>
  <c r="H345" i="38"/>
  <c r="I345" i="38"/>
  <c r="H344" i="38"/>
  <c r="I344" i="38" s="1"/>
  <c r="H343" i="38"/>
  <c r="I343" i="38"/>
  <c r="H342" i="38"/>
  <c r="I342" i="38" s="1"/>
  <c r="H341" i="38"/>
  <c r="I341" i="38"/>
  <c r="H340" i="38"/>
  <c r="I340" i="38" s="1"/>
  <c r="H339" i="38"/>
  <c r="I339" i="38"/>
  <c r="H338" i="38"/>
  <c r="I338" i="38"/>
  <c r="H337" i="38"/>
  <c r="I337" i="38"/>
  <c r="H336" i="38"/>
  <c r="I336" i="38"/>
  <c r="H335" i="38"/>
  <c r="I335" i="38"/>
  <c r="H334" i="38"/>
  <c r="I334" i="38"/>
  <c r="H333" i="38"/>
  <c r="I333" i="38"/>
  <c r="H332" i="38"/>
  <c r="I332" i="38"/>
  <c r="H331" i="38"/>
  <c r="I331" i="38"/>
  <c r="H330" i="38"/>
  <c r="I330" i="38"/>
  <c r="H329" i="38"/>
  <c r="I329" i="38"/>
  <c r="H328" i="38"/>
  <c r="I328" i="38"/>
  <c r="H327" i="38"/>
  <c r="I327" i="38"/>
  <c r="H326" i="38"/>
  <c r="I326" i="38"/>
  <c r="H325" i="38"/>
  <c r="I325" i="38"/>
  <c r="H324" i="38"/>
  <c r="I324" i="38"/>
  <c r="H323" i="38"/>
  <c r="I323" i="38"/>
  <c r="H322" i="38"/>
  <c r="I322" i="38"/>
  <c r="H321" i="38"/>
  <c r="I321" i="38"/>
  <c r="H320" i="38"/>
  <c r="I320" i="38"/>
  <c r="H319" i="38"/>
  <c r="I319" i="38"/>
  <c r="H318" i="38"/>
  <c r="I318" i="38"/>
  <c r="H317" i="38"/>
  <c r="I317" i="38"/>
  <c r="H316" i="38"/>
  <c r="I316" i="38"/>
  <c r="H315" i="38"/>
  <c r="I315" i="38"/>
  <c r="H314" i="38"/>
  <c r="I314" i="38"/>
  <c r="H313" i="38"/>
  <c r="I313" i="38" s="1"/>
  <c r="H312" i="38"/>
  <c r="I312" i="38"/>
  <c r="H311" i="38"/>
  <c r="I311" i="38" s="1"/>
  <c r="H310" i="38"/>
  <c r="I310" i="38"/>
  <c r="H309" i="38"/>
  <c r="I309" i="38" s="1"/>
  <c r="H308" i="38"/>
  <c r="I308" i="38"/>
  <c r="H307" i="38"/>
  <c r="I307" i="38" s="1"/>
  <c r="H306" i="38"/>
  <c r="I306" i="38"/>
  <c r="H305" i="38"/>
  <c r="I305" i="38" s="1"/>
  <c r="H304" i="38"/>
  <c r="I304" i="38"/>
  <c r="H303" i="38"/>
  <c r="I303" i="38" s="1"/>
  <c r="H302" i="38"/>
  <c r="I302" i="38"/>
  <c r="H301" i="38"/>
  <c r="I301" i="38" s="1"/>
  <c r="H300" i="38"/>
  <c r="I300" i="38"/>
  <c r="H299" i="38"/>
  <c r="I299" i="38" s="1"/>
  <c r="H298" i="38"/>
  <c r="I298" i="38"/>
  <c r="H297" i="38"/>
  <c r="I297" i="38" s="1"/>
  <c r="H296" i="38"/>
  <c r="I296" i="38"/>
  <c r="H295" i="38"/>
  <c r="I295" i="38" s="1"/>
  <c r="H294" i="38"/>
  <c r="I294" i="38"/>
  <c r="H293" i="38"/>
  <c r="I293" i="38" s="1"/>
  <c r="H292" i="38"/>
  <c r="I292" i="38"/>
  <c r="H291" i="38"/>
  <c r="I291" i="38" s="1"/>
  <c r="H290" i="38"/>
  <c r="I290" i="38"/>
  <c r="H289" i="38"/>
  <c r="I289" i="38" s="1"/>
  <c r="H288" i="38"/>
  <c r="I288" i="38"/>
  <c r="H287" i="38"/>
  <c r="I287" i="38" s="1"/>
  <c r="H286" i="38"/>
  <c r="I286" i="38"/>
  <c r="H285" i="38"/>
  <c r="I285" i="38" s="1"/>
  <c r="H284" i="38"/>
  <c r="I284" i="38"/>
  <c r="H283" i="38"/>
  <c r="I283" i="38" s="1"/>
  <c r="H282" i="38"/>
  <c r="I282" i="38"/>
  <c r="H281" i="38"/>
  <c r="I281" i="38" s="1"/>
  <c r="H280" i="38"/>
  <c r="I280" i="38"/>
  <c r="H279" i="38"/>
  <c r="I279" i="38"/>
  <c r="H278" i="38"/>
  <c r="I278" i="38"/>
  <c r="H277" i="38"/>
  <c r="I277" i="38"/>
  <c r="H276" i="38"/>
  <c r="I276" i="38"/>
  <c r="H275" i="38"/>
  <c r="I275" i="38"/>
  <c r="H274" i="38"/>
  <c r="I274" i="38"/>
  <c r="H273" i="38"/>
  <c r="I273" i="38"/>
  <c r="H272" i="38"/>
  <c r="I272" i="38"/>
  <c r="H271" i="38"/>
  <c r="I271" i="38"/>
  <c r="H270" i="38"/>
  <c r="I270" i="38"/>
  <c r="H269" i="38"/>
  <c r="I269" i="38"/>
  <c r="H268" i="38"/>
  <c r="I268" i="38"/>
  <c r="H267" i="38"/>
  <c r="I267" i="38"/>
  <c r="H266" i="38"/>
  <c r="I266" i="38"/>
  <c r="H265" i="38"/>
  <c r="I265" i="38" s="1"/>
  <c r="H264" i="38"/>
  <c r="I264" i="38" s="1"/>
  <c r="H263" i="38"/>
  <c r="I263" i="38"/>
  <c r="H262" i="38"/>
  <c r="I262" i="38" s="1"/>
  <c r="H261" i="38"/>
  <c r="I261" i="38"/>
  <c r="H260" i="38"/>
  <c r="I260" i="38" s="1"/>
  <c r="H259" i="38"/>
  <c r="I259" i="38"/>
  <c r="H258" i="38"/>
  <c r="I258" i="38" s="1"/>
  <c r="H257" i="38"/>
  <c r="I257" i="38"/>
  <c r="H256" i="38"/>
  <c r="I256" i="38" s="1"/>
  <c r="H255" i="38"/>
  <c r="I255" i="38"/>
  <c r="H254" i="38"/>
  <c r="I254" i="38" s="1"/>
  <c r="H253" i="38"/>
  <c r="I253" i="38"/>
  <c r="H252" i="38"/>
  <c r="I252" i="38" s="1"/>
  <c r="H251" i="38"/>
  <c r="I251" i="38"/>
  <c r="H250" i="38"/>
  <c r="I250" i="38" s="1"/>
  <c r="H249" i="38"/>
  <c r="I249" i="38" s="1"/>
  <c r="H248" i="38"/>
  <c r="I248" i="38"/>
  <c r="H247" i="38"/>
  <c r="I247" i="38"/>
  <c r="H246" i="38"/>
  <c r="I246" i="38"/>
  <c r="H245" i="38"/>
  <c r="I245" i="38"/>
  <c r="H244" i="38"/>
  <c r="I244" i="38"/>
  <c r="H243" i="38"/>
  <c r="I243" i="38"/>
  <c r="H242" i="38"/>
  <c r="I242" i="38"/>
  <c r="H241" i="38"/>
  <c r="I241" i="38"/>
  <c r="H240" i="38"/>
  <c r="I240" i="38"/>
  <c r="H239" i="38"/>
  <c r="I239" i="38"/>
  <c r="H238" i="38"/>
  <c r="I238" i="38"/>
  <c r="H237" i="38"/>
  <c r="I237" i="38"/>
  <c r="H236" i="38"/>
  <c r="I236" i="38"/>
  <c r="H235" i="38"/>
  <c r="I235" i="38"/>
  <c r="H234" i="38"/>
  <c r="I234" i="38"/>
  <c r="H233" i="38"/>
  <c r="I233" i="38"/>
  <c r="H232" i="38"/>
  <c r="I232" i="38"/>
  <c r="H231" i="38"/>
  <c r="I231" i="38"/>
  <c r="H230" i="38"/>
  <c r="I230" i="38"/>
  <c r="H229" i="38"/>
  <c r="I229" i="38"/>
  <c r="H228" i="38"/>
  <c r="I228" i="38"/>
  <c r="H227" i="38"/>
  <c r="I227" i="38"/>
  <c r="H226" i="38"/>
  <c r="I226" i="38"/>
  <c r="H225" i="38"/>
  <c r="I225" i="38"/>
  <c r="H224" i="38"/>
  <c r="I224" i="38"/>
  <c r="H223" i="38"/>
  <c r="I223" i="38"/>
  <c r="H222" i="38"/>
  <c r="I222" i="38"/>
  <c r="H221" i="38"/>
  <c r="I221" i="38"/>
  <c r="H220" i="38"/>
  <c r="I220" i="38"/>
  <c r="H219" i="38"/>
  <c r="I219" i="38"/>
  <c r="H218" i="38"/>
  <c r="I218" i="38"/>
  <c r="H217" i="38"/>
  <c r="I217" i="38" s="1"/>
  <c r="H216" i="38"/>
  <c r="I216" i="38"/>
  <c r="H215" i="38"/>
  <c r="I215" i="38" s="1"/>
  <c r="H214" i="38"/>
  <c r="I214" i="38"/>
  <c r="H213" i="38"/>
  <c r="I213" i="38" s="1"/>
  <c r="H212" i="38"/>
  <c r="I212" i="38"/>
  <c r="H211" i="38"/>
  <c r="I211" i="38" s="1"/>
  <c r="H210" i="38"/>
  <c r="I210" i="38"/>
  <c r="H209" i="38"/>
  <c r="I209" i="38" s="1"/>
  <c r="H208" i="38"/>
  <c r="I208" i="38"/>
  <c r="H207" i="38"/>
  <c r="I207" i="38" s="1"/>
  <c r="H206" i="38"/>
  <c r="I206" i="38" s="1"/>
  <c r="H205" i="38"/>
  <c r="I205" i="38" s="1"/>
  <c r="H204" i="38"/>
  <c r="I204" i="38"/>
  <c r="H203" i="38"/>
  <c r="I203" i="38" s="1"/>
  <c r="H202" i="38"/>
  <c r="I202" i="38"/>
  <c r="H201" i="38"/>
  <c r="I201" i="38" s="1"/>
  <c r="H200" i="38"/>
  <c r="I200" i="38"/>
  <c r="H199" i="38"/>
  <c r="I199" i="38" s="1"/>
  <c r="H198" i="38"/>
  <c r="I198" i="38" s="1"/>
  <c r="H197" i="38"/>
  <c r="I197" i="38" s="1"/>
  <c r="H196" i="38"/>
  <c r="I196" i="38"/>
  <c r="H195" i="38"/>
  <c r="I195" i="38" s="1"/>
  <c r="H194" i="38"/>
  <c r="I194" i="38"/>
  <c r="H193" i="38"/>
  <c r="I193" i="38" s="1"/>
  <c r="H192" i="38"/>
  <c r="I192" i="38"/>
  <c r="H191" i="38"/>
  <c r="I191" i="38" s="1"/>
  <c r="H190" i="38"/>
  <c r="I190" i="38" s="1"/>
  <c r="H189" i="38"/>
  <c r="I189" i="38" s="1"/>
  <c r="H188" i="38"/>
  <c r="I188" i="38"/>
  <c r="H187" i="38"/>
  <c r="I187" i="38" s="1"/>
  <c r="H186" i="38"/>
  <c r="I186" i="38"/>
  <c r="H185" i="38"/>
  <c r="I185" i="38" s="1"/>
  <c r="H184" i="38"/>
  <c r="I184" i="38"/>
  <c r="H183" i="38"/>
  <c r="I183" i="38"/>
  <c r="H182" i="38"/>
  <c r="I182" i="38"/>
  <c r="H181" i="38"/>
  <c r="I181" i="38"/>
  <c r="H180" i="38"/>
  <c r="I180" i="38"/>
  <c r="H179" i="38"/>
  <c r="I179" i="38"/>
  <c r="H178" i="38"/>
  <c r="I178" i="38"/>
  <c r="H177" i="38"/>
  <c r="I177" i="38"/>
  <c r="H176" i="38"/>
  <c r="I176" i="38"/>
  <c r="H175" i="38"/>
  <c r="I175" i="38"/>
  <c r="H174" i="38"/>
  <c r="I174" i="38"/>
  <c r="H173" i="38"/>
  <c r="I173" i="38"/>
  <c r="H172" i="38"/>
  <c r="I172" i="38"/>
  <c r="H171" i="38"/>
  <c r="I171" i="38"/>
  <c r="H170" i="38"/>
  <c r="I170" i="38"/>
  <c r="H169" i="38"/>
  <c r="I169" i="38"/>
  <c r="H168" i="38"/>
  <c r="I168" i="38"/>
  <c r="H167" i="38"/>
  <c r="I167" i="38" s="1"/>
  <c r="H166" i="38"/>
  <c r="I166" i="38" s="1"/>
  <c r="H165" i="38"/>
  <c r="I165" i="38"/>
  <c r="H164" i="38"/>
  <c r="I164" i="38"/>
  <c r="H163" i="38"/>
  <c r="I163" i="38"/>
  <c r="H162" i="38"/>
  <c r="I162" i="38"/>
  <c r="H161" i="38"/>
  <c r="I161" i="38"/>
  <c r="H160" i="38"/>
  <c r="I160" i="38"/>
  <c r="H159" i="38"/>
  <c r="I159" i="38"/>
  <c r="H158" i="38"/>
  <c r="I158" i="38"/>
  <c r="H157" i="38"/>
  <c r="I157" i="38"/>
  <c r="H156" i="38"/>
  <c r="I156" i="38"/>
  <c r="H155" i="38"/>
  <c r="I155" i="38"/>
  <c r="H154" i="38"/>
  <c r="I154" i="38"/>
  <c r="H153" i="38"/>
  <c r="I153" i="38" s="1"/>
  <c r="H152" i="38"/>
  <c r="I152" i="38"/>
  <c r="H151" i="38"/>
  <c r="I151" i="38" s="1"/>
  <c r="H150" i="38"/>
  <c r="I150" i="38"/>
  <c r="H149" i="38"/>
  <c r="I149" i="38" s="1"/>
  <c r="H148" i="38"/>
  <c r="I148" i="38"/>
  <c r="H147" i="38"/>
  <c r="I147" i="38" s="1"/>
  <c r="H146" i="38"/>
  <c r="I146" i="38"/>
  <c r="H145" i="38"/>
  <c r="I145" i="38" s="1"/>
  <c r="H144" i="38"/>
  <c r="I144" i="38"/>
  <c r="H143" i="38"/>
  <c r="I143" i="38" s="1"/>
  <c r="H142" i="38"/>
  <c r="I142" i="38"/>
  <c r="H141" i="38"/>
  <c r="I141" i="38" s="1"/>
  <c r="H140" i="38"/>
  <c r="I140" i="38"/>
  <c r="H139" i="38"/>
  <c r="I139" i="38" s="1"/>
  <c r="H138" i="38"/>
  <c r="I138" i="38"/>
  <c r="H137" i="38"/>
  <c r="I137" i="38" s="1"/>
  <c r="H136" i="38"/>
  <c r="I136" i="38"/>
  <c r="H135" i="38"/>
  <c r="I135" i="38"/>
  <c r="H134" i="38"/>
  <c r="I134" i="38"/>
  <c r="H133" i="38"/>
  <c r="I133" i="38"/>
  <c r="H132" i="38"/>
  <c r="I132" i="38"/>
  <c r="H131" i="38"/>
  <c r="I131" i="38"/>
  <c r="H130" i="38"/>
  <c r="I130" i="38"/>
  <c r="H129" i="38"/>
  <c r="I129" i="38"/>
  <c r="H128" i="38"/>
  <c r="I128" i="38"/>
  <c r="H127" i="38"/>
  <c r="I127" i="38"/>
  <c r="H126" i="38"/>
  <c r="I126" i="38"/>
  <c r="H125" i="38"/>
  <c r="I125" i="38"/>
  <c r="H124" i="38"/>
  <c r="I124" i="38"/>
  <c r="H123" i="38"/>
  <c r="I123" i="38"/>
  <c r="H122" i="38"/>
  <c r="I122" i="38"/>
  <c r="H121" i="38"/>
  <c r="I121" i="38" s="1"/>
  <c r="H120" i="38"/>
  <c r="I120" i="38" s="1"/>
  <c r="H119" i="38"/>
  <c r="I119" i="38"/>
  <c r="H118" i="38"/>
  <c r="I118" i="38" s="1"/>
  <c r="H117" i="38"/>
  <c r="I117" i="38"/>
  <c r="H116" i="38"/>
  <c r="I116" i="38" s="1"/>
  <c r="H115" i="38"/>
  <c r="I115" i="38"/>
  <c r="H114" i="38"/>
  <c r="I114" i="38" s="1"/>
  <c r="H113" i="38"/>
  <c r="I113" i="38"/>
  <c r="H112" i="38"/>
  <c r="I112" i="38" s="1"/>
  <c r="H111" i="38"/>
  <c r="I111" i="38"/>
  <c r="H110" i="38"/>
  <c r="I110" i="38" s="1"/>
  <c r="H109" i="38"/>
  <c r="I109" i="38"/>
  <c r="H108" i="38"/>
  <c r="I108" i="38" s="1"/>
  <c r="H107" i="38"/>
  <c r="I107" i="38"/>
  <c r="H106" i="38"/>
  <c r="I106" i="38" s="1"/>
  <c r="H105" i="38"/>
  <c r="I105" i="38" s="1"/>
  <c r="H104" i="38"/>
  <c r="I104" i="38"/>
  <c r="H103" i="38"/>
  <c r="I103" i="38"/>
  <c r="H102" i="38"/>
  <c r="I102" i="38"/>
  <c r="H101" i="38"/>
  <c r="I101" i="38"/>
  <c r="H100" i="38"/>
  <c r="I100" i="38"/>
  <c r="H99" i="38"/>
  <c r="I99" i="38"/>
  <c r="H98" i="38"/>
  <c r="I98" i="38"/>
  <c r="H97" i="38"/>
  <c r="I97" i="38"/>
  <c r="H96" i="38"/>
  <c r="I96" i="38"/>
  <c r="H95" i="38"/>
  <c r="I95" i="38"/>
  <c r="H94" i="38"/>
  <c r="I94" i="38"/>
  <c r="H93" i="38"/>
  <c r="I93" i="38"/>
  <c r="H92" i="38"/>
  <c r="I92" i="38"/>
  <c r="H91" i="38"/>
  <c r="I91" i="38"/>
  <c r="H90" i="38"/>
  <c r="I90" i="38"/>
  <c r="H89" i="38"/>
  <c r="I89" i="38" s="1"/>
  <c r="H88" i="38"/>
  <c r="I88" i="38"/>
  <c r="H87" i="38"/>
  <c r="I87" i="38" s="1"/>
  <c r="H86" i="38"/>
  <c r="I86" i="38"/>
  <c r="H85" i="38"/>
  <c r="I85" i="38" s="1"/>
  <c r="H84" i="38"/>
  <c r="I84" i="38"/>
  <c r="H83" i="38"/>
  <c r="I83" i="38" s="1"/>
  <c r="H82" i="38"/>
  <c r="I82" i="38"/>
  <c r="H81" i="38"/>
  <c r="I81" i="38" s="1"/>
  <c r="H80" i="38"/>
  <c r="I80" i="38"/>
  <c r="H79" i="38"/>
  <c r="I79" i="38" s="1"/>
  <c r="H78" i="38"/>
  <c r="I78" i="38"/>
  <c r="H77" i="38"/>
  <c r="I77" i="38" s="1"/>
  <c r="H76" i="38"/>
  <c r="I76" i="38"/>
  <c r="H75" i="38"/>
  <c r="I75" i="38" s="1"/>
  <c r="H74" i="38"/>
  <c r="I74" i="38"/>
  <c r="H73" i="38"/>
  <c r="I73" i="38" s="1"/>
  <c r="H72" i="38"/>
  <c r="I72" i="38"/>
  <c r="H71" i="38"/>
  <c r="I71" i="38"/>
  <c r="H70" i="38"/>
  <c r="I70" i="38"/>
  <c r="H69" i="38"/>
  <c r="I69" i="38"/>
  <c r="H68" i="38"/>
  <c r="I68" i="38"/>
  <c r="H67" i="38"/>
  <c r="I67" i="38"/>
  <c r="H66" i="38"/>
  <c r="I66" i="38"/>
  <c r="H65" i="38"/>
  <c r="I65" i="38"/>
  <c r="H64" i="38"/>
  <c r="I64" i="38"/>
  <c r="H63" i="38"/>
  <c r="I63" i="38"/>
  <c r="H62" i="38"/>
  <c r="I62" i="38"/>
  <c r="H61" i="38"/>
  <c r="I61" i="38"/>
  <c r="H60" i="38"/>
  <c r="I60" i="38"/>
  <c r="H59" i="38"/>
  <c r="I59" i="38"/>
  <c r="H58" i="38"/>
  <c r="I58" i="38"/>
  <c r="H57" i="38"/>
  <c r="I57" i="38" s="1"/>
  <c r="H56" i="38"/>
  <c r="I56" i="38" s="1"/>
  <c r="H55" i="38"/>
  <c r="I55" i="38"/>
  <c r="H54" i="38"/>
  <c r="I54" i="38" s="1"/>
  <c r="H53" i="38"/>
  <c r="I53" i="38"/>
  <c r="H52" i="38"/>
  <c r="I52" i="38" s="1"/>
  <c r="H51" i="38"/>
  <c r="I51" i="38"/>
  <c r="H50" i="38"/>
  <c r="I50" i="38" s="1"/>
  <c r="H49" i="38"/>
  <c r="I49" i="38"/>
  <c r="H48" i="38"/>
  <c r="I48" i="38" s="1"/>
  <c r="H47" i="38"/>
  <c r="I47" i="38"/>
  <c r="H46" i="38"/>
  <c r="I46" i="38" s="1"/>
  <c r="H45" i="38"/>
  <c r="I45" i="38"/>
  <c r="H44" i="38"/>
  <c r="I44" i="38" s="1"/>
  <c r="H43" i="38"/>
  <c r="I43" i="38"/>
  <c r="H42" i="38"/>
  <c r="I42" i="38" s="1"/>
  <c r="H41" i="38"/>
  <c r="I41" i="38" s="1"/>
  <c r="H40" i="38"/>
  <c r="I40" i="38"/>
  <c r="H39" i="38"/>
  <c r="I39" i="38"/>
  <c r="H38" i="38"/>
  <c r="I38" i="38"/>
  <c r="H37" i="38"/>
  <c r="I37" i="38"/>
  <c r="H36" i="38"/>
  <c r="I36" i="38"/>
  <c r="H35" i="38"/>
  <c r="I35" i="38"/>
  <c r="H34" i="38"/>
  <c r="I34" i="38"/>
  <c r="H33" i="38"/>
  <c r="I33" i="38"/>
  <c r="H32" i="38"/>
  <c r="I32" i="38"/>
  <c r="H31" i="38"/>
  <c r="I31" i="38"/>
  <c r="H30" i="38"/>
  <c r="I30" i="38"/>
  <c r="H29" i="38"/>
  <c r="I29" i="38"/>
  <c r="H28" i="38"/>
  <c r="I28" i="38"/>
  <c r="H27" i="38"/>
  <c r="I27" i="38"/>
  <c r="H26" i="38"/>
  <c r="I26" i="38"/>
  <c r="H25" i="38"/>
  <c r="I25" i="38" s="1"/>
  <c r="H24" i="38"/>
  <c r="I24" i="38"/>
  <c r="H23" i="38"/>
  <c r="I23" i="38" s="1"/>
  <c r="H22" i="38"/>
  <c r="I22" i="38"/>
  <c r="H21" i="38"/>
  <c r="I21" i="38" s="1"/>
  <c r="H20" i="38"/>
  <c r="I20" i="38"/>
  <c r="H19" i="38"/>
  <c r="I19" i="38" s="1"/>
  <c r="H18" i="38"/>
  <c r="I18" i="38"/>
  <c r="H17" i="38"/>
  <c r="I17" i="38" s="1"/>
  <c r="H16" i="38"/>
  <c r="I16" i="38"/>
  <c r="H15" i="38"/>
  <c r="I15" i="38" s="1"/>
  <c r="H14" i="38"/>
  <c r="I14" i="38"/>
  <c r="H13" i="38"/>
  <c r="I13" i="38" s="1"/>
  <c r="H12" i="38"/>
  <c r="I12" i="38"/>
  <c r="H11" i="38"/>
  <c r="I11" i="38" s="1"/>
  <c r="H10" i="38"/>
  <c r="I10" i="38"/>
  <c r="H9" i="38"/>
  <c r="I9" i="38" s="1"/>
  <c r="H8" i="38"/>
  <c r="I8" i="38"/>
  <c r="H7" i="38"/>
  <c r="I7" i="38"/>
  <c r="H6" i="38"/>
  <c r="I6" i="38"/>
  <c r="H5" i="38"/>
  <c r="I5" i="38"/>
  <c r="G16" i="60"/>
  <c r="F16" i="60"/>
  <c r="E16" i="60"/>
  <c r="H15" i="60"/>
  <c r="H14" i="60"/>
  <c r="H13" i="60"/>
  <c r="H12" i="60"/>
  <c r="H11" i="60"/>
  <c r="H10" i="60"/>
  <c r="H9" i="60"/>
  <c r="H8" i="60"/>
  <c r="H7" i="60"/>
  <c r="H6" i="60"/>
  <c r="H5" i="60"/>
  <c r="H4" i="60"/>
  <c r="C10" i="59"/>
  <c r="C9" i="59"/>
  <c r="C8" i="59"/>
  <c r="C7" i="59"/>
  <c r="C6" i="59"/>
  <c r="C5" i="59"/>
  <c r="C4" i="59"/>
  <c r="C3" i="59"/>
  <c r="C2" i="5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C53" i="26"/>
  <c r="C52" i="26"/>
  <c r="C51" i="26"/>
  <c r="C50" i="26"/>
  <c r="C49" i="26"/>
  <c r="C48" i="26"/>
  <c r="C47"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1" i="26"/>
  <c r="C20" i="26"/>
  <c r="C19" i="26"/>
  <c r="C18" i="26"/>
  <c r="C17" i="26"/>
  <c r="C16" i="26"/>
  <c r="C15" i="26"/>
  <c r="C14" i="26"/>
  <c r="G13" i="23"/>
  <c r="E13" i="23"/>
  <c r="D13" i="23"/>
  <c r="C13" i="23"/>
  <c r="B13" i="23"/>
  <c r="F12" i="23"/>
  <c r="F11" i="23"/>
  <c r="F10" i="23"/>
  <c r="F9" i="23"/>
  <c r="F8" i="23"/>
  <c r="F7" i="23"/>
  <c r="F6" i="23"/>
  <c r="F5" i="23"/>
  <c r="F4" i="23"/>
  <c r="F13" i="23" s="1"/>
  <c r="A4" i="4"/>
  <c r="A4" i="24"/>
  <c r="F14" i="1"/>
  <c r="F13" i="1"/>
  <c r="F12" i="1"/>
  <c r="F11" i="1"/>
  <c r="F10" i="1"/>
  <c r="F9" i="1"/>
  <c r="F8" i="1"/>
  <c r="F7" i="1"/>
  <c r="F6" i="1"/>
  <c r="A2" i="51"/>
  <c r="K11" i="57"/>
  <c r="K12" i="57"/>
  <c r="K16" i="57"/>
  <c r="K13" i="57"/>
  <c r="K14" i="57"/>
  <c r="D11" i="32"/>
  <c r="K20" i="57" l="1"/>
  <c r="H11" i="16"/>
  <c r="H16" i="60"/>
  <c r="C11" i="32"/>
  <c r="B1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Reid</author>
  </authors>
  <commentList>
    <comment ref="H9" authorId="0" shapeId="0" xr:uid="{00000000-0006-0000-0300-000001000000}">
      <text>
        <r>
          <rPr>
            <sz val="12"/>
            <color indexed="81"/>
            <rFont val="Tahoma"/>
            <family val="2"/>
          </rPr>
          <t>IF(AND(C11&gt;=$C$8,D11&gt;=$D$8,
E11&gt;=$E$8,F11&gt;=$F$8),5%,0)*G11</t>
        </r>
      </text>
    </comment>
    <comment ref="I9" authorId="0" shapeId="0" xr:uid="{00000000-0006-0000-0300-000002000000}">
      <text>
        <r>
          <rPr>
            <sz val="12"/>
            <color indexed="81"/>
            <rFont val="Tahoma"/>
            <family val="2"/>
          </rPr>
          <t>IF(OR(C11&gt;=$C$8,D11&gt;=$D$8,
E11&gt;=$E$8,F11&gt;=$F$8),0.02,0)*G11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Reid</author>
  </authors>
  <commentList>
    <comment ref="C5" authorId="0" shapeId="0" xr:uid="{00000000-0006-0000-0400-000001000000}">
      <text>
        <r>
          <rPr>
            <sz val="11"/>
            <color indexed="81"/>
            <rFont val="Tahoma"/>
            <family val="2"/>
          </rPr>
          <t>IF(B8&lt;5000,0,
IF(B8&lt;15000,0.01,
IF(B8&lt;25000,0.015,0.02)))*B8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 Reid</author>
  </authors>
  <commentList>
    <comment ref="G20" authorId="0" shapeId="0" xr:uid="{00000000-0006-0000-0500-000001000000}">
      <text>
        <r>
          <rPr>
            <sz val="12"/>
            <color indexed="81"/>
            <rFont val="Tahoma"/>
            <family val="2"/>
          </rPr>
          <t>=SUM(B5:F5)</t>
        </r>
      </text>
    </comment>
    <comment ref="H20" authorId="0" shapeId="0" xr:uid="{00000000-0006-0000-0500-000002000000}">
      <text>
        <r>
          <rPr>
            <sz val="12"/>
            <color indexed="81"/>
            <rFont val="Tahoma"/>
            <family val="2"/>
          </rPr>
          <t>=COUNT(B5:F5)</t>
        </r>
      </text>
    </comment>
    <comment ref="I20" authorId="0" shapeId="0" xr:uid="{00000000-0006-0000-0500-000003000000}">
      <text>
        <r>
          <rPr>
            <sz val="12"/>
            <color indexed="81"/>
            <rFont val="Tahoma"/>
            <family val="2"/>
          </rPr>
          <t>IF(AND(C5&gt;18,E5&gt;19,(G5/H5)&gt;12),10,0)</t>
        </r>
      </text>
    </comment>
    <comment ref="J20" authorId="0" shapeId="0" xr:uid="{00000000-0006-0000-0500-000004000000}">
      <text>
        <r>
          <rPr>
            <sz val="12"/>
            <color indexed="81"/>
            <rFont val="Tahoma"/>
            <family val="2"/>
          </rPr>
          <t>IF(OR(C5&gt;18,E5&gt;19,(G5/H5)&gt;12),2,0)</t>
        </r>
      </text>
    </comment>
    <comment ref="K20" authorId="0" shapeId="0" xr:uid="{00000000-0006-0000-0500-000005000000}">
      <text>
        <r>
          <rPr>
            <sz val="12"/>
            <color indexed="81"/>
            <rFont val="Tahoma"/>
            <family val="2"/>
          </rPr>
          <t>=IF(I5=10,G5+I5,G5+J5)</t>
        </r>
      </text>
    </comment>
    <comment ref="L20" authorId="0" shapeId="0" xr:uid="{00000000-0006-0000-0500-000006000000}">
      <text>
        <r>
          <rPr>
            <sz val="12"/>
            <color indexed="81"/>
            <rFont val="Tahoma"/>
            <family val="2"/>
          </rPr>
          <t>IF(K5&lt;50,"D",
IF(K5&lt;65,"C",
IF(K5&lt;80,"B","A")))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Sarah Reid</author>
  </authors>
  <commentList>
    <comment ref="F102" authorId="0" shapeId="0" xr:uid="{6D358BDC-5427-442F-8C0B-4B3163BD5AD1}">
      <text>
        <r>
          <rPr>
            <b/>
            <sz val="10"/>
            <color indexed="81"/>
            <rFont val="Tahoma"/>
            <family val="2"/>
          </rPr>
          <t>=IF(AND(YEARFRAC(E2,TODAY())&gt;5,OR(D2="Administration",D2="Customer Support",D2="Accounts")),"Review Needed","")</t>
        </r>
      </text>
    </comment>
    <comment ref="H102" authorId="0" shapeId="0" xr:uid="{B202CD9F-2031-46F4-8553-52E2F1E26D2E}">
      <text>
        <r>
          <rPr>
            <b/>
            <sz val="10"/>
            <color indexed="81"/>
            <rFont val="Tahoma"/>
            <family val="2"/>
          </rPr>
          <t>=IF(D2="Sales",10%*G2,
IF(G2&gt;100000,5%*G2,0))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Sarah Reid</author>
  </authors>
  <commentList>
    <comment ref="I1" authorId="0" shapeId="0" xr:uid="{EB22FF87-32AC-4772-972E-38986B8F9998}">
      <text>
        <r>
          <rPr>
            <b/>
            <sz val="12"/>
            <color indexed="81"/>
            <rFont val="Tahoma"/>
            <family val="2"/>
          </rPr>
          <t>'=IF(E3&lt;F3,"Below",IF(E3&lt;=G3,"Within","Over"))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Sarah Reid</author>
  </authors>
  <commentList>
    <comment ref="L8" authorId="0" shapeId="0" xr:uid="{00000000-0006-0000-1200-000001000000}">
      <text>
        <r>
          <rPr>
            <sz val="12"/>
            <color indexed="81"/>
            <rFont val="Segoe UI"/>
            <family val="2"/>
          </rPr>
          <t>=MATCH(J5,A5:A23,0)</t>
        </r>
      </text>
    </comment>
    <comment ref="L9" authorId="0" shapeId="0" xr:uid="{00000000-0006-0000-1200-000002000000}">
      <text>
        <r>
          <rPr>
            <sz val="12"/>
            <color indexed="81"/>
            <rFont val="Segoe UI"/>
            <family val="2"/>
          </rPr>
          <t>MATCH(J6,B4:G4,0)</t>
        </r>
      </text>
    </comment>
    <comment ref="L11" authorId="0" shapeId="0" xr:uid="{00000000-0006-0000-1200-000003000000}">
      <text>
        <r>
          <rPr>
            <sz val="12"/>
            <color indexed="81"/>
            <rFont val="Segoe UI"/>
            <family val="2"/>
          </rPr>
          <t>=INDEX(B5:G23,J8,J9)</t>
        </r>
      </text>
    </comment>
    <comment ref="L13" authorId="0" shapeId="0" xr:uid="{00000000-0006-0000-1200-000004000000}">
      <text>
        <r>
          <rPr>
            <sz val="12"/>
            <color indexed="81"/>
            <rFont val="Segoe UI"/>
            <family val="2"/>
          </rPr>
          <t>=INDEX(B5:G23,MATCH(K5,A5:A23,0),MATCH(K6,B4:G4,0))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Roddo</author>
  </authors>
  <commentList>
    <comment ref="G4" authorId="0" shapeId="0" xr:uid="{00000000-0006-0000-1300-000001000000}">
      <text>
        <r>
          <rPr>
            <b/>
            <sz val="12"/>
            <color indexed="81"/>
            <rFont val="Tahoma"/>
            <family val="2"/>
          </rPr>
          <t>=MAX(B2:B10)</t>
        </r>
        <r>
          <rPr>
            <sz val="12"/>
            <color indexed="81"/>
            <rFont val="Tahoma"/>
            <family val="2"/>
          </rPr>
          <t xml:space="preserve">
</t>
        </r>
      </text>
    </comment>
    <comment ref="G7" authorId="0" shapeId="0" xr:uid="{00000000-0006-0000-1300-000002000000}">
      <text>
        <r>
          <rPr>
            <b/>
            <sz val="12"/>
            <color indexed="81"/>
            <rFont val="Tahoma"/>
            <family val="2"/>
          </rPr>
          <t>=MATCH(E4,B2:B10,0)</t>
        </r>
        <r>
          <rPr>
            <sz val="12"/>
            <color indexed="81"/>
            <rFont val="Tahoma"/>
            <family val="2"/>
          </rPr>
          <t xml:space="preserve">
</t>
        </r>
      </text>
    </comment>
    <comment ref="G10" authorId="0" shapeId="0" xr:uid="{00000000-0006-0000-1300-000003000000}">
      <text>
        <r>
          <rPr>
            <b/>
            <sz val="12"/>
            <color indexed="81"/>
            <rFont val="Tahoma"/>
            <family val="2"/>
          </rPr>
          <t>=INDEX(A2:A10,E7)</t>
        </r>
        <r>
          <rPr>
            <sz val="12"/>
            <color indexed="81"/>
            <rFont val="Tahoma"/>
            <family val="2"/>
          </rPr>
          <t xml:space="preserve">
</t>
        </r>
      </text>
    </comment>
    <comment ref="G13" authorId="0" shapeId="0" xr:uid="{00000000-0006-0000-1300-000004000000}">
      <text>
        <r>
          <rPr>
            <b/>
            <sz val="12"/>
            <color indexed="81"/>
            <rFont val="Tahoma"/>
            <family val="2"/>
          </rPr>
          <t>=INDEX(A2:A10,MATCH(MAX(B2:B10),B2:B10,0))</t>
        </r>
        <r>
          <rPr>
            <sz val="12"/>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Roddo</author>
  </authors>
  <commentList>
    <comment ref="N13" authorId="0" shapeId="0" xr:uid="{00000000-0006-0000-1600-000001000000}">
      <text>
        <r>
          <rPr>
            <sz val="12"/>
            <color indexed="81"/>
            <rFont val="Tahoma"/>
            <family val="2"/>
          </rPr>
          <t>=IF(J5&gt;20000,$O$8,
IF(J5&gt;15000,$O$9,
IF(J5&gt;10000,$O$10,
IF(J5&gt;7500,$O$11,$O$12))))*J5</t>
        </r>
      </text>
    </comment>
    <comment ref="N24" authorId="0" shapeId="0" xr:uid="{00000000-0006-0000-1600-000002000000}">
      <text>
        <r>
          <rPr>
            <sz val="12"/>
            <color indexed="81"/>
            <rFont val="Tahoma"/>
            <family val="2"/>
          </rPr>
          <t>=VLOOKUP(J5,BonusTableVlookup,2)*J5</t>
        </r>
        <r>
          <rPr>
            <b/>
            <sz val="14"/>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Sarah Reid</author>
  </authors>
  <commentList>
    <comment ref="B3" authorId="0" shapeId="0" xr:uid="{0808D421-3260-4FB5-BCDF-7C64FA79F15C}">
      <text>
        <r>
          <rPr>
            <b/>
            <sz val="9"/>
            <color indexed="81"/>
            <rFont val="Tahoma"/>
            <family val="2"/>
          </rPr>
          <t>=INDEX(INDIRECT(B3),MATCH(A4,INDIRECT(A3),0))</t>
        </r>
      </text>
    </comment>
    <comment ref="B4" authorId="0" shapeId="0" xr:uid="{8ABCBD5E-3709-4CD5-8D78-D1E5EEC1E203}">
      <text>
        <r>
          <rPr>
            <b/>
            <sz val="9"/>
            <color indexed="81"/>
            <rFont val="Tahoma"/>
            <family val="2"/>
          </rPr>
          <t>=INDEX(YearAdded,MATCH($A$4,ProductID,0))</t>
        </r>
      </text>
    </comment>
  </commentList>
</comments>
</file>

<file path=xl/sharedStrings.xml><?xml version="1.0" encoding="utf-8"?>
<sst xmlns="http://schemas.openxmlformats.org/spreadsheetml/2006/main" count="37397" uniqueCount="3808">
  <si>
    <t xml:space="preserve">Welcome to Excel  Advanced </t>
  </si>
  <si>
    <t>Syllabus</t>
  </si>
  <si>
    <t>Index &amp; Match</t>
  </si>
  <si>
    <t>Working with lookups</t>
  </si>
  <si>
    <t>Text Case</t>
  </si>
  <si>
    <t>Data Validation</t>
  </si>
  <si>
    <t>PivotTables/PivotCharts for Dashboards</t>
  </si>
  <si>
    <t>Simple Macros</t>
  </si>
  <si>
    <t>Warm Up</t>
  </si>
  <si>
    <t>Commission Rate if &gt;25000</t>
  </si>
  <si>
    <t>Name</t>
  </si>
  <si>
    <t>Week 1</t>
  </si>
  <si>
    <t>Week 2</t>
  </si>
  <si>
    <t>Week 3</t>
  </si>
  <si>
    <t>Week 4</t>
  </si>
  <si>
    <t>Total</t>
  </si>
  <si>
    <t>Commission</t>
  </si>
  <si>
    <t>April</t>
  </si>
  <si>
    <t>Andy</t>
  </si>
  <si>
    <t>Callum</t>
  </si>
  <si>
    <t>Kelly</t>
  </si>
  <si>
    <t>Richard</t>
  </si>
  <si>
    <t>Carly</t>
  </si>
  <si>
    <t>Felicity</t>
  </si>
  <si>
    <t>Fatima</t>
  </si>
  <si>
    <t>Ina</t>
  </si>
  <si>
    <t>TOTAL</t>
  </si>
  <si>
    <r>
      <t>IF(</t>
    </r>
    <r>
      <rPr>
        <sz val="36"/>
        <color theme="5"/>
        <rFont val="Segoe UI"/>
        <family val="2"/>
      </rPr>
      <t>logical_test</t>
    </r>
    <r>
      <rPr>
        <sz val="36"/>
        <color theme="1"/>
        <rFont val="Segoe UI"/>
        <family val="2"/>
      </rPr>
      <t>,</t>
    </r>
    <r>
      <rPr>
        <sz val="36"/>
        <color rgb="FF0B744D"/>
        <rFont val="Segoe UI"/>
        <family val="2"/>
      </rPr>
      <t xml:space="preserve"> value_if_true</t>
    </r>
    <r>
      <rPr>
        <sz val="36"/>
        <color theme="1"/>
        <rFont val="Segoe UI"/>
        <family val="2"/>
      </rPr>
      <t>,</t>
    </r>
    <r>
      <rPr>
        <sz val="36"/>
        <color rgb="FFFF0000"/>
        <rFont val="Segoe UI"/>
        <family val="2"/>
      </rPr>
      <t xml:space="preserve"> value_if_false</t>
    </r>
    <r>
      <rPr>
        <sz val="36"/>
        <color theme="1"/>
        <rFont val="Segoe UI"/>
        <family val="2"/>
      </rPr>
      <t>)</t>
    </r>
  </si>
  <si>
    <t>Comparison operator</t>
  </si>
  <si>
    <t>Meaning</t>
  </si>
  <si>
    <t>Equal to</t>
  </si>
  <si>
    <r>
      <t>=AND(</t>
    </r>
    <r>
      <rPr>
        <sz val="36"/>
        <color theme="5"/>
        <rFont val="Segoe UI"/>
        <family val="2"/>
      </rPr>
      <t>A1&lt;A2,A1&gt;A3,A1=A3</t>
    </r>
    <r>
      <rPr>
        <sz val="36"/>
        <color theme="1"/>
        <rFont val="Segoe UI"/>
        <family val="2"/>
      </rPr>
      <t>)</t>
    </r>
  </si>
  <si>
    <t>Greater than</t>
  </si>
  <si>
    <t>Less than</t>
  </si>
  <si>
    <t>Greater than or equal to</t>
  </si>
  <si>
    <t>Less than or equal to</t>
  </si>
  <si>
    <r>
      <t>=OR(</t>
    </r>
    <r>
      <rPr>
        <sz val="36"/>
        <color theme="5"/>
        <rFont val="Segoe UI"/>
        <family val="2"/>
      </rPr>
      <t>A1&lt;A2,A1&gt;A3,A1=A3</t>
    </r>
    <r>
      <rPr>
        <sz val="36"/>
        <color theme="1"/>
        <rFont val="Segoe UI"/>
        <family val="2"/>
      </rPr>
      <t>)</t>
    </r>
  </si>
  <si>
    <r>
      <t>IF(</t>
    </r>
    <r>
      <rPr>
        <sz val="36"/>
        <color theme="5"/>
        <rFont val="Segoe UI"/>
        <family val="2"/>
      </rPr>
      <t>AND(_,_)</t>
    </r>
    <r>
      <rPr>
        <sz val="36"/>
        <color theme="1"/>
        <rFont val="Segoe UI"/>
        <family val="2"/>
      </rPr>
      <t>,</t>
    </r>
    <r>
      <rPr>
        <sz val="36"/>
        <color rgb="FF0B744D"/>
        <rFont val="Segoe UI"/>
        <family val="2"/>
      </rPr>
      <t xml:space="preserve"> value_if_true</t>
    </r>
    <r>
      <rPr>
        <sz val="36"/>
        <color theme="1"/>
        <rFont val="Segoe UI"/>
        <family val="2"/>
      </rPr>
      <t xml:space="preserve">, </t>
    </r>
    <r>
      <rPr>
        <sz val="36"/>
        <color rgb="FFFF0000"/>
        <rFont val="Segoe UI"/>
        <family val="2"/>
      </rPr>
      <t>value_if_false</t>
    </r>
    <r>
      <rPr>
        <sz val="36"/>
        <color theme="1"/>
        <rFont val="Segoe UI"/>
        <family val="2"/>
      </rPr>
      <t>)</t>
    </r>
  </si>
  <si>
    <r>
      <t>IF(</t>
    </r>
    <r>
      <rPr>
        <sz val="36"/>
        <color theme="5"/>
        <rFont val="Segoe UI"/>
        <family val="2"/>
      </rPr>
      <t>OR(_,_)</t>
    </r>
    <r>
      <rPr>
        <sz val="36"/>
        <color theme="1"/>
        <rFont val="Segoe UI"/>
        <family val="2"/>
      </rPr>
      <t xml:space="preserve">, </t>
    </r>
    <r>
      <rPr>
        <sz val="36"/>
        <color rgb="FF0B744D"/>
        <rFont val="Segoe UI"/>
        <family val="2"/>
      </rPr>
      <t>value_if_true</t>
    </r>
    <r>
      <rPr>
        <sz val="36"/>
        <color theme="1"/>
        <rFont val="Segoe UI"/>
        <family val="2"/>
      </rPr>
      <t xml:space="preserve">, </t>
    </r>
    <r>
      <rPr>
        <sz val="36"/>
        <color rgb="FFFF0000"/>
        <rFont val="Segoe UI"/>
        <family val="2"/>
      </rPr>
      <t>value_if_false</t>
    </r>
    <r>
      <rPr>
        <sz val="36"/>
        <color theme="1"/>
        <rFont val="Segoe UI"/>
        <family val="2"/>
      </rPr>
      <t>)</t>
    </r>
  </si>
  <si>
    <t>Logical Functions</t>
  </si>
  <si>
    <t>Test Multiple Criteria - Together AND/OR</t>
  </si>
  <si>
    <t>Targets</t>
  </si>
  <si>
    <t>Qtr1</t>
  </si>
  <si>
    <t>Qtr2</t>
  </si>
  <si>
    <t>Qtr3</t>
  </si>
  <si>
    <t>Qtr4</t>
  </si>
  <si>
    <t>Formula</t>
  </si>
  <si>
    <t>Store code</t>
  </si>
  <si>
    <t>Region</t>
  </si>
  <si>
    <t>S001</t>
  </si>
  <si>
    <t>East</t>
  </si>
  <si>
    <t>S002</t>
  </si>
  <si>
    <t>West</t>
  </si>
  <si>
    <t>S003</t>
  </si>
  <si>
    <t>North</t>
  </si>
  <si>
    <t>S004</t>
  </si>
  <si>
    <t>S005</t>
  </si>
  <si>
    <t>South</t>
  </si>
  <si>
    <t>S006</t>
  </si>
  <si>
    <t>S007</t>
  </si>
  <si>
    <t>S008</t>
  </si>
  <si>
    <t>S009</t>
  </si>
  <si>
    <t>S010</t>
  </si>
  <si>
    <t>S011</t>
  </si>
  <si>
    <t>S012</t>
  </si>
  <si>
    <t>S013</t>
  </si>
  <si>
    <t>S014</t>
  </si>
  <si>
    <t>S015</t>
  </si>
  <si>
    <t>Nested IF</t>
  </si>
  <si>
    <t>Sales Department Commission report</t>
  </si>
  <si>
    <t>Salesperson</t>
  </si>
  <si>
    <t>Total sales</t>
  </si>
  <si>
    <t>Criteria</t>
  </si>
  <si>
    <t>&lt;</t>
  </si>
  <si>
    <t>Bill MacArthur</t>
  </si>
  <si>
    <t>Sales</t>
  </si>
  <si>
    <t>Comm</t>
  </si>
  <si>
    <t>Jamie Morrison</t>
  </si>
  <si>
    <t>Below 5000</t>
  </si>
  <si>
    <t>Maureen O'Connor</t>
  </si>
  <si>
    <t>Between 5000-15000</t>
  </si>
  <si>
    <t>Rebecca Austin</t>
  </si>
  <si>
    <t>Between 15000-25000</t>
  </si>
  <si>
    <t>Paul Anderson</t>
  </si>
  <si>
    <t>Above 25000</t>
  </si>
  <si>
    <t>Cynthia Roberts</t>
  </si>
  <si>
    <t>Rita Greg</t>
  </si>
  <si>
    <t>Trevor Johnson</t>
  </si>
  <si>
    <t>Kevin Meyers</t>
  </si>
  <si>
    <t>Adam Long</t>
  </si>
  <si>
    <t>Kendra James</t>
  </si>
  <si>
    <t>Michael Lee</t>
  </si>
  <si>
    <t>Sandra Lawrence</t>
  </si>
  <si>
    <t>Mary Smith</t>
  </si>
  <si>
    <t>Annie Philips</t>
  </si>
  <si>
    <t>Nested IF Practice</t>
  </si>
  <si>
    <t>Test 1</t>
  </si>
  <si>
    <t>Test 2</t>
  </si>
  <si>
    <t>Test 3</t>
  </si>
  <si>
    <t>Test 4</t>
  </si>
  <si>
    <t>Test 5</t>
  </si>
  <si>
    <t>Subtotal</t>
  </si>
  <si>
    <t>No. assessments completed</t>
  </si>
  <si>
    <t>All bonus criteria to qualify for 10 extra marks</t>
  </si>
  <si>
    <t>At least one criteria to qualify for 2 extra marks</t>
  </si>
  <si>
    <t>Final grade</t>
  </si>
  <si>
    <t>Anna</t>
  </si>
  <si>
    <t>Bonus Criteria</t>
  </si>
  <si>
    <t>Annabel</t>
  </si>
  <si>
    <t>Test 2  &gt;18</t>
  </si>
  <si>
    <t>Andrew</t>
  </si>
  <si>
    <t>Test 4 &gt;19</t>
  </si>
  <si>
    <t>Vicky</t>
  </si>
  <si>
    <t>Average &gt;12</t>
  </si>
  <si>
    <t>Raj</t>
  </si>
  <si>
    <t>Nadia</t>
  </si>
  <si>
    <t>Grade Table</t>
  </si>
  <si>
    <t>A</t>
  </si>
  <si>
    <t>80-100</t>
  </si>
  <si>
    <t>Toni</t>
  </si>
  <si>
    <t>B</t>
  </si>
  <si>
    <t>65-79</t>
  </si>
  <si>
    <t>Charlie</t>
  </si>
  <si>
    <t>C</t>
  </si>
  <si>
    <t>50-64</t>
  </si>
  <si>
    <t>Su Lin</t>
  </si>
  <si>
    <t>D</t>
  </si>
  <si>
    <t>Below 50</t>
  </si>
  <si>
    <t>Maree</t>
  </si>
  <si>
    <t>Rebecca</t>
  </si>
  <si>
    <t>Louise</t>
  </si>
  <si>
    <t>Talia</t>
  </si>
  <si>
    <t>Paulo</t>
  </si>
  <si>
    <t>=IF(M5&lt;50,"D",IF(M5&lt;=64,"C",IF(M5&lt;=79,"B","A")))</t>
  </si>
  <si>
    <t>Advanced Filter</t>
  </si>
  <si>
    <t>Criteria:</t>
  </si>
  <si>
    <t>Pamela Carter</t>
  </si>
  <si>
    <t>Employee information</t>
  </si>
  <si>
    <t>David Ford</t>
  </si>
  <si>
    <t>Stuart Young</t>
  </si>
  <si>
    <t>Employee code</t>
  </si>
  <si>
    <t>Department</t>
  </si>
  <si>
    <t>Salary</t>
  </si>
  <si>
    <t>Anna Morris</t>
  </si>
  <si>
    <t>Accounts</t>
  </si>
  <si>
    <t>Sam Peters</t>
  </si>
  <si>
    <t>Davis Lee</t>
  </si>
  <si>
    <t>Melissa James</t>
  </si>
  <si>
    <t>Rita Lawson</t>
  </si>
  <si>
    <t>Rob Dukes</t>
  </si>
  <si>
    <t>Shannon Lee</t>
  </si>
  <si>
    <t>Nikki Cleary</t>
  </si>
  <si>
    <t>Administration</t>
  </si>
  <si>
    <t>Melinda McGregor</t>
  </si>
  <si>
    <t>Sonia McCormick</t>
  </si>
  <si>
    <t>Tina Ralls</t>
  </si>
  <si>
    <t>Wendy Alto</t>
  </si>
  <si>
    <t>Customer support</t>
  </si>
  <si>
    <t>Julia Stockton</t>
  </si>
  <si>
    <t>Roger Williams</t>
  </si>
  <si>
    <t>Tammy Heiret</t>
  </si>
  <si>
    <t>Human resources</t>
  </si>
  <si>
    <t>Malcolm Pingault</t>
  </si>
  <si>
    <t>Diana Stone</t>
  </si>
  <si>
    <t>Marketing</t>
  </si>
  <si>
    <t>James Overmire</t>
  </si>
  <si>
    <t>Sandy Stewart</t>
  </si>
  <si>
    <t>Julie George</t>
  </si>
  <si>
    <t>James Owens</t>
  </si>
  <si>
    <t>Jesse Bennet</t>
  </si>
  <si>
    <t>Michelle Washington</t>
  </si>
  <si>
    <t>Naming Ranges</t>
  </si>
  <si>
    <t>Commission calculations</t>
  </si>
  <si>
    <t>Totals</t>
  </si>
  <si>
    <t>Vlookup - Exact Match</t>
  </si>
  <si>
    <t>Search</t>
  </si>
  <si>
    <t>Result</t>
  </si>
  <si>
    <t>Customer no.</t>
  </si>
  <si>
    <t>Customer name</t>
  </si>
  <si>
    <t>Address 1</t>
  </si>
  <si>
    <t>Address 2</t>
  </si>
  <si>
    <t>Town/city</t>
  </si>
  <si>
    <t>Postcode</t>
  </si>
  <si>
    <t>Lanford Haverrman Travel</t>
  </si>
  <si>
    <t>80 St. Thomas's Rd</t>
  </si>
  <si>
    <t>Highbury</t>
  </si>
  <si>
    <t>London</t>
  </si>
  <si>
    <t>N4 2QW</t>
  </si>
  <si>
    <t>ABC Holidays</t>
  </si>
  <si>
    <t>7/22 Wheler St</t>
  </si>
  <si>
    <t>Shoreditch</t>
  </si>
  <si>
    <t>E1 6NP</t>
  </si>
  <si>
    <t>Mindy Sadley Travel</t>
  </si>
  <si>
    <t>108 Acorn Wlk</t>
  </si>
  <si>
    <t>Greenwich</t>
  </si>
  <si>
    <t>SE16 5DX</t>
  </si>
  <si>
    <t>Essence Jardine Holidays</t>
  </si>
  <si>
    <t>31 Ellerslie Rd</t>
  </si>
  <si>
    <t>Shepherds Bush</t>
  </si>
  <si>
    <t>W12 7BN</t>
  </si>
  <si>
    <t xml:space="preserve">Dorothy Schreckengost </t>
  </si>
  <si>
    <t>43 Tivoli Gardens</t>
  </si>
  <si>
    <t>New Charlton</t>
  </si>
  <si>
    <t>SE18 5PD</t>
  </si>
  <si>
    <t xml:space="preserve">Jaylin Tours </t>
  </si>
  <si>
    <t>12 Akerman Rd</t>
  </si>
  <si>
    <t>South Lambeth</t>
  </si>
  <si>
    <t>SW9 6SW</t>
  </si>
  <si>
    <t xml:space="preserve">Coral Tours </t>
  </si>
  <si>
    <t>164 Macmillan Way</t>
  </si>
  <si>
    <t>Furzedown</t>
  </si>
  <si>
    <t>SW17 6AU</t>
  </si>
  <si>
    <t>Monty Sanforth Holidays</t>
  </si>
  <si>
    <t>35 Trinity Close</t>
  </si>
  <si>
    <t>Clapham</t>
  </si>
  <si>
    <t>SW4 0JD</t>
  </si>
  <si>
    <t>Payton Cady Travel</t>
  </si>
  <si>
    <t>3 Chiswick Mall</t>
  </si>
  <si>
    <t>Chiswick</t>
  </si>
  <si>
    <t>W4 2QH</t>
  </si>
  <si>
    <t xml:space="preserve">Eveline Tours </t>
  </si>
  <si>
    <t>3/1 Challoner Cres</t>
  </si>
  <si>
    <t>Earls Court</t>
  </si>
  <si>
    <t>W14 9LE</t>
  </si>
  <si>
    <t xml:space="preserve">Chantal Tours </t>
  </si>
  <si>
    <t>5/154 Randolph Av</t>
  </si>
  <si>
    <t>Maida Vale</t>
  </si>
  <si>
    <t>W9 1PG</t>
  </si>
  <si>
    <t>Penelope Cason Travel</t>
  </si>
  <si>
    <t>20a Sherriff Rd</t>
  </si>
  <si>
    <t>South Hamstead</t>
  </si>
  <si>
    <t>NW6 2AU</t>
  </si>
  <si>
    <t>Alec Briner Holidays</t>
  </si>
  <si>
    <t>55 Havelock St</t>
  </si>
  <si>
    <t>King's Cross</t>
  </si>
  <si>
    <t>N1 0DA</t>
  </si>
  <si>
    <t>Braidy Thomlinson Travel</t>
  </si>
  <si>
    <t>223 New Pk Rd</t>
  </si>
  <si>
    <t>Streatham Hill</t>
  </si>
  <si>
    <t>SW2 4HN</t>
  </si>
  <si>
    <t xml:space="preserve">Linzi Holidays </t>
  </si>
  <si>
    <t>25 Baizdon Rd</t>
  </si>
  <si>
    <t>Blackheath</t>
  </si>
  <si>
    <t>SE3 0UN</t>
  </si>
  <si>
    <t>Brigit Thorley Travel</t>
  </si>
  <si>
    <t>12 Hillersdon Av</t>
  </si>
  <si>
    <t>Barnes</t>
  </si>
  <si>
    <t>SW13 0EF</t>
  </si>
  <si>
    <t xml:space="preserve">Porter Holidays </t>
  </si>
  <si>
    <t>22 Blagdon Rd</t>
  </si>
  <si>
    <t>Ladywell</t>
  </si>
  <si>
    <t>SE13 7HL</t>
  </si>
  <si>
    <t xml:space="preserve">Sheridan Tours </t>
  </si>
  <si>
    <t>20 Crozier Road</t>
  </si>
  <si>
    <t>Blackheath Park</t>
  </si>
  <si>
    <t>SE3 9PT</t>
  </si>
  <si>
    <t>Ian Tillson Travel</t>
  </si>
  <si>
    <t>71a Victoria Rd</t>
  </si>
  <si>
    <t>Kilburn</t>
  </si>
  <si>
    <t>NW6 6TB</t>
  </si>
  <si>
    <t>Gillian Hunter Holidays</t>
  </si>
  <si>
    <t>28 Mayday Gdns</t>
  </si>
  <si>
    <t>SE3 8NN</t>
  </si>
  <si>
    <t xml:space="preserve">Tripp Tours </t>
  </si>
  <si>
    <t>19 Morden St</t>
  </si>
  <si>
    <t>St Johns</t>
  </si>
  <si>
    <t>SE13 7QX</t>
  </si>
  <si>
    <t xml:space="preserve">Vincent Tours </t>
  </si>
  <si>
    <t>90 St. Augustines Rd</t>
  </si>
  <si>
    <t>Kentish Town</t>
  </si>
  <si>
    <t>NW1 9RP</t>
  </si>
  <si>
    <t xml:space="preserve">Jeremiah Tomey </t>
  </si>
  <si>
    <t>16 Heber Rd</t>
  </si>
  <si>
    <t>East Dulwich</t>
  </si>
  <si>
    <t>SE22 9LA</t>
  </si>
  <si>
    <t xml:space="preserve">Richter Travel </t>
  </si>
  <si>
    <t>3 Rector St</t>
  </si>
  <si>
    <t>Hoxton</t>
  </si>
  <si>
    <t>N1 7DG</t>
  </si>
  <si>
    <t>Lauren Reed Travel</t>
  </si>
  <si>
    <t>2/126 Long Acre</t>
  </si>
  <si>
    <t>Strand</t>
  </si>
  <si>
    <t>WC2E 9PE</t>
  </si>
  <si>
    <t>Vlookup - Closest Match</t>
  </si>
  <si>
    <t>Warehouse Alpha</t>
  </si>
  <si>
    <t>Transaction details</t>
  </si>
  <si>
    <t>Amount</t>
  </si>
  <si>
    <t>Discount</t>
  </si>
  <si>
    <t>Discount%</t>
  </si>
  <si>
    <t>Customer No.</t>
  </si>
  <si>
    <t>Discount%
IF</t>
  </si>
  <si>
    <t>Discount%
Vlookup</t>
  </si>
  <si>
    <t>CountIF/SumIF Practice</t>
  </si>
  <si>
    <t>=SUMIF(Data Range,Criteria)</t>
  </si>
  <si>
    <t>=SUMIF(Data Range,Criteria,[SUM RANGE])</t>
  </si>
  <si>
    <t>Code</t>
  </si>
  <si>
    <t>Cost</t>
  </si>
  <si>
    <t>=COUNTIF(Data Range, Criteria)</t>
  </si>
  <si>
    <t>Production</t>
  </si>
  <si>
    <t>Sum of Production costs</t>
  </si>
  <si>
    <t>Development</t>
  </si>
  <si>
    <t>Count of Sales costs</t>
  </si>
  <si>
    <t>Sum of Admin costs</t>
  </si>
  <si>
    <t>Number of costs over £50</t>
  </si>
  <si>
    <t>Employees</t>
  </si>
  <si>
    <t>CountIF</t>
  </si>
  <si>
    <t>Count of Production</t>
  </si>
  <si>
    <t>Count of Sales</t>
  </si>
  <si>
    <t>Percent of total staff that work in Administration</t>
  </si>
  <si>
    <t>SumIF Function</t>
  </si>
  <si>
    <t>House Price</t>
  </si>
  <si>
    <t>No. of viewings</t>
  </si>
  <si>
    <t>Sum of house prices more than £200,000</t>
  </si>
  <si>
    <t>Sum of commission on house prices less than £400,000</t>
  </si>
  <si>
    <t>Database Functions</t>
  </si>
  <si>
    <r>
      <t>=DFX(</t>
    </r>
    <r>
      <rPr>
        <b/>
        <sz val="22"/>
        <color rgb="FF002060"/>
        <rFont val="Segoe UI"/>
        <family val="2"/>
        <scheme val="minor"/>
      </rPr>
      <t>Database</t>
    </r>
    <r>
      <rPr>
        <sz val="22"/>
        <color theme="1"/>
        <rFont val="Segoe UI"/>
        <family val="2"/>
        <scheme val="minor"/>
      </rPr>
      <t>,</t>
    </r>
    <r>
      <rPr>
        <b/>
        <sz val="22"/>
        <color rgb="FF00B050"/>
        <rFont val="Segoe UI"/>
        <family val="2"/>
        <scheme val="minor"/>
      </rPr>
      <t>Field</t>
    </r>
    <r>
      <rPr>
        <sz val="22"/>
        <color theme="1"/>
        <rFont val="Segoe UI"/>
        <family val="2"/>
        <scheme val="minor"/>
      </rPr>
      <t>,</t>
    </r>
    <r>
      <rPr>
        <b/>
        <sz val="22"/>
        <color rgb="FF7030A0"/>
        <rFont val="Segoe UI"/>
        <family val="2"/>
        <scheme val="minor"/>
      </rPr>
      <t>Criteria</t>
    </r>
    <r>
      <rPr>
        <sz val="22"/>
        <color theme="1"/>
        <rFont val="Segoe UI"/>
        <family val="2"/>
        <scheme val="minor"/>
      </rPr>
      <t>)</t>
    </r>
  </si>
  <si>
    <r>
      <t xml:space="preserve">Total sales of </t>
    </r>
    <r>
      <rPr>
        <b/>
        <sz val="14"/>
        <color rgb="FF7030A0"/>
        <rFont val="Segoe UI"/>
        <family val="2"/>
        <scheme val="minor"/>
      </rPr>
      <t>Annatto Seed and Anise Seeds</t>
    </r>
    <r>
      <rPr>
        <sz val="14"/>
        <rFont val="Segoe UI"/>
        <family val="2"/>
        <scheme val="minor"/>
      </rPr>
      <t xml:space="preserve"> for </t>
    </r>
    <r>
      <rPr>
        <b/>
        <sz val="14"/>
        <color rgb="FF00B050"/>
        <rFont val="Segoe UI"/>
        <family val="2"/>
        <scheme val="minor"/>
      </rPr>
      <t>Sales 2014</t>
    </r>
  </si>
  <si>
    <t>Database Function</t>
  </si>
  <si>
    <t>Description</t>
  </si>
  <si>
    <r>
      <t xml:space="preserve">Average sales of </t>
    </r>
    <r>
      <rPr>
        <b/>
        <sz val="14"/>
        <color rgb="FF7030A0"/>
        <rFont val="Segoe UI"/>
        <family val="2"/>
        <scheme val="minor"/>
      </rPr>
      <t>Annatto Seed</t>
    </r>
    <r>
      <rPr>
        <sz val="14"/>
        <rFont val="Segoe UI"/>
        <family val="2"/>
        <scheme val="minor"/>
      </rPr>
      <t xml:space="preserve"> in </t>
    </r>
    <r>
      <rPr>
        <b/>
        <sz val="14"/>
        <color rgb="FF7030A0"/>
        <rFont val="Segoe UI"/>
        <family val="2"/>
        <scheme val="minor"/>
      </rPr>
      <t>East</t>
    </r>
    <r>
      <rPr>
        <sz val="14"/>
        <rFont val="Segoe UI"/>
        <family val="2"/>
        <scheme val="minor"/>
      </rPr>
      <t xml:space="preserve"> for </t>
    </r>
    <r>
      <rPr>
        <b/>
        <sz val="14"/>
        <color rgb="FF00B050"/>
        <rFont val="Segoe UI"/>
        <family val="2"/>
        <scheme val="minor"/>
      </rPr>
      <t>Sales 2014</t>
    </r>
  </si>
  <si>
    <t xml:space="preserve">DSUM </t>
  </si>
  <si>
    <t>Adds the numbers in the field column of records in the database that match the criteria</t>
  </si>
  <si>
    <r>
      <t xml:space="preserve">Number of </t>
    </r>
    <r>
      <rPr>
        <b/>
        <sz val="14"/>
        <color rgb="FF00B050"/>
        <rFont val="Segoe UI"/>
        <family val="2"/>
        <scheme val="minor"/>
      </rPr>
      <t>Stores</t>
    </r>
    <r>
      <rPr>
        <sz val="14"/>
        <rFont val="Segoe UI"/>
        <family val="2"/>
        <scheme val="minor"/>
      </rPr>
      <t xml:space="preserve"> where total sales of </t>
    </r>
    <r>
      <rPr>
        <sz val="14"/>
        <color rgb="FF7030A0"/>
        <rFont val="Segoe UI"/>
        <family val="2"/>
        <scheme val="minor"/>
      </rPr>
      <t xml:space="preserve"> </t>
    </r>
    <r>
      <rPr>
        <b/>
        <sz val="14"/>
        <color rgb="FF7030A0"/>
        <rFont val="Segoe UI"/>
        <family val="2"/>
        <scheme val="minor"/>
      </rPr>
      <t>Annatto Seed</t>
    </r>
    <r>
      <rPr>
        <sz val="14"/>
        <rFont val="Segoe UI"/>
        <family val="2"/>
        <scheme val="minor"/>
      </rPr>
      <t xml:space="preserve"> were </t>
    </r>
    <r>
      <rPr>
        <b/>
        <sz val="14"/>
        <color rgb="FF7030A0"/>
        <rFont val="Segoe UI"/>
        <family val="2"/>
        <scheme val="minor"/>
      </rPr>
      <t>less than £50,000</t>
    </r>
    <r>
      <rPr>
        <sz val="14"/>
        <rFont val="Segoe UI"/>
        <family val="2"/>
        <scheme val="minor"/>
      </rPr>
      <t xml:space="preserve"> in </t>
    </r>
    <r>
      <rPr>
        <b/>
        <sz val="14"/>
        <color rgb="FF7030A0"/>
        <rFont val="Segoe UI"/>
        <family val="2"/>
        <scheme val="minor"/>
      </rPr>
      <t>2014</t>
    </r>
  </si>
  <si>
    <t xml:space="preserve">DAVERAGE </t>
  </si>
  <si>
    <t>Returns the average of selected database entries</t>
  </si>
  <si>
    <t xml:space="preserve">DCOUNT </t>
  </si>
  <si>
    <t>Counts the cells that contain numbers in a database</t>
  </si>
  <si>
    <t xml:space="preserve">DCOUNTA </t>
  </si>
  <si>
    <t>Counts nonblank cells in a database</t>
  </si>
  <si>
    <t xml:space="preserve">DMAX </t>
  </si>
  <si>
    <t>Returns the maximum value from selected database entries</t>
  </si>
  <si>
    <t xml:space="preserve">DMIN </t>
  </si>
  <si>
    <t>Returns the minimum value from selected database entries</t>
  </si>
  <si>
    <t xml:space="preserve">DPRODUCT </t>
  </si>
  <si>
    <t>Multiplies the values in a particular field of records that match the criteria in a database</t>
  </si>
  <si>
    <t xml:space="preserve">DSTDEV </t>
  </si>
  <si>
    <t>Estimates the standard deviation based on a sample of selected database entries</t>
  </si>
  <si>
    <t xml:space="preserve">DSTDEVP </t>
  </si>
  <si>
    <t>Calculates the standard deviation based on the entire population of selected database entries</t>
  </si>
  <si>
    <t>Database</t>
  </si>
  <si>
    <t xml:space="preserve">DVAR </t>
  </si>
  <si>
    <t>Estimates variance based on a sample from selected database entries</t>
  </si>
  <si>
    <t>Product</t>
  </si>
  <si>
    <t>Sales 2014</t>
  </si>
  <si>
    <t xml:space="preserve">DVARP </t>
  </si>
  <si>
    <t>Calculates variance based on the entire population of selected database entries</t>
  </si>
  <si>
    <t>Anise Seeds</t>
  </si>
  <si>
    <t xml:space="preserve">DGET </t>
  </si>
  <si>
    <t>Extracts from a database a single record that matches the specified criteria</t>
  </si>
  <si>
    <t>Annatto Seed</t>
  </si>
  <si>
    <t>Asafoetida Powder</t>
  </si>
  <si>
    <t xml:space="preserve">Cinnamon </t>
  </si>
  <si>
    <t xml:space="preserve">Basil Leaf </t>
  </si>
  <si>
    <t xml:space="preserve">Cardamom Seed </t>
  </si>
  <si>
    <t xml:space="preserve">Carob Pods </t>
  </si>
  <si>
    <t xml:space="preserve">Carob Powder </t>
  </si>
  <si>
    <t>Database Practice</t>
  </si>
  <si>
    <t>Total sales of Agent Region Central and North</t>
  </si>
  <si>
    <t>Average sales for America</t>
  </si>
  <si>
    <t>Number of Agents where total sales of  Pacific were less than £5000</t>
  </si>
  <si>
    <t>Now change it to less than £2000</t>
  </si>
  <si>
    <t>Month</t>
  </si>
  <si>
    <t>Agent</t>
  </si>
  <si>
    <t>Agent region</t>
  </si>
  <si>
    <t>Product code</t>
  </si>
  <si>
    <t>Product region</t>
  </si>
  <si>
    <t>Value of sale</t>
  </si>
  <si>
    <t>Central</t>
  </si>
  <si>
    <t>SAM30</t>
  </si>
  <si>
    <t>America</t>
  </si>
  <si>
    <t>CN20</t>
  </si>
  <si>
    <t>FIT20</t>
  </si>
  <si>
    <t>Western Europe</t>
  </si>
  <si>
    <t>GSA20</t>
  </si>
  <si>
    <t>Eastern Europe</t>
  </si>
  <si>
    <t>NZN20</t>
  </si>
  <si>
    <t>Pacific</t>
  </si>
  <si>
    <t>NZN21</t>
  </si>
  <si>
    <t>NZS20</t>
  </si>
  <si>
    <t>Yvonne</t>
  </si>
  <si>
    <t>SAM20</t>
  </si>
  <si>
    <t>Mary</t>
  </si>
  <si>
    <t>US20</t>
  </si>
  <si>
    <t>AU14</t>
  </si>
  <si>
    <t>Harry</t>
  </si>
  <si>
    <t>EEX14</t>
  </si>
  <si>
    <t>Keith</t>
  </si>
  <si>
    <t>Bryan</t>
  </si>
  <si>
    <t>GC14</t>
  </si>
  <si>
    <t>UK</t>
  </si>
  <si>
    <t>Ravi</t>
  </si>
  <si>
    <t>Wendy</t>
  </si>
  <si>
    <t>Natalie</t>
  </si>
  <si>
    <t>GSA21</t>
  </si>
  <si>
    <t>June</t>
  </si>
  <si>
    <t>GR10</t>
  </si>
  <si>
    <t>Tyrone</t>
  </si>
  <si>
    <t>IC10</t>
  </si>
  <si>
    <t>Scandinavia</t>
  </si>
  <si>
    <t>Jacob</t>
  </si>
  <si>
    <t>IR10</t>
  </si>
  <si>
    <t>Nathan</t>
  </si>
  <si>
    <t>MD10</t>
  </si>
  <si>
    <t>Africa</t>
  </si>
  <si>
    <t>Cassie</t>
  </si>
  <si>
    <t>Uma</t>
  </si>
  <si>
    <t>GR14</t>
  </si>
  <si>
    <t>H78</t>
  </si>
  <si>
    <t>IT14</t>
  </si>
  <si>
    <t>TK10</t>
  </si>
  <si>
    <t>Syrah</t>
  </si>
  <si>
    <t>WL10</t>
  </si>
  <si>
    <t>AG07</t>
  </si>
  <si>
    <t>Bevan</t>
  </si>
  <si>
    <t>FF07</t>
  </si>
  <si>
    <t>Kathie</t>
  </si>
  <si>
    <t>Paul</t>
  </si>
  <si>
    <t>Marina</t>
  </si>
  <si>
    <t>Marianne</t>
  </si>
  <si>
    <t>Sian</t>
  </si>
  <si>
    <t>Trevor</t>
  </si>
  <si>
    <t>James</t>
  </si>
  <si>
    <t>Greg</t>
  </si>
  <si>
    <t>Ben</t>
  </si>
  <si>
    <t>IT07</t>
  </si>
  <si>
    <t>MD07</t>
  </si>
  <si>
    <t>MO07</t>
  </si>
  <si>
    <t>SW07</t>
  </si>
  <si>
    <t>GSA22</t>
  </si>
  <si>
    <t>=MATCH(lookup_value,LookupArray,Exact)</t>
  </si>
  <si>
    <t>Table of Product Costs</t>
  </si>
  <si>
    <t>=INDEX(array,row,column)</t>
  </si>
  <si>
    <t>Product No.</t>
  </si>
  <si>
    <t>Bristol</t>
  </si>
  <si>
    <t>Birmingham</t>
  </si>
  <si>
    <t>Manchester</t>
  </si>
  <si>
    <t>Leeds</t>
  </si>
  <si>
    <t>Oxford</t>
  </si>
  <si>
    <t>Select:</t>
  </si>
  <si>
    <t>A302</t>
  </si>
  <si>
    <t>A552</t>
  </si>
  <si>
    <t>A397</t>
  </si>
  <si>
    <t>A806</t>
  </si>
  <si>
    <t>A936</t>
  </si>
  <si>
    <t>Product No. row</t>
  </si>
  <si>
    <t>A740</t>
  </si>
  <si>
    <t>Month column</t>
  </si>
  <si>
    <t>A945</t>
  </si>
  <si>
    <t>A695</t>
  </si>
  <si>
    <t>Product cost</t>
  </si>
  <si>
    <t>A507</t>
  </si>
  <si>
    <t>A571</t>
  </si>
  <si>
    <t>A315</t>
  </si>
  <si>
    <t>A628</t>
  </si>
  <si>
    <t>A621</t>
  </si>
  <si>
    <t>A211</t>
  </si>
  <si>
    <t>A563</t>
  </si>
  <si>
    <t>A547</t>
  </si>
  <si>
    <t>A940</t>
  </si>
  <si>
    <t>A339</t>
  </si>
  <si>
    <t>A673</t>
  </si>
  <si>
    <t>First Name</t>
  </si>
  <si>
    <t>Score</t>
  </si>
  <si>
    <t>Grade</t>
  </si>
  <si>
    <t>Ed</t>
  </si>
  <si>
    <t>Highest Score</t>
  </si>
  <si>
    <t>Ken</t>
  </si>
  <si>
    <t>Max</t>
  </si>
  <si>
    <t>Larry</t>
  </si>
  <si>
    <t>Moe</t>
  </si>
  <si>
    <t>Position in list of highest score</t>
  </si>
  <si>
    <t>Nancy</t>
  </si>
  <si>
    <t>Match</t>
  </si>
  <si>
    <t>Pamela</t>
  </si>
  <si>
    <t>Rita</t>
  </si>
  <si>
    <t>Person with highest score</t>
  </si>
  <si>
    <t>Yolanda</t>
  </si>
  <si>
    <t>Index</t>
  </si>
  <si>
    <t>Full formula</t>
  </si>
  <si>
    <t>Index &amp; Match Practice</t>
  </si>
  <si>
    <t xml:space="preserve">Month: </t>
  </si>
  <si>
    <t>September</t>
  </si>
  <si>
    <t>Bell Housing</t>
  </si>
  <si>
    <t>Flanges</t>
  </si>
  <si>
    <t>Gaskets</t>
  </si>
  <si>
    <t>Combined</t>
  </si>
  <si>
    <t xml:space="preserve">Product: </t>
  </si>
  <si>
    <t>January</t>
  </si>
  <si>
    <t>February</t>
  </si>
  <si>
    <t xml:space="preserve">Month Offset: </t>
  </si>
  <si>
    <t>March</t>
  </si>
  <si>
    <t xml:space="preserve">Product Offset: </t>
  </si>
  <si>
    <t xml:space="preserve">Sales: </t>
  </si>
  <si>
    <t>May</t>
  </si>
  <si>
    <t>July</t>
  </si>
  <si>
    <t>Single Formula</t>
  </si>
  <si>
    <t>August</t>
  </si>
  <si>
    <t>October</t>
  </si>
  <si>
    <t>November</t>
  </si>
  <si>
    <t>December</t>
  </si>
  <si>
    <t>Hlookup</t>
  </si>
  <si>
    <t>Results</t>
  </si>
  <si>
    <t>35 Trinity Clo</t>
  </si>
  <si>
    <t>Shepards Bush</t>
  </si>
  <si>
    <t>Nested IF vs Vlookup Practice</t>
  </si>
  <si>
    <t>VLOOKUP</t>
  </si>
  <si>
    <t>Date</t>
  </si>
  <si>
    <t>Customer</t>
  </si>
  <si>
    <t>Quantity</t>
  </si>
  <si>
    <t>COGS</t>
  </si>
  <si>
    <t>Profit</t>
  </si>
  <si>
    <t>GP%</t>
  </si>
  <si>
    <t>Revenue</t>
  </si>
  <si>
    <t>Bonus</t>
  </si>
  <si>
    <t>XYZ</t>
  </si>
  <si>
    <t>Exclusive Shovel Traders</t>
  </si>
  <si>
    <t>Bonus Table</t>
  </si>
  <si>
    <t>DEF</t>
  </si>
  <si>
    <t>Bright Hairpin Company</t>
  </si>
  <si>
    <t>Use with nested IF</t>
  </si>
  <si>
    <t>Cool Jewelry Corporation</t>
  </si>
  <si>
    <t>Rate</t>
  </si>
  <si>
    <t>Tasty Kettle Inc.</t>
  </si>
  <si>
    <t>&gt;20000</t>
  </si>
  <si>
    <t>ABC</t>
  </si>
  <si>
    <t>Remarkable Meter Corporation</t>
  </si>
  <si>
    <t>&gt;15000</t>
  </si>
  <si>
    <t>Wonderful Jewelry Inc.</t>
  </si>
  <si>
    <t>&gt;10000</t>
  </si>
  <si>
    <t>&gt;7500</t>
  </si>
  <si>
    <t>Safe Flagpole Supply</t>
  </si>
  <si>
    <t>&gt;1000</t>
  </si>
  <si>
    <t>Reliable Tripod Company</t>
  </si>
  <si>
    <t>Matchless Vise Inc.</t>
  </si>
  <si>
    <t>Appealing Calculator Corporation</t>
  </si>
  <si>
    <t>Use with VLOOKUP</t>
  </si>
  <si>
    <t>Best Vegetable Company</t>
  </si>
  <si>
    <t>Alluring Shoe Company</t>
  </si>
  <si>
    <t>Superior Vegetable Corporation</t>
  </si>
  <si>
    <t>Compelling Raft Company</t>
  </si>
  <si>
    <t>Unusual Quilt Inc.</t>
  </si>
  <si>
    <t>Stunning Furnace Partners</t>
  </si>
  <si>
    <t>Bright Eggbeater Corporation</t>
  </si>
  <si>
    <t>Secure Toothpick Corporation</t>
  </si>
  <si>
    <t>Succulent Jewelry Inc.</t>
  </si>
  <si>
    <t>Unsurpassed Banister Corporation</t>
  </si>
  <si>
    <t>Safe Treadmill Partners</t>
  </si>
  <si>
    <t>Leading Utensil Corporation</t>
  </si>
  <si>
    <t>Remarkable Notebook Supply</t>
  </si>
  <si>
    <t>Supreme Eggbeater Corporation</t>
  </si>
  <si>
    <t>Vivid Yardstick Inc.</t>
  </si>
  <si>
    <t>Paramount Wax Inc.</t>
  </si>
  <si>
    <t>Fine Barometer Corporation</t>
  </si>
  <si>
    <t>New Staff 2017</t>
  </si>
  <si>
    <t>Cost per hour</t>
  </si>
  <si>
    <t>Ref</t>
  </si>
  <si>
    <t>Date of hire</t>
  </si>
  <si>
    <t>Line Manager</t>
  </si>
  <si>
    <t>Regions</t>
  </si>
  <si>
    <t>Regional Line Managers</t>
  </si>
  <si>
    <t>Aberdeen</t>
  </si>
  <si>
    <t>Louise Johnson</t>
  </si>
  <si>
    <t>Scotland</t>
  </si>
  <si>
    <t>James Watson</t>
  </si>
  <si>
    <t>Text Functions</t>
  </si>
  <si>
    <t>Changing the Case</t>
  </si>
  <si>
    <t>Original Format</t>
  </si>
  <si>
    <t>=Proper(</t>
  </si>
  <si>
    <t>=lower(</t>
  </si>
  <si>
    <t>=UPPER(</t>
  </si>
  <si>
    <t>Email</t>
  </si>
  <si>
    <t>Last Name</t>
  </si>
  <si>
    <t>NANCY FREEHAFER</t>
  </si>
  <si>
    <t>nancy freehafer</t>
  </si>
  <si>
    <t>Nancy.Freehafer@fourthcoffee.com</t>
  </si>
  <si>
    <t>ANDREW CENCINI</t>
  </si>
  <si>
    <t>andrew cencini</t>
  </si>
  <si>
    <t>Andrew.Cencini@northwindtraders.com</t>
  </si>
  <si>
    <t>JAN KOTAS</t>
  </si>
  <si>
    <t>jan kotas</t>
  </si>
  <si>
    <t>Jan.Kotas@litwareinc.com</t>
  </si>
  <si>
    <t>ROBERT ZARE</t>
  </si>
  <si>
    <t>robert zare</t>
  </si>
  <si>
    <t>Mariya.Sergienko@graphicdesigninstitute.com</t>
  </si>
  <si>
    <t>LAURA GIUSSANI</t>
  </si>
  <si>
    <t>laura giussani</t>
  </si>
  <si>
    <t>Steven.Thorpe@northwindtraders.com</t>
  </si>
  <si>
    <t>Michael.Neipper@northwindtraders.com</t>
  </si>
  <si>
    <t>Joining</t>
  </si>
  <si>
    <t>Robert.Zare@northwindtraders.com</t>
  </si>
  <si>
    <t>Laura.Giussani@adventure-works.com</t>
  </si>
  <si>
    <t>First</t>
  </si>
  <si>
    <t>Last</t>
  </si>
  <si>
    <t>=CONCATENATE(</t>
  </si>
  <si>
    <t>Anne.HL@northwindtraders.com</t>
  </si>
  <si>
    <t>nancy</t>
  </si>
  <si>
    <t>freehafer</t>
  </si>
  <si>
    <t>Alexander.David@contoso.com</t>
  </si>
  <si>
    <t>andrew</t>
  </si>
  <si>
    <t>cencini</t>
  </si>
  <si>
    <t>Kim.Shane@northwindtraders.com</t>
  </si>
  <si>
    <t>jan</t>
  </si>
  <si>
    <t>kotas</t>
  </si>
  <si>
    <t>Manish.Chopra@northwindtraders.com</t>
  </si>
  <si>
    <t>robert</t>
  </si>
  <si>
    <t>zare</t>
  </si>
  <si>
    <t>Gerwald.Oberleitner@northwindtraders.com</t>
  </si>
  <si>
    <t>laura</t>
  </si>
  <si>
    <t>giussani</t>
  </si>
  <si>
    <t>Amr.Zaki@northwindtraders.com</t>
  </si>
  <si>
    <t>Yvnonne.McKay@northwindtraders.com</t>
  </si>
  <si>
    <t>Amanda.Pinto@northwindtraders.com</t>
  </si>
  <si>
    <t>Splitting</t>
  </si>
  <si>
    <t>Macros</t>
  </si>
  <si>
    <t>e.g Formatting Raw Data Sets</t>
  </si>
  <si>
    <t>Sales 2015</t>
  </si>
  <si>
    <t>ES211</t>
  </si>
  <si>
    <t>ES367</t>
  </si>
  <si>
    <t>ES783</t>
  </si>
  <si>
    <t>ES008</t>
  </si>
  <si>
    <t>NS751</t>
  </si>
  <si>
    <t>NS267</t>
  </si>
  <si>
    <t>NS476</t>
  </si>
  <si>
    <t>NS596</t>
  </si>
  <si>
    <t>NS638</t>
  </si>
  <si>
    <t>SS665</t>
  </si>
  <si>
    <t>SS755</t>
  </si>
  <si>
    <t>SS757</t>
  </si>
  <si>
    <t>SS596</t>
  </si>
  <si>
    <t>SS638</t>
  </si>
  <si>
    <t>WS007</t>
  </si>
  <si>
    <t>WS211</t>
  </si>
  <si>
    <t>WS989</t>
  </si>
  <si>
    <t>WS208</t>
  </si>
  <si>
    <t>WS967</t>
  </si>
  <si>
    <t>Departmental Family</t>
  </si>
  <si>
    <t>Expense Type</t>
  </si>
  <si>
    <t>Expense Area</t>
  </si>
  <si>
    <t>Supplier</t>
  </si>
  <si>
    <t>Transaction Number</t>
  </si>
  <si>
    <t xml:space="preserve">Description </t>
  </si>
  <si>
    <t>Cabinet Office</t>
  </si>
  <si>
    <t>CONTRACTORS &amp; STAFF SUBSTITUTIONS</t>
  </si>
  <si>
    <t>ELECTORAL REGISTRATION TRANSFORMATION PROGRAMME</t>
  </si>
  <si>
    <t>SPRING TECHNOLOGY STAFFING SERVICE (STSS)</t>
  </si>
  <si>
    <t>Interim IT specialists for Electoral Registration Transformation Programme</t>
  </si>
  <si>
    <t>OTHER IS IT COSTS VAT RECOV</t>
  </si>
  <si>
    <t>CO IT SYSTEMS</t>
  </si>
  <si>
    <t>NORTH HIGHLAND LTD</t>
  </si>
  <si>
    <t>Payment for interim Digital/IT specialists</t>
  </si>
  <si>
    <t>CONSULTANTS VAT RECOVERABLE</t>
  </si>
  <si>
    <t>SME FINANCE LEAD</t>
  </si>
  <si>
    <t>GOVERNMENT ACTUARYS DEPARTMENT GAD</t>
  </si>
  <si>
    <t>Actuarial Services</t>
  </si>
  <si>
    <t>INSIGNIA COSTS</t>
  </si>
  <si>
    <t>HONOURS AND DIGNITIES</t>
  </si>
  <si>
    <t>TREASURER TO THE QUEEN</t>
  </si>
  <si>
    <t>Quarterly advance expense payments to Her Majesty's Lord Lieutenancy</t>
  </si>
  <si>
    <t>GDS PUBLISHING PLATFORM TECHNOLOGY</t>
  </si>
  <si>
    <t>CREATIVE CHOICE CIC</t>
  </si>
  <si>
    <t>Managed services for digital projects</t>
  </si>
  <si>
    <t>RESOURCE GRANTS LOCAL AUTHORIT</t>
  </si>
  <si>
    <t>ERTP ERO CONFIRMATION &amp; VERIFICATION</t>
  </si>
  <si>
    <t>THREE RIVERS DISTRICT COUNCIL</t>
  </si>
  <si>
    <t>Individual Electoral Registration programme costs</t>
  </si>
  <si>
    <t>DEVONSHIRE APPOINTMENTS LTD</t>
  </si>
  <si>
    <t>Managed Services for GOV.UK</t>
  </si>
  <si>
    <t>MUTUALS</t>
  </si>
  <si>
    <t>PA CONSULTING SERVICES LTD</t>
  </si>
  <si>
    <t>Support under the mutuals support programme.</t>
  </si>
  <si>
    <t>TELECOM RENTALS</t>
  </si>
  <si>
    <t>NSS CRISIS MANAGEMENT</t>
  </si>
  <si>
    <t>BRITISH TELECOMMUNICATIONS PLC</t>
  </si>
  <si>
    <t xml:space="preserve">Telecomms charges </t>
  </si>
  <si>
    <t>SOFTWARE LEASE/LICENSE</t>
  </si>
  <si>
    <t>PUBLIC SERVICES NETWORK</t>
  </si>
  <si>
    <t>TRUSTIS</t>
  </si>
  <si>
    <t>Build, implementation and accreditation of the Public Sector Internal Identity Federation (PSIIF) public key infrastructure and production of documentation for scheme assessment</t>
  </si>
  <si>
    <t>ADDITIONS - F&amp;FS</t>
  </si>
  <si>
    <t>ESTATE CONSOLIDATION</t>
  </si>
  <si>
    <t>BOUYGUES E&amp;S FM UK LTD</t>
  </si>
  <si>
    <t>Estate services</t>
  </si>
  <si>
    <t>ERG NEXT GENERATION SHARED SERVICES</t>
  </si>
  <si>
    <t>PRICEWATERHOUSE COOPERS LLP</t>
  </si>
  <si>
    <t>Support for the Independent Shared Service Centre 2 Project including development of financial models, business transfer agreements, transitional arrangements for services and assets, and stakeholder engagement.</t>
  </si>
  <si>
    <t>NON PRIME PROPERTY COSTS</t>
  </si>
  <si>
    <t>GDS BUSINESS AND OFFICE COSTS</t>
  </si>
  <si>
    <t>FOOD STANDARDS AGENCY</t>
  </si>
  <si>
    <t>Rent for accommodation</t>
  </si>
  <si>
    <t>ALL OTHER TRAINING AND DVEVELOPMENT NON VAT RECOVERABLE</t>
  </si>
  <si>
    <t>FAST STREAM COSTS CS RESOURCING</t>
  </si>
  <si>
    <t>HMRC</t>
  </si>
  <si>
    <t>Cabinet Office contribution to Fast Stream</t>
  </si>
  <si>
    <t>GDS BUSINESS TECHNOLOGY</t>
  </si>
  <si>
    <t>RESOURCE GRANTS PRIVATE SECTOR</t>
  </si>
  <si>
    <t>COMMUNITY ORGANISERS</t>
  </si>
  <si>
    <t>LOCALITY</t>
  </si>
  <si>
    <t>Bursary support to cover the cost of Senior Community Organisers training</t>
  </si>
  <si>
    <t>FM CONTRACT VARIABLE</t>
  </si>
  <si>
    <t>DECOMMISSION ADMIRALTY ARCH</t>
  </si>
  <si>
    <t>RED QUADRANT</t>
  </si>
  <si>
    <t>Support under the mutuals support programme</t>
  </si>
  <si>
    <t>FM CONTRACT FIXED COSTS</t>
  </si>
  <si>
    <t>ADMIRALTY ARCH</t>
  </si>
  <si>
    <t>Facilities Management Services</t>
  </si>
  <si>
    <t>ADDITIONSAUC F/H NON RES BLDGS</t>
  </si>
  <si>
    <t>70 WHITEHALL</t>
  </si>
  <si>
    <t>CAPITA RESOURCING LTD</t>
  </si>
  <si>
    <t>GDS TRANSFORMATION</t>
  </si>
  <si>
    <t>PUBLICITY PRODUCTION COST</t>
  </si>
  <si>
    <t>ISA 2 Prog</t>
  </si>
  <si>
    <t>CYBER SECURITY CHALLENGE UK LTD</t>
  </si>
  <si>
    <t xml:space="preserve">Cyber Security Schools Challenge funding </t>
  </si>
  <si>
    <t>E SYNERGY SOLUTIONS LTD</t>
  </si>
  <si>
    <t>SERVICE CHARGES</t>
  </si>
  <si>
    <t>DOVER HOUSE</t>
  </si>
  <si>
    <t>SCOTLAND OFFICE</t>
  </si>
  <si>
    <t>FM CONTRACT LIFECYCLE</t>
  </si>
  <si>
    <t>TOTAL FM CONTRACT</t>
  </si>
  <si>
    <t>VALTECH LTD</t>
  </si>
  <si>
    <t>Managed services for the GDS transformation project</t>
  </si>
  <si>
    <t>CERT</t>
  </si>
  <si>
    <t>RISUAL LTD</t>
  </si>
  <si>
    <t>Software engineering costs for the Cyber Security Information Sharing Partnership</t>
  </si>
  <si>
    <t>Research and Development (VAT recoverable)</t>
  </si>
  <si>
    <t>ELECTIONS AND DEMOCRACY DIVISION</t>
  </si>
  <si>
    <t>LAW COMMISSION</t>
  </si>
  <si>
    <t>Electoral Law Reform Project costs</t>
  </si>
  <si>
    <t>COMPACT VOICE</t>
  </si>
  <si>
    <t>NCVO</t>
  </si>
  <si>
    <t>Compact Voice support costs</t>
  </si>
  <si>
    <t>SERVICE PAYMENTS</t>
  </si>
  <si>
    <t>STERIA SHARED SERVICES</t>
  </si>
  <si>
    <t>SHARED SERVICES CONNECTED LTD</t>
  </si>
  <si>
    <t xml:space="preserve">Shared services charges </t>
  </si>
  <si>
    <t>ICT SERVICE DELIVERY</t>
  </si>
  <si>
    <t>HM TREASURY</t>
  </si>
  <si>
    <t>Contribution to cost of IT contract managed by HM Treasury, for use by CO staff</t>
  </si>
  <si>
    <t>PENSIONER PAYROLL CONTRACTOR</t>
  </si>
  <si>
    <t>SME CONTRACT MANAGMENT LEAD</t>
  </si>
  <si>
    <t>MYCSP LTD</t>
  </si>
  <si>
    <t xml:space="preserve">Civil Service pension administration services </t>
  </si>
  <si>
    <t>GDS BUS DEV CONSULTANT AND STAFF COSTS</t>
  </si>
  <si>
    <t>CAPITA BUSINESS SERVICES LTD</t>
  </si>
  <si>
    <t>STAFF RELATED COSTS VAT RECOVERABLE</t>
  </si>
  <si>
    <t>BOYDEN EXECUTIVE SEARCH</t>
  </si>
  <si>
    <t xml:space="preserve">Managed services for Government digital projects </t>
  </si>
  <si>
    <t>ENVIRONMENT AGENCY</t>
  </si>
  <si>
    <t>PMO FACILITIES MANAGEMENT</t>
  </si>
  <si>
    <t xml:space="preserve">Facilities Management Services </t>
  </si>
  <si>
    <t>MODERNISATION PROGRAMME DS 13/14</t>
  </si>
  <si>
    <t>Building modernisation</t>
  </si>
  <si>
    <t>RESOURCE GRANTS TO NDPB'S</t>
  </si>
  <si>
    <t>LEGAL ADVICE FUND</t>
  </si>
  <si>
    <t>BIG LOTTERY ADVICE SERVICES TRANSITION FUND</t>
  </si>
  <si>
    <t xml:space="preserve">Advice Service Transition Fund operating costs </t>
  </si>
  <si>
    <t>ERG CROWN HOSTING</t>
  </si>
  <si>
    <t>ATKINS LTD</t>
  </si>
  <si>
    <t xml:space="preserve">Support to rationalise and consolidate Government data centre estate </t>
  </si>
  <si>
    <t>GPU POLICY AND STRATEGY ADMIN</t>
  </si>
  <si>
    <t>CORPORATE DOCUMENT SERVICES LTD</t>
  </si>
  <si>
    <t>Maintenance, support and development of ePIMS.</t>
  </si>
  <si>
    <t>GENERAL OFFICE EXPENSES</t>
  </si>
  <si>
    <t>ERG TRANSPARENCY STRATEGY</t>
  </si>
  <si>
    <t>OPEN GOVERNMENT PARTNERSHIP</t>
  </si>
  <si>
    <t xml:space="preserve">Funding to help provide technical assistance to countries to assist with their open government reforms; to administer the Independent Reporting Mechanism, which assesses countries’ progress against commitments; and to facilitate regular meetings of the Steering Committee  </t>
  </si>
  <si>
    <t>OTHER LEGAL FEES</t>
  </si>
  <si>
    <t>FOI OPENNESS TEAM</t>
  </si>
  <si>
    <t>TREASURY SOLICITOR TSOL</t>
  </si>
  <si>
    <t>Legal services</t>
  </si>
  <si>
    <t>INCOME FROM OUTSIDE BODIES</t>
  </si>
  <si>
    <t>COMMUNITY FIRST</t>
  </si>
  <si>
    <t>COMMUNITY DEVELOPMENT FOUNDATION</t>
  </si>
  <si>
    <t>Neighbourhood Matched Fund grant</t>
  </si>
  <si>
    <t xml:space="preserve"> YOUTH CENTRE FOR SOCIAL ACTION </t>
  </si>
  <si>
    <t>YOUTH UNITED</t>
  </si>
  <si>
    <t>Funds for Youth United (the membership body for scouts, guides, cadets, and St John's Ambulance) to create more opportunities for social action for young people by increasing units and places.</t>
  </si>
  <si>
    <t>Provision of Advice and Guidance for a Customer Relationship Management System</t>
  </si>
  <si>
    <t>IT Investment Projects</t>
  </si>
  <si>
    <t>Methods Advisory Limited</t>
  </si>
  <si>
    <t>PINDOH 39722</t>
  </si>
  <si>
    <t>CARLEY CONSULT LTD</t>
  </si>
  <si>
    <t>Whitehall heating systems management</t>
  </si>
  <si>
    <t>Whitehall Standby Dist Systems</t>
  </si>
  <si>
    <t>Cofely</t>
  </si>
  <si>
    <t>PINDOH 39716</t>
  </si>
  <si>
    <t>GDS ID ASSURANCE</t>
  </si>
  <si>
    <t>SKYSCAPE CLOUD SERVICES LTD</t>
  </si>
  <si>
    <t>Hosting Services for the Identity Assurance Project</t>
  </si>
  <si>
    <t>Whitehall District Heating Systems</t>
  </si>
  <si>
    <t>PINDOH 39720</t>
  </si>
  <si>
    <t>PINDOH 39717</t>
  </si>
  <si>
    <t>KAINOS SOFTWARE LTD</t>
  </si>
  <si>
    <t>G CLOUD</t>
  </si>
  <si>
    <t>6POINT6 LTD</t>
  </si>
  <si>
    <t>Gcloud support services</t>
  </si>
  <si>
    <t>PROFESSIONAL ADVICE &amp; OPINION VAT RECOVERABLE</t>
  </si>
  <si>
    <t>NEXT GENERATION HR COSTS</t>
  </si>
  <si>
    <t>HOME OFFICE</t>
  </si>
  <si>
    <t>Redistribution of departmental contributions to the cost of Civil Service HR Expert Services</t>
  </si>
  <si>
    <t>CALL CHARGES</t>
  </si>
  <si>
    <t>ICT SERVICES</t>
  </si>
  <si>
    <t>BT GLOBAL SERVICES.</t>
  </si>
  <si>
    <t>M4C</t>
  </si>
  <si>
    <t>Communications support</t>
  </si>
  <si>
    <t>ERG CIVIL SERVICE PAY AND PENSIONS</t>
  </si>
  <si>
    <t>HAY GROUP LTD</t>
  </si>
  <si>
    <t>Production of the 2014 Pay Benchmarking Report</t>
  </si>
  <si>
    <t>ERTP ERO DIGITAL</t>
  </si>
  <si>
    <t>SPECIALIST COMPUTER CENTRE PLC</t>
  </si>
  <si>
    <t xml:space="preserve">Delivering the digital capability that supports the business change from household to individual electoral registration </t>
  </si>
  <si>
    <t>NCS DEVOLVED PLACE</t>
  </si>
  <si>
    <t>ENGAGE4LIFE</t>
  </si>
  <si>
    <t>Delivery of the National Citizen Service in Wales</t>
  </si>
  <si>
    <t>ENGINE PARTNERS UK LLP</t>
  </si>
  <si>
    <t>CENTRE FOR SOCIAL ACTION</t>
  </si>
  <si>
    <t>THE SOCIAL INVESTMENT BUSINESS</t>
  </si>
  <si>
    <t>Funding towards a European Investment Fund skills review</t>
  </si>
  <si>
    <t xml:space="preserve"> ERTP IER LIVE SERVICE </t>
  </si>
  <si>
    <t>NESTA</t>
  </si>
  <si>
    <t>Distribution of grant funds and provision of non-financial support through the Innovation Fund in accordance with the aims and objectives of the Centre for Social Action</t>
  </si>
  <si>
    <t>DLA PIPER UK</t>
  </si>
  <si>
    <t>PARITY RESOURCES LTD</t>
  </si>
  <si>
    <t>ROSEBERY COURT FM CONTRACT</t>
  </si>
  <si>
    <t>MITIE BUSINESS SERVICES LTD</t>
  </si>
  <si>
    <t>ADDITIONS IT HARDWARE</t>
  </si>
  <si>
    <t>PROJECT HARBOUR CAPITAL</t>
  </si>
  <si>
    <t>KELWAY UK LTD</t>
  </si>
  <si>
    <t>IT hardware for HM Treasury staff working in the Cabinet Office. All costs to be recovered from HM Treasury</t>
  </si>
  <si>
    <t>THOUGHTWORKS LTD</t>
  </si>
  <si>
    <t>THE ALZHEIMERS SOCIETY</t>
  </si>
  <si>
    <t>Promotion and development of Dementia Friends, and support for the delivery of 200,000 Dementia Friends through the 'face to face' model, in collaboration with government partners on the Dementia Friends campaign.</t>
  </si>
  <si>
    <t>YOUTH POLICY</t>
  </si>
  <si>
    <t>BRITISH YOUTH COUNCIL.</t>
  </si>
  <si>
    <t>Support for youth participation in public decision making</t>
  </si>
  <si>
    <t>FURNITURE, FIXTURES &amp; FITTINGS (NON-PRIME)</t>
  </si>
  <si>
    <t>Payroll managed service audit fee</t>
  </si>
  <si>
    <t>Payroll Solutions</t>
  </si>
  <si>
    <t>Baker Tilly Risk Advisory Service</t>
  </si>
  <si>
    <t>PINDOH 39777</t>
  </si>
  <si>
    <t>WTG TECHNOLOGIES LTD</t>
  </si>
  <si>
    <t>Managed Services for the GDS Transformation Project</t>
  </si>
  <si>
    <t>ADDITIONS - HW - PROG LEASED</t>
  </si>
  <si>
    <t>LANARKSHIRE VALUATION JOINT BOARD</t>
  </si>
  <si>
    <t>IT and hardware costs resulting from the introduction of Individual Electoral Registration</t>
  </si>
  <si>
    <t>ADDITIONSAUC F/H RES CONSULTANCY (FEES) VAT REC</t>
  </si>
  <si>
    <t>PUBLICITY ADVERTISING MEDIA</t>
  </si>
  <si>
    <t>GREAT CAMPAIGN PROGRAMME</t>
  </si>
  <si>
    <t>RKCR Y&amp;R</t>
  </si>
  <si>
    <t xml:space="preserve">GREAT Campaign </t>
  </si>
  <si>
    <t>SUREVINE LTD</t>
  </si>
  <si>
    <t>Salary Analysis</t>
  </si>
  <si>
    <t>TOP 5 SALARIES BY COUNTRY</t>
  </si>
  <si>
    <t>LOWEST 5 SALARIES BY COUNTRY</t>
  </si>
  <si>
    <t>SALARIES BY REGION</t>
  </si>
  <si>
    <t xml:space="preserve"> </t>
  </si>
  <si>
    <t xml:space="preserve">Total Salary in USD </t>
  </si>
  <si>
    <t>Australia</t>
  </si>
  <si>
    <t>Aruba</t>
  </si>
  <si>
    <t>Canada</t>
  </si>
  <si>
    <t>Bhutan</t>
  </si>
  <si>
    <t>Americas</t>
  </si>
  <si>
    <t>India</t>
  </si>
  <si>
    <t>Cambodia</t>
  </si>
  <si>
    <t>Asia</t>
  </si>
  <si>
    <t>Uk</t>
  </si>
  <si>
    <t>Ethiopia</t>
  </si>
  <si>
    <t>Europe</t>
  </si>
  <si>
    <t>Usa</t>
  </si>
  <si>
    <t>Latin America</t>
  </si>
  <si>
    <t>Oceania</t>
  </si>
  <si>
    <t>Grand Total</t>
  </si>
  <si>
    <t>Pie PivotChart</t>
  </si>
  <si>
    <t>Column PivotChart</t>
  </si>
  <si>
    <t>Row Labels</t>
  </si>
  <si>
    <t>Sum of Salary in USD</t>
  </si>
  <si>
    <t>Column Labels</t>
  </si>
  <si>
    <t>0-9</t>
  </si>
  <si>
    <t>10-19</t>
  </si>
  <si>
    <t>Pivot Tables</t>
  </si>
  <si>
    <t xml:space="preserve">Sales  report </t>
  </si>
  <si>
    <t>Quarter</t>
  </si>
  <si>
    <t>Basil Leaf</t>
  </si>
  <si>
    <t>Chives</t>
  </si>
  <si>
    <t>Cloves</t>
  </si>
  <si>
    <t>Cassia</t>
  </si>
  <si>
    <t>Pivot Practice</t>
  </si>
  <si>
    <t xml:space="preserve">Daily Sales  report </t>
  </si>
  <si>
    <t>Unique ID</t>
  </si>
  <si>
    <t>Currency</t>
  </si>
  <si>
    <t>Salary in USD</t>
  </si>
  <si>
    <t>Job Type</t>
  </si>
  <si>
    <t>Country</t>
  </si>
  <si>
    <t>Years Experience</t>
  </si>
  <si>
    <t>ID0001</t>
  </si>
  <si>
    <t>USD</t>
  </si>
  <si>
    <t>Analyst</t>
  </si>
  <si>
    <t>ID0002</t>
  </si>
  <si>
    <t>Controller</t>
  </si>
  <si>
    <t>Croatia</t>
  </si>
  <si>
    <t>ID0003</t>
  </si>
  <si>
    <t>ID0004</t>
  </si>
  <si>
    <t>Pakistan</t>
  </si>
  <si>
    <t>ID0005</t>
  </si>
  <si>
    <t>Engineer</t>
  </si>
  <si>
    <t>ID0006</t>
  </si>
  <si>
    <t>Iceland</t>
  </si>
  <si>
    <t>ID0007</t>
  </si>
  <si>
    <t>EUR</t>
  </si>
  <si>
    <t>Manager</t>
  </si>
  <si>
    <t>Germany</t>
  </si>
  <si>
    <t>ID0008</t>
  </si>
  <si>
    <t>Ukraine</t>
  </si>
  <si>
    <t>ID0009</t>
  </si>
  <si>
    <t>Director</t>
  </si>
  <si>
    <t>Portugal</t>
  </si>
  <si>
    <t>ID0010</t>
  </si>
  <si>
    <t>PKR</t>
  </si>
  <si>
    <t>Accountant</t>
  </si>
  <si>
    <t>ID0011</t>
  </si>
  <si>
    <t>Specialist</t>
  </si>
  <si>
    <t>Ireland</t>
  </si>
  <si>
    <t>ID0012</t>
  </si>
  <si>
    <t>Hungary</t>
  </si>
  <si>
    <t>ID0013</t>
  </si>
  <si>
    <t>INR</t>
  </si>
  <si>
    <t>ID0014</t>
  </si>
  <si>
    <t>ID0015</t>
  </si>
  <si>
    <t>ID0016</t>
  </si>
  <si>
    <t>ID0017</t>
  </si>
  <si>
    <t>Switzerland</t>
  </si>
  <si>
    <t>ID0018</t>
  </si>
  <si>
    <t>Reporting</t>
  </si>
  <si>
    <t>South Africa</t>
  </si>
  <si>
    <t>ID0019</t>
  </si>
  <si>
    <t>ID0020</t>
  </si>
  <si>
    <t>ID0021</t>
  </si>
  <si>
    <t>ID0022</t>
  </si>
  <si>
    <t>ID0023</t>
  </si>
  <si>
    <t>ID0024</t>
  </si>
  <si>
    <t>CEO</t>
  </si>
  <si>
    <t>ID0025</t>
  </si>
  <si>
    <t>ID0026</t>
  </si>
  <si>
    <t>ID0028</t>
  </si>
  <si>
    <t>Belgium</t>
  </si>
  <si>
    <t>ID0029</t>
  </si>
  <si>
    <t>ID0030</t>
  </si>
  <si>
    <t>ID0031</t>
  </si>
  <si>
    <t>Russia</t>
  </si>
  <si>
    <t>ID0032</t>
  </si>
  <si>
    <t>ID0033</t>
  </si>
  <si>
    <t>GBP</t>
  </si>
  <si>
    <t>ID0035</t>
  </si>
  <si>
    <t>Poland</t>
  </si>
  <si>
    <t>ID0036</t>
  </si>
  <si>
    <t>Consultant</t>
  </si>
  <si>
    <t>ID0037</t>
  </si>
  <si>
    <t>ID0038</t>
  </si>
  <si>
    <t>ID0039</t>
  </si>
  <si>
    <t>ID0040</t>
  </si>
  <si>
    <t>ID0041</t>
  </si>
  <si>
    <t>AUD</t>
  </si>
  <si>
    <t>ID0042</t>
  </si>
  <si>
    <t>ID0043</t>
  </si>
  <si>
    <t>CAD</t>
  </si>
  <si>
    <t>ID0044</t>
  </si>
  <si>
    <t>ID0045</t>
  </si>
  <si>
    <t>Support</t>
  </si>
  <si>
    <t>ID0046</t>
  </si>
  <si>
    <t>ID0047</t>
  </si>
  <si>
    <t>ID0048</t>
  </si>
  <si>
    <t>ID0049</t>
  </si>
  <si>
    <t>Netherlands</t>
  </si>
  <si>
    <t>ID0050</t>
  </si>
  <si>
    <t>ID0051</t>
  </si>
  <si>
    <t>ID0052</t>
  </si>
  <si>
    <t>ID0053</t>
  </si>
  <si>
    <t>ID0054</t>
  </si>
  <si>
    <t>ID0055</t>
  </si>
  <si>
    <t>ID0056</t>
  </si>
  <si>
    <t>ID0057</t>
  </si>
  <si>
    <t>ID0058</t>
  </si>
  <si>
    <t>France</t>
  </si>
  <si>
    <t>ID0059</t>
  </si>
  <si>
    <t>ID0060</t>
  </si>
  <si>
    <t>ID0061</t>
  </si>
  <si>
    <t>ID0062</t>
  </si>
  <si>
    <t>ID0063</t>
  </si>
  <si>
    <t>Brazil</t>
  </si>
  <si>
    <t>ID0064</t>
  </si>
  <si>
    <t>ID0065</t>
  </si>
  <si>
    <t>ID0066</t>
  </si>
  <si>
    <t>ID0067</t>
  </si>
  <si>
    <t>ID0068</t>
  </si>
  <si>
    <t>ID0069</t>
  </si>
  <si>
    <t>ID0070</t>
  </si>
  <si>
    <t>ID0071</t>
  </si>
  <si>
    <t>ID0072</t>
  </si>
  <si>
    <t>ID0073</t>
  </si>
  <si>
    <t>ID0074</t>
  </si>
  <si>
    <t>Uae</t>
  </si>
  <si>
    <t>ID0075</t>
  </si>
  <si>
    <t>ID0076</t>
  </si>
  <si>
    <t>ID0077</t>
  </si>
  <si>
    <t>ID0078</t>
  </si>
  <si>
    <t>ID0079</t>
  </si>
  <si>
    <t>Saudi Arabia</t>
  </si>
  <si>
    <t>ID0080</t>
  </si>
  <si>
    <t>ID0081</t>
  </si>
  <si>
    <t>Panama</t>
  </si>
  <si>
    <t>ID0082</t>
  </si>
  <si>
    <t>ID0083</t>
  </si>
  <si>
    <t>ID0084</t>
  </si>
  <si>
    <t>ID0085</t>
  </si>
  <si>
    <t>ID0086</t>
  </si>
  <si>
    <t>ID0087</t>
  </si>
  <si>
    <t>ID0088</t>
  </si>
  <si>
    <t>ID0089</t>
  </si>
  <si>
    <t>ID0090</t>
  </si>
  <si>
    <t>ID0091</t>
  </si>
  <si>
    <t>ID0092</t>
  </si>
  <si>
    <t>ID0093</t>
  </si>
  <si>
    <t>ID0094</t>
  </si>
  <si>
    <t>ID0095</t>
  </si>
  <si>
    <t>COO</t>
  </si>
  <si>
    <t>ID0096</t>
  </si>
  <si>
    <t>ID0097</t>
  </si>
  <si>
    <t>ID0098</t>
  </si>
  <si>
    <t>ID0099</t>
  </si>
  <si>
    <t>ID0100</t>
  </si>
  <si>
    <t>ID0101</t>
  </si>
  <si>
    <t>ID0102</t>
  </si>
  <si>
    <t>ID0103</t>
  </si>
  <si>
    <t>Arabian Gulf</t>
  </si>
  <si>
    <t>ID0104</t>
  </si>
  <si>
    <t>ID0105</t>
  </si>
  <si>
    <t>Mexico</t>
  </si>
  <si>
    <t>ID0106</t>
  </si>
  <si>
    <t>ID0107</t>
  </si>
  <si>
    <t>ID0108</t>
  </si>
  <si>
    <t>ID0109</t>
  </si>
  <si>
    <t>Greece</t>
  </si>
  <si>
    <t>ID0111</t>
  </si>
  <si>
    <t>ID0112</t>
  </si>
  <si>
    <t>ID0113</t>
  </si>
  <si>
    <t>ID0114</t>
  </si>
  <si>
    <t>ID0115</t>
  </si>
  <si>
    <t>ID0116</t>
  </si>
  <si>
    <t>ID0117</t>
  </si>
  <si>
    <t>ID0118</t>
  </si>
  <si>
    <t>ID0119</t>
  </si>
  <si>
    <t>Colombia</t>
  </si>
  <si>
    <t>ID0120</t>
  </si>
  <si>
    <t>ID0121</t>
  </si>
  <si>
    <t>ID0122</t>
  </si>
  <si>
    <t>ID0123</t>
  </si>
  <si>
    <t>ID0124</t>
  </si>
  <si>
    <t>ID0125</t>
  </si>
  <si>
    <t>ID0126</t>
  </si>
  <si>
    <t>ID0127</t>
  </si>
  <si>
    <t>ID0128</t>
  </si>
  <si>
    <t>ID0129</t>
  </si>
  <si>
    <t>Turkey</t>
  </si>
  <si>
    <t>ID0130</t>
  </si>
  <si>
    <t>ID0131</t>
  </si>
  <si>
    <t>ID0132</t>
  </si>
  <si>
    <t>ID0133</t>
  </si>
  <si>
    <t>ID0134</t>
  </si>
  <si>
    <t>ID0135</t>
  </si>
  <si>
    <t>ID0136</t>
  </si>
  <si>
    <t>ID0137</t>
  </si>
  <si>
    <t>ID0138</t>
  </si>
  <si>
    <t>ID0139</t>
  </si>
  <si>
    <t>ID0140</t>
  </si>
  <si>
    <t>ID0141</t>
  </si>
  <si>
    <t>ID0142</t>
  </si>
  <si>
    <t>ID0143</t>
  </si>
  <si>
    <t>ID0144</t>
  </si>
  <si>
    <t>ID0145</t>
  </si>
  <si>
    <t>ID0146</t>
  </si>
  <si>
    <t>ID0147</t>
  </si>
  <si>
    <t>ID0148</t>
  </si>
  <si>
    <t>ID0149</t>
  </si>
  <si>
    <t>ID0150</t>
  </si>
  <si>
    <t>ID0151</t>
  </si>
  <si>
    <t>ID0152</t>
  </si>
  <si>
    <t>ID0153</t>
  </si>
  <si>
    <t>ID0154</t>
  </si>
  <si>
    <t>ID0155</t>
  </si>
  <si>
    <t>ID0156</t>
  </si>
  <si>
    <t>ID0157</t>
  </si>
  <si>
    <t>ID0158</t>
  </si>
  <si>
    <t>ID0159</t>
  </si>
  <si>
    <t>ID0160</t>
  </si>
  <si>
    <t>ID0161</t>
  </si>
  <si>
    <t>ID0162</t>
  </si>
  <si>
    <t>ID0163</t>
  </si>
  <si>
    <t>ID0164</t>
  </si>
  <si>
    <t>ID0165</t>
  </si>
  <si>
    <t>ID0166</t>
  </si>
  <si>
    <t>ID0167</t>
  </si>
  <si>
    <t>ID0168</t>
  </si>
  <si>
    <t>ID0169</t>
  </si>
  <si>
    <t>ID0170</t>
  </si>
  <si>
    <t>ID0171</t>
  </si>
  <si>
    <t>ID0172</t>
  </si>
  <si>
    <t>ID0173</t>
  </si>
  <si>
    <t>ID0174</t>
  </si>
  <si>
    <t>ID0175</t>
  </si>
  <si>
    <t>ID0176</t>
  </si>
  <si>
    <t>ID0177</t>
  </si>
  <si>
    <t>ID0178</t>
  </si>
  <si>
    <t>ID0179</t>
  </si>
  <si>
    <t>ID0180</t>
  </si>
  <si>
    <t>ID0181</t>
  </si>
  <si>
    <t>ID0182</t>
  </si>
  <si>
    <t>ID0183</t>
  </si>
  <si>
    <t>ID0184</t>
  </si>
  <si>
    <t>ID0185</t>
  </si>
  <si>
    <t>ID0186</t>
  </si>
  <si>
    <t>ID0187</t>
  </si>
  <si>
    <t>ID0188</t>
  </si>
  <si>
    <t>ID0189</t>
  </si>
  <si>
    <t>ID0190</t>
  </si>
  <si>
    <t>ID0192</t>
  </si>
  <si>
    <t>ID0193</t>
  </si>
  <si>
    <t>ID0194</t>
  </si>
  <si>
    <t>ID0195</t>
  </si>
  <si>
    <t>ID0196</t>
  </si>
  <si>
    <t>ID0197</t>
  </si>
  <si>
    <t>ID0198</t>
  </si>
  <si>
    <t>ID0200</t>
  </si>
  <si>
    <t>ID0201</t>
  </si>
  <si>
    <t>ID0202</t>
  </si>
  <si>
    <t>ID0203</t>
  </si>
  <si>
    <t>ID0204</t>
  </si>
  <si>
    <t>ID0205</t>
  </si>
  <si>
    <t>ID0207</t>
  </si>
  <si>
    <t>ID0208</t>
  </si>
  <si>
    <t>ID0209</t>
  </si>
  <si>
    <t>ID0210</t>
  </si>
  <si>
    <t>ID0211</t>
  </si>
  <si>
    <t>ID0212</t>
  </si>
  <si>
    <t>ID0213</t>
  </si>
  <si>
    <t>Singapore</t>
  </si>
  <si>
    <t>ID0214</t>
  </si>
  <si>
    <t>ID0215</t>
  </si>
  <si>
    <t>CFO</t>
  </si>
  <si>
    <t>ID0216</t>
  </si>
  <si>
    <t>ID0217</t>
  </si>
  <si>
    <t>ID0218</t>
  </si>
  <si>
    <t>ID0219</t>
  </si>
  <si>
    <t>ID0220</t>
  </si>
  <si>
    <t>Bermuda</t>
  </si>
  <si>
    <t>ID0221</t>
  </si>
  <si>
    <t>ID0222</t>
  </si>
  <si>
    <t>ID0223</t>
  </si>
  <si>
    <t>ID0224</t>
  </si>
  <si>
    <t>Thailand</t>
  </si>
  <si>
    <t>ID0225</t>
  </si>
  <si>
    <t>ID0226</t>
  </si>
  <si>
    <t>ID0227</t>
  </si>
  <si>
    <t>ID0228</t>
  </si>
  <si>
    <t>ID0229</t>
  </si>
  <si>
    <t>ID0230</t>
  </si>
  <si>
    <t>ID0231</t>
  </si>
  <si>
    <t>ID0232</t>
  </si>
  <si>
    <t>ID0233</t>
  </si>
  <si>
    <t>ID0234</t>
  </si>
  <si>
    <t>ID0235</t>
  </si>
  <si>
    <t>ID0236</t>
  </si>
  <si>
    <t>ID0237</t>
  </si>
  <si>
    <t>ID0238</t>
  </si>
  <si>
    <t>ID0239</t>
  </si>
  <si>
    <t>ID0240</t>
  </si>
  <si>
    <t>ID0241</t>
  </si>
  <si>
    <t>ID0242</t>
  </si>
  <si>
    <t>ID0243</t>
  </si>
  <si>
    <t>ID0244</t>
  </si>
  <si>
    <t>ID0245</t>
  </si>
  <si>
    <t>ID0246</t>
  </si>
  <si>
    <t>ID0247</t>
  </si>
  <si>
    <t>ID0248</t>
  </si>
  <si>
    <t>ID0249</t>
  </si>
  <si>
    <t>ID0250</t>
  </si>
  <si>
    <t>ID0251</t>
  </si>
  <si>
    <t>ID0252</t>
  </si>
  <si>
    <t>ID0253</t>
  </si>
  <si>
    <t>ID0254</t>
  </si>
  <si>
    <t>ID0255</t>
  </si>
  <si>
    <t>ID0256</t>
  </si>
  <si>
    <t>ID0257</t>
  </si>
  <si>
    <t>ID0258</t>
  </si>
  <si>
    <t>ID0259</t>
  </si>
  <si>
    <t>ID0260</t>
  </si>
  <si>
    <t>ID0261</t>
  </si>
  <si>
    <t>ID0262</t>
  </si>
  <si>
    <t>ID0263</t>
  </si>
  <si>
    <t>ID0264</t>
  </si>
  <si>
    <t>ID0265</t>
  </si>
  <si>
    <t>ID0266</t>
  </si>
  <si>
    <t>ID0267</t>
  </si>
  <si>
    <t>ID0268</t>
  </si>
  <si>
    <t>ID0269</t>
  </si>
  <si>
    <t>ID0270</t>
  </si>
  <si>
    <t>ID0271</t>
  </si>
  <si>
    <t>ID0272</t>
  </si>
  <si>
    <t>ID0273</t>
  </si>
  <si>
    <t>ID0274</t>
  </si>
  <si>
    <t>ID0275</t>
  </si>
  <si>
    <t>ID0276</t>
  </si>
  <si>
    <t>PHP</t>
  </si>
  <si>
    <t>Philippines</t>
  </si>
  <si>
    <t>ID0277</t>
  </si>
  <si>
    <t>ID0278</t>
  </si>
  <si>
    <t>ID0279</t>
  </si>
  <si>
    <t>ID0280</t>
  </si>
  <si>
    <t>ID0281</t>
  </si>
  <si>
    <t>ID0282</t>
  </si>
  <si>
    <t>ID0283</t>
  </si>
  <si>
    <t>ID0284</t>
  </si>
  <si>
    <t>ID0285</t>
  </si>
  <si>
    <t>ID0286</t>
  </si>
  <si>
    <t>ID0287</t>
  </si>
  <si>
    <t>AED</t>
  </si>
  <si>
    <t>ID0288</t>
  </si>
  <si>
    <t>ID0289</t>
  </si>
  <si>
    <t>ID0290</t>
  </si>
  <si>
    <t>ID0291</t>
  </si>
  <si>
    <t>ID0292</t>
  </si>
  <si>
    <t>ID0293</t>
  </si>
  <si>
    <t>ID0294</t>
  </si>
  <si>
    <t>ID0295</t>
  </si>
  <si>
    <t>ID0296</t>
  </si>
  <si>
    <t>ID0297</t>
  </si>
  <si>
    <t>ID0298</t>
  </si>
  <si>
    <t>ID0299</t>
  </si>
  <si>
    <t>ID0300</t>
  </si>
  <si>
    <t>ID0301</t>
  </si>
  <si>
    <t>ID0302</t>
  </si>
  <si>
    <t>ID0303</t>
  </si>
  <si>
    <t>ID0304</t>
  </si>
  <si>
    <t>ID0305</t>
  </si>
  <si>
    <t>ID0306</t>
  </si>
  <si>
    <t>ID0307</t>
  </si>
  <si>
    <t>ID0308</t>
  </si>
  <si>
    <t>ID0309</t>
  </si>
  <si>
    <t>ID0310</t>
  </si>
  <si>
    <t>ID0311</t>
  </si>
  <si>
    <t>ID0312</t>
  </si>
  <si>
    <t>ID0313</t>
  </si>
  <si>
    <t>ID0314</t>
  </si>
  <si>
    <t>ID0315</t>
  </si>
  <si>
    <t>ID0316</t>
  </si>
  <si>
    <t>MXN</t>
  </si>
  <si>
    <t>ID0317</t>
  </si>
  <si>
    <t>ID0318</t>
  </si>
  <si>
    <t>ID0319</t>
  </si>
  <si>
    <t>ID0320</t>
  </si>
  <si>
    <t>ID0321</t>
  </si>
  <si>
    <t>ID0322</t>
  </si>
  <si>
    <t>ID0323</t>
  </si>
  <si>
    <t>ID0324</t>
  </si>
  <si>
    <t>ID0325</t>
  </si>
  <si>
    <t>ID0326</t>
  </si>
  <si>
    <t>ID0327</t>
  </si>
  <si>
    <t>ID0328</t>
  </si>
  <si>
    <t>ID0329</t>
  </si>
  <si>
    <t>ID0330</t>
  </si>
  <si>
    <t>ID0331</t>
  </si>
  <si>
    <t>ID0332</t>
  </si>
  <si>
    <t>ID0333</t>
  </si>
  <si>
    <t>ID0334</t>
  </si>
  <si>
    <t>ID0335</t>
  </si>
  <si>
    <t>ID0336</t>
  </si>
  <si>
    <t>ID0337</t>
  </si>
  <si>
    <t>Israel</t>
  </si>
  <si>
    <t>ID0338</t>
  </si>
  <si>
    <t>ID0339</t>
  </si>
  <si>
    <t>ID0340</t>
  </si>
  <si>
    <t>ID0341</t>
  </si>
  <si>
    <t>ID0342</t>
  </si>
  <si>
    <t>ID0343</t>
  </si>
  <si>
    <t>ID0344</t>
  </si>
  <si>
    <t>ID0346</t>
  </si>
  <si>
    <t>ID0347</t>
  </si>
  <si>
    <t>ID0348</t>
  </si>
  <si>
    <t>ID0349</t>
  </si>
  <si>
    <t>ID0350</t>
  </si>
  <si>
    <t>ID0351</t>
  </si>
  <si>
    <t>ID0352</t>
  </si>
  <si>
    <t>ID0353</t>
  </si>
  <si>
    <t>ID0354</t>
  </si>
  <si>
    <t>ID0355</t>
  </si>
  <si>
    <t>ID0356</t>
  </si>
  <si>
    <t>ID0357</t>
  </si>
  <si>
    <t>ID0358</t>
  </si>
  <si>
    <t>ID0359</t>
  </si>
  <si>
    <t>ID0360</t>
  </si>
  <si>
    <t>ID0361</t>
  </si>
  <si>
    <t>ID0362</t>
  </si>
  <si>
    <t>ID0363</t>
  </si>
  <si>
    <t>SEK</t>
  </si>
  <si>
    <t>Sweden</t>
  </si>
  <si>
    <t>ID0365</t>
  </si>
  <si>
    <t>ID0366</t>
  </si>
  <si>
    <t>ID0367</t>
  </si>
  <si>
    <t>ID0368</t>
  </si>
  <si>
    <t>ID0369</t>
  </si>
  <si>
    <t>ID0370</t>
  </si>
  <si>
    <t>ID0371</t>
  </si>
  <si>
    <t>ID0372</t>
  </si>
  <si>
    <t>ID0373</t>
  </si>
  <si>
    <t>ID0374</t>
  </si>
  <si>
    <t>ID0375</t>
  </si>
  <si>
    <t>ID0376</t>
  </si>
  <si>
    <t>ID0377</t>
  </si>
  <si>
    <t>ID0378</t>
  </si>
  <si>
    <t>ID0379</t>
  </si>
  <si>
    <t>ID0380</t>
  </si>
  <si>
    <t>ID0381</t>
  </si>
  <si>
    <t>ID0382</t>
  </si>
  <si>
    <t>ID0383</t>
  </si>
  <si>
    <t>ID0384</t>
  </si>
  <si>
    <t>ID0385</t>
  </si>
  <si>
    <t>ID0386</t>
  </si>
  <si>
    <t>ID0387</t>
  </si>
  <si>
    <t>ID0388</t>
  </si>
  <si>
    <t>ID0389</t>
  </si>
  <si>
    <t>ID0390</t>
  </si>
  <si>
    <t>ID0391</t>
  </si>
  <si>
    <t>ID0392</t>
  </si>
  <si>
    <t>ID0393</t>
  </si>
  <si>
    <t>ID0394</t>
  </si>
  <si>
    <t>ID0395</t>
  </si>
  <si>
    <t>ID0396</t>
  </si>
  <si>
    <t>ID0397</t>
  </si>
  <si>
    <t>ID0398</t>
  </si>
  <si>
    <t>BDT</t>
  </si>
  <si>
    <t>Bangladesh</t>
  </si>
  <si>
    <t>ID0399</t>
  </si>
  <si>
    <t>ID0400</t>
  </si>
  <si>
    <t>ID0401</t>
  </si>
  <si>
    <t>ID0402</t>
  </si>
  <si>
    <t>VP</t>
  </si>
  <si>
    <t>ID0403</t>
  </si>
  <si>
    <t>ID0404</t>
  </si>
  <si>
    <t>ID0405</t>
  </si>
  <si>
    <t>ID0406</t>
  </si>
  <si>
    <t>ID0407</t>
  </si>
  <si>
    <t>ID0408</t>
  </si>
  <si>
    <t>ID0409</t>
  </si>
  <si>
    <t>ID0410</t>
  </si>
  <si>
    <t>ID0411</t>
  </si>
  <si>
    <t>Romania</t>
  </si>
  <si>
    <t>ID0412</t>
  </si>
  <si>
    <t>COSTARICAN</t>
  </si>
  <si>
    <t>Costa Rica</t>
  </si>
  <si>
    <t>ID0413</t>
  </si>
  <si>
    <t>ID0414</t>
  </si>
  <si>
    <t>ID0415</t>
  </si>
  <si>
    <t>ID0416</t>
  </si>
  <si>
    <t>ID0417</t>
  </si>
  <si>
    <t>ID0418</t>
  </si>
  <si>
    <t>ID0419</t>
  </si>
  <si>
    <t>ID0420</t>
  </si>
  <si>
    <t>ID0421</t>
  </si>
  <si>
    <t>ID0422</t>
  </si>
  <si>
    <t>ID0423</t>
  </si>
  <si>
    <t>ID0424</t>
  </si>
  <si>
    <t>Iran</t>
  </si>
  <si>
    <t>ID0425</t>
  </si>
  <si>
    <t>ID0426</t>
  </si>
  <si>
    <t>Finland</t>
  </si>
  <si>
    <t>ID0427</t>
  </si>
  <si>
    <t>ID0428</t>
  </si>
  <si>
    <t>ID0429</t>
  </si>
  <si>
    <t>ID0430</t>
  </si>
  <si>
    <t>ID0431</t>
  </si>
  <si>
    <t>ID0432</t>
  </si>
  <si>
    <t>ID0433</t>
  </si>
  <si>
    <t>ID0434</t>
  </si>
  <si>
    <t>Dominican Republic</t>
  </si>
  <si>
    <t>ID0435</t>
  </si>
  <si>
    <t>ID0436</t>
  </si>
  <si>
    <t>ID0437</t>
  </si>
  <si>
    <t>ID0438</t>
  </si>
  <si>
    <t>ID0439</t>
  </si>
  <si>
    <t>ID0440</t>
  </si>
  <si>
    <t>ID0441</t>
  </si>
  <si>
    <t>ID0442</t>
  </si>
  <si>
    <t>ID0443</t>
  </si>
  <si>
    <t>ID0444</t>
  </si>
  <si>
    <t>ID0445</t>
  </si>
  <si>
    <t>ID0446</t>
  </si>
  <si>
    <t>ID0447</t>
  </si>
  <si>
    <t>ID0448</t>
  </si>
  <si>
    <t>ID0449</t>
  </si>
  <si>
    <t>ID0450</t>
  </si>
  <si>
    <t>ID0451</t>
  </si>
  <si>
    <t>ID0452</t>
  </si>
  <si>
    <t>ID0453</t>
  </si>
  <si>
    <t>Somalia</t>
  </si>
  <si>
    <t>ID0454</t>
  </si>
  <si>
    <t>ID0455</t>
  </si>
  <si>
    <t>ID0456</t>
  </si>
  <si>
    <t>ID0457</t>
  </si>
  <si>
    <t>ID0458</t>
  </si>
  <si>
    <t>ID0459</t>
  </si>
  <si>
    <t>ID0460</t>
  </si>
  <si>
    <t>ID0461</t>
  </si>
  <si>
    <t>ID0462</t>
  </si>
  <si>
    <t>ID0463</t>
  </si>
  <si>
    <t>ID0464</t>
  </si>
  <si>
    <t>ID0465</t>
  </si>
  <si>
    <t>ID0466</t>
  </si>
  <si>
    <t>ID0467</t>
  </si>
  <si>
    <t>Georgia</t>
  </si>
  <si>
    <t>ID0468</t>
  </si>
  <si>
    <t>ID0469</t>
  </si>
  <si>
    <t>ID0470</t>
  </si>
  <si>
    <t>ID0471</t>
  </si>
  <si>
    <t>ID0472</t>
  </si>
  <si>
    <t>ID0473</t>
  </si>
  <si>
    <t>ID0474</t>
  </si>
  <si>
    <t>ID0476</t>
  </si>
  <si>
    <t>Estonia</t>
  </si>
  <si>
    <t>ID0477</t>
  </si>
  <si>
    <t>ID0478</t>
  </si>
  <si>
    <t>ID0479</t>
  </si>
  <si>
    <t>Mozambique</t>
  </si>
  <si>
    <t>ID0480</t>
  </si>
  <si>
    <t>ID0481</t>
  </si>
  <si>
    <t>ID0482</t>
  </si>
  <si>
    <t>CXO or Top Mgmt.</t>
  </si>
  <si>
    <t>ID0484</t>
  </si>
  <si>
    <t>Norway</t>
  </si>
  <si>
    <t>ID0485</t>
  </si>
  <si>
    <t>ZAR</t>
  </si>
  <si>
    <t>ID0486</t>
  </si>
  <si>
    <t>ID0487</t>
  </si>
  <si>
    <t>ID0488</t>
  </si>
  <si>
    <t>ID0489</t>
  </si>
  <si>
    <t>ID0490</t>
  </si>
  <si>
    <t>ID0491</t>
  </si>
  <si>
    <t>ID0492</t>
  </si>
  <si>
    <t>ID0493</t>
  </si>
  <si>
    <t>ID0494</t>
  </si>
  <si>
    <t>ID0495</t>
  </si>
  <si>
    <t>ID0496</t>
  </si>
  <si>
    <t>ID0497</t>
  </si>
  <si>
    <t>ID0498</t>
  </si>
  <si>
    <t>ID0499</t>
  </si>
  <si>
    <t>ID0500</t>
  </si>
  <si>
    <t>ID0501</t>
  </si>
  <si>
    <t>ID0502</t>
  </si>
  <si>
    <t>ID0503</t>
  </si>
  <si>
    <t>ID0504</t>
  </si>
  <si>
    <t>ID0505</t>
  </si>
  <si>
    <t>ID0506</t>
  </si>
  <si>
    <t>ID0507</t>
  </si>
  <si>
    <t>Spain</t>
  </si>
  <si>
    <t>ID0508</t>
  </si>
  <si>
    <t>ID0509</t>
  </si>
  <si>
    <t>ID0510</t>
  </si>
  <si>
    <t>ID0511</t>
  </si>
  <si>
    <t>ID0512</t>
  </si>
  <si>
    <t>ID0513</t>
  </si>
  <si>
    <t>ID0514</t>
  </si>
  <si>
    <t>ID0515</t>
  </si>
  <si>
    <t>ID0516</t>
  </si>
  <si>
    <t>ID0517</t>
  </si>
  <si>
    <t>ID0518</t>
  </si>
  <si>
    <t>ID0519</t>
  </si>
  <si>
    <t>ID0520</t>
  </si>
  <si>
    <t>ID0521</t>
  </si>
  <si>
    <t>ID0522</t>
  </si>
  <si>
    <t>ID0523</t>
  </si>
  <si>
    <t>ID0524</t>
  </si>
  <si>
    <t>ID0525</t>
  </si>
  <si>
    <t>ID0526</t>
  </si>
  <si>
    <t>ID0527</t>
  </si>
  <si>
    <t>ID0528</t>
  </si>
  <si>
    <t>ID0529</t>
  </si>
  <si>
    <t>ID0530</t>
  </si>
  <si>
    <t>ID0531</t>
  </si>
  <si>
    <t>ID0532</t>
  </si>
  <si>
    <t>ID0533</t>
  </si>
  <si>
    <t>ID0534</t>
  </si>
  <si>
    <t>ID0535</t>
  </si>
  <si>
    <t>New Zealand</t>
  </si>
  <si>
    <t>ID0536</t>
  </si>
  <si>
    <t>Central America</t>
  </si>
  <si>
    <t>ID0537</t>
  </si>
  <si>
    <t>ID0538</t>
  </si>
  <si>
    <t>ID0539</t>
  </si>
  <si>
    <t>ID0540</t>
  </si>
  <si>
    <t>ID0541</t>
  </si>
  <si>
    <t>ID0543</t>
  </si>
  <si>
    <t>ID0544</t>
  </si>
  <si>
    <t>ID0545</t>
  </si>
  <si>
    <t>ID0546</t>
  </si>
  <si>
    <t>ID0547</t>
  </si>
  <si>
    <t>ID0548</t>
  </si>
  <si>
    <t>ID0549</t>
  </si>
  <si>
    <t>ID0550</t>
  </si>
  <si>
    <t>ID0551</t>
  </si>
  <si>
    <t>ID0552</t>
  </si>
  <si>
    <t>ID0553</t>
  </si>
  <si>
    <t>Japan</t>
  </si>
  <si>
    <t>ID0554</t>
  </si>
  <si>
    <t>ID0555</t>
  </si>
  <si>
    <t>ID0556</t>
  </si>
  <si>
    <t>ID0557</t>
  </si>
  <si>
    <t>ID0558</t>
  </si>
  <si>
    <t>ID0559</t>
  </si>
  <si>
    <t>ID0560</t>
  </si>
  <si>
    <t>ID0561</t>
  </si>
  <si>
    <t>ID0562</t>
  </si>
  <si>
    <t>ID0563</t>
  </si>
  <si>
    <t>ID0564</t>
  </si>
  <si>
    <t>ID0565</t>
  </si>
  <si>
    <t>ID0566</t>
  </si>
  <si>
    <t>ID0567</t>
  </si>
  <si>
    <t>ID0568</t>
  </si>
  <si>
    <t>ID0569</t>
  </si>
  <si>
    <t>ID0570</t>
  </si>
  <si>
    <t>NZD</t>
  </si>
  <si>
    <t>ID0572</t>
  </si>
  <si>
    <t>ID0573</t>
  </si>
  <si>
    <t>ID0574</t>
  </si>
  <si>
    <t>ID0575</t>
  </si>
  <si>
    <t>ID0576</t>
  </si>
  <si>
    <t>ID0577</t>
  </si>
  <si>
    <t>Guyana</t>
  </si>
  <si>
    <t>ID0578</t>
  </si>
  <si>
    <t>ID0579</t>
  </si>
  <si>
    <t>ID0580</t>
  </si>
  <si>
    <t>ID0581</t>
  </si>
  <si>
    <t>ID0582</t>
  </si>
  <si>
    <t>ID0583</t>
  </si>
  <si>
    <t>ID0584</t>
  </si>
  <si>
    <t>ID0585</t>
  </si>
  <si>
    <t>ID0586</t>
  </si>
  <si>
    <t>ID0587</t>
  </si>
  <si>
    <t>ID0588</t>
  </si>
  <si>
    <t>ID0589</t>
  </si>
  <si>
    <t>ID0590</t>
  </si>
  <si>
    <t>ID0591</t>
  </si>
  <si>
    <t>ID0592</t>
  </si>
  <si>
    <t>ID0593</t>
  </si>
  <si>
    <t>CNY</t>
  </si>
  <si>
    <t>China</t>
  </si>
  <si>
    <t>ID0594</t>
  </si>
  <si>
    <t>ID0595</t>
  </si>
  <si>
    <t>ID0596</t>
  </si>
  <si>
    <t>ID0597</t>
  </si>
  <si>
    <t>ID0598</t>
  </si>
  <si>
    <t>ID0599</t>
  </si>
  <si>
    <t>ID0600</t>
  </si>
  <si>
    <t>ID0601</t>
  </si>
  <si>
    <t>ID0602</t>
  </si>
  <si>
    <t>ID0603</t>
  </si>
  <si>
    <t>ID0604</t>
  </si>
  <si>
    <t>ID0605</t>
  </si>
  <si>
    <t>ID0606</t>
  </si>
  <si>
    <t>ID0608</t>
  </si>
  <si>
    <t>ID0609</t>
  </si>
  <si>
    <t>ID0611</t>
  </si>
  <si>
    <t>ID0612</t>
  </si>
  <si>
    <t>ID0613</t>
  </si>
  <si>
    <t>ID0614</t>
  </si>
  <si>
    <t>ID0615</t>
  </si>
  <si>
    <t>Sri Lanka</t>
  </si>
  <si>
    <t>ID0616</t>
  </si>
  <si>
    <t>ID0617</t>
  </si>
  <si>
    <t>ID0618</t>
  </si>
  <si>
    <t>ID0619</t>
  </si>
  <si>
    <t>ID0620</t>
  </si>
  <si>
    <t>ID0621</t>
  </si>
  <si>
    <t>ID0622</t>
  </si>
  <si>
    <t>ID0623</t>
  </si>
  <si>
    <t>ID0624</t>
  </si>
  <si>
    <t>ID0625</t>
  </si>
  <si>
    <t>ID0626</t>
  </si>
  <si>
    <t>ID0627</t>
  </si>
  <si>
    <t>ID0628</t>
  </si>
  <si>
    <t>Indonesia</t>
  </si>
  <si>
    <t>ID0629</t>
  </si>
  <si>
    <t>ID0630</t>
  </si>
  <si>
    <t>ID0631</t>
  </si>
  <si>
    <t>ID0632</t>
  </si>
  <si>
    <t>ID0633</t>
  </si>
  <si>
    <t>ID0634</t>
  </si>
  <si>
    <t>ID0635</t>
  </si>
  <si>
    <t>ID0636</t>
  </si>
  <si>
    <t>ID0637</t>
  </si>
  <si>
    <t>ID0638</t>
  </si>
  <si>
    <t>ID0639</t>
  </si>
  <si>
    <t>ID0640</t>
  </si>
  <si>
    <t>ID0641</t>
  </si>
  <si>
    <t>ID0642</t>
  </si>
  <si>
    <t>ID0643</t>
  </si>
  <si>
    <t>ID0644</t>
  </si>
  <si>
    <t>ID0645</t>
  </si>
  <si>
    <t>ID0646</t>
  </si>
  <si>
    <t>ID0647</t>
  </si>
  <si>
    <t>ID0648</t>
  </si>
  <si>
    <t>ID0649</t>
  </si>
  <si>
    <t>ID0650</t>
  </si>
  <si>
    <t>ID0651</t>
  </si>
  <si>
    <t>ID0652</t>
  </si>
  <si>
    <t>ID0653</t>
  </si>
  <si>
    <t>ID0654</t>
  </si>
  <si>
    <t>ID0655</t>
  </si>
  <si>
    <t>ID0657</t>
  </si>
  <si>
    <t>ID0658</t>
  </si>
  <si>
    <t>ID0659</t>
  </si>
  <si>
    <t>ID0660</t>
  </si>
  <si>
    <t>ID0661</t>
  </si>
  <si>
    <t>ID0662</t>
  </si>
  <si>
    <t>ID0663</t>
  </si>
  <si>
    <t>ID0664</t>
  </si>
  <si>
    <t>ID0665</t>
  </si>
  <si>
    <t>ID0666</t>
  </si>
  <si>
    <t>ID0667</t>
  </si>
  <si>
    <t>ID0668</t>
  </si>
  <si>
    <t>ID0669</t>
  </si>
  <si>
    <t>ID0670</t>
  </si>
  <si>
    <t>ID0671</t>
  </si>
  <si>
    <t>ID0672</t>
  </si>
  <si>
    <t>ID0673</t>
  </si>
  <si>
    <t>ID0674</t>
  </si>
  <si>
    <t>ID0675</t>
  </si>
  <si>
    <t>ID0676</t>
  </si>
  <si>
    <t>ID0677</t>
  </si>
  <si>
    <t>ID0678</t>
  </si>
  <si>
    <t>ID0679</t>
  </si>
  <si>
    <t>ID0680</t>
  </si>
  <si>
    <t>ID0681</t>
  </si>
  <si>
    <t>ID0682</t>
  </si>
  <si>
    <t>ID0683</t>
  </si>
  <si>
    <t>ID0684</t>
  </si>
  <si>
    <t>ID0685</t>
  </si>
  <si>
    <t>ID0686</t>
  </si>
  <si>
    <t>ID0687</t>
  </si>
  <si>
    <t>ID0688</t>
  </si>
  <si>
    <t>ID0689</t>
  </si>
  <si>
    <t>ID0690</t>
  </si>
  <si>
    <t>ID0691</t>
  </si>
  <si>
    <t>ID0692</t>
  </si>
  <si>
    <t>ID0693</t>
  </si>
  <si>
    <t>ID0694</t>
  </si>
  <si>
    <t>ID0695</t>
  </si>
  <si>
    <t>ID0696</t>
  </si>
  <si>
    <t>ID0697</t>
  </si>
  <si>
    <t>ID0698</t>
  </si>
  <si>
    <t>ID0699</t>
  </si>
  <si>
    <t>ID0700</t>
  </si>
  <si>
    <t>ID0701</t>
  </si>
  <si>
    <t>ID0702</t>
  </si>
  <si>
    <t>ID0703</t>
  </si>
  <si>
    <t>ID0704</t>
  </si>
  <si>
    <t>ID0705</t>
  </si>
  <si>
    <t>ID0706</t>
  </si>
  <si>
    <t>ID0707</t>
  </si>
  <si>
    <t>ID0708</t>
  </si>
  <si>
    <t>ID0709</t>
  </si>
  <si>
    <t>ID0710</t>
  </si>
  <si>
    <t>ID0711</t>
  </si>
  <si>
    <t>ID0712</t>
  </si>
  <si>
    <t>ID0713</t>
  </si>
  <si>
    <t>ID0714</t>
  </si>
  <si>
    <t>Lithuania</t>
  </si>
  <si>
    <t>ID0715</t>
  </si>
  <si>
    <t>ID0716</t>
  </si>
  <si>
    <t>ID0717</t>
  </si>
  <si>
    <t>ID0718</t>
  </si>
  <si>
    <t>ID0719</t>
  </si>
  <si>
    <t>ID0720</t>
  </si>
  <si>
    <t>ID0721</t>
  </si>
  <si>
    <t>ID0722</t>
  </si>
  <si>
    <t>ID0723</t>
  </si>
  <si>
    <t>ID0724</t>
  </si>
  <si>
    <t>ID0725</t>
  </si>
  <si>
    <t>ID0726</t>
  </si>
  <si>
    <t>ID0727</t>
  </si>
  <si>
    <t>ID0728</t>
  </si>
  <si>
    <t>ID0729</t>
  </si>
  <si>
    <t>ID0730</t>
  </si>
  <si>
    <t>ID0731</t>
  </si>
  <si>
    <t>ID0732</t>
  </si>
  <si>
    <t>ID0733</t>
  </si>
  <si>
    <t>ID0734</t>
  </si>
  <si>
    <t>ID0735</t>
  </si>
  <si>
    <t>ID0736</t>
  </si>
  <si>
    <t>ID0737</t>
  </si>
  <si>
    <t>ID0738</t>
  </si>
  <si>
    <t>ID0739</t>
  </si>
  <si>
    <t>ID0740</t>
  </si>
  <si>
    <t>EGYPT</t>
  </si>
  <si>
    <t>Egypt</t>
  </si>
  <si>
    <t>ID0741</t>
  </si>
  <si>
    <t>ID0742</t>
  </si>
  <si>
    <t>ID0743</t>
  </si>
  <si>
    <t>ID0744</t>
  </si>
  <si>
    <t>ID0745</t>
  </si>
  <si>
    <t>ID0746</t>
  </si>
  <si>
    <t>ID0747</t>
  </si>
  <si>
    <t>ID0748</t>
  </si>
  <si>
    <t>ID0749</t>
  </si>
  <si>
    <t>ID0750</t>
  </si>
  <si>
    <t>ID0751</t>
  </si>
  <si>
    <t>ID0752</t>
  </si>
  <si>
    <t>ID0753</t>
  </si>
  <si>
    <t>ID0754</t>
  </si>
  <si>
    <t>ID0755</t>
  </si>
  <si>
    <t>ID0756</t>
  </si>
  <si>
    <t>ID0757</t>
  </si>
  <si>
    <t>ID0758</t>
  </si>
  <si>
    <t>ID0759</t>
  </si>
  <si>
    <t>NAIRA</t>
  </si>
  <si>
    <t>Nigeria</t>
  </si>
  <si>
    <t>ID0760</t>
  </si>
  <si>
    <t>ID0761</t>
  </si>
  <si>
    <t>ID0762</t>
  </si>
  <si>
    <t>ID0763</t>
  </si>
  <si>
    <t>Denmark</t>
  </si>
  <si>
    <t>ID0764</t>
  </si>
  <si>
    <t>ID0765</t>
  </si>
  <si>
    <t>ID0766</t>
  </si>
  <si>
    <t>ID0767</t>
  </si>
  <si>
    <t>ID0768</t>
  </si>
  <si>
    <t>ID0769</t>
  </si>
  <si>
    <t>ID0770</t>
  </si>
  <si>
    <t>ID0771</t>
  </si>
  <si>
    <t>ID0772</t>
  </si>
  <si>
    <t>ID0773</t>
  </si>
  <si>
    <t>ID0774</t>
  </si>
  <si>
    <t>ID0775</t>
  </si>
  <si>
    <t>ID0776</t>
  </si>
  <si>
    <t>ID0777</t>
  </si>
  <si>
    <t>ID0778</t>
  </si>
  <si>
    <t>Italy</t>
  </si>
  <si>
    <t>ID0779</t>
  </si>
  <si>
    <t>ID0780</t>
  </si>
  <si>
    <t>ID0781</t>
  </si>
  <si>
    <t>ID0782</t>
  </si>
  <si>
    <t>ID0783</t>
  </si>
  <si>
    <t>ID0784</t>
  </si>
  <si>
    <t>ID0785</t>
  </si>
  <si>
    <t>ID0786</t>
  </si>
  <si>
    <t>ID0787</t>
  </si>
  <si>
    <t>ID0788</t>
  </si>
  <si>
    <t>ID0789</t>
  </si>
  <si>
    <t>ID0790</t>
  </si>
  <si>
    <t>ID0791</t>
  </si>
  <si>
    <t>ID0792</t>
  </si>
  <si>
    <t>ID0793</t>
  </si>
  <si>
    <t>ID0794</t>
  </si>
  <si>
    <t>ID0795</t>
  </si>
  <si>
    <t>ID0796</t>
  </si>
  <si>
    <t>ID0797</t>
  </si>
  <si>
    <t>ID0798</t>
  </si>
  <si>
    <t>ID0799</t>
  </si>
  <si>
    <t>ID0800</t>
  </si>
  <si>
    <t>ID0801</t>
  </si>
  <si>
    <t>ID0802</t>
  </si>
  <si>
    <t>ID0803</t>
  </si>
  <si>
    <t>ID0804</t>
  </si>
  <si>
    <t>ID0805</t>
  </si>
  <si>
    <t>ID0806</t>
  </si>
  <si>
    <t>ID0807</t>
  </si>
  <si>
    <t>ID0808</t>
  </si>
  <si>
    <t>ID0809</t>
  </si>
  <si>
    <t>ID0810</t>
  </si>
  <si>
    <t>ID0811</t>
  </si>
  <si>
    <t>ID0812</t>
  </si>
  <si>
    <t>ID0813</t>
  </si>
  <si>
    <t>ID0814</t>
  </si>
  <si>
    <t>ID0815</t>
  </si>
  <si>
    <t>ID0816</t>
  </si>
  <si>
    <t>ID0817</t>
  </si>
  <si>
    <t>ID0818</t>
  </si>
  <si>
    <t>ID0820</t>
  </si>
  <si>
    <t>ID0821</t>
  </si>
  <si>
    <t>ID0822</t>
  </si>
  <si>
    <t>BRL</t>
  </si>
  <si>
    <t>ID0823</t>
  </si>
  <si>
    <t>ID0824</t>
  </si>
  <si>
    <t>ID0825</t>
  </si>
  <si>
    <t>ID0826</t>
  </si>
  <si>
    <t>ID0827</t>
  </si>
  <si>
    <t>ID0828</t>
  </si>
  <si>
    <t>ID0829</t>
  </si>
  <si>
    <t>ID0830</t>
  </si>
  <si>
    <t>ID0831</t>
  </si>
  <si>
    <t>ID0832</t>
  </si>
  <si>
    <t>ID0833</t>
  </si>
  <si>
    <t>RON</t>
  </si>
  <si>
    <t>ID0834</t>
  </si>
  <si>
    <t>ID0835</t>
  </si>
  <si>
    <t>ID0836</t>
  </si>
  <si>
    <t>ID0837</t>
  </si>
  <si>
    <t>ID0838</t>
  </si>
  <si>
    <t>ID0839</t>
  </si>
  <si>
    <t>ID0840</t>
  </si>
  <si>
    <t>ID0841</t>
  </si>
  <si>
    <t>ID0842</t>
  </si>
  <si>
    <t>ID0844</t>
  </si>
  <si>
    <t>ID0845</t>
  </si>
  <si>
    <t>ID0846</t>
  </si>
  <si>
    <t>ID0847</t>
  </si>
  <si>
    <t>ID0848</t>
  </si>
  <si>
    <t>ID0849</t>
  </si>
  <si>
    <t>ID0850</t>
  </si>
  <si>
    <t>ID0851</t>
  </si>
  <si>
    <t>ID0852</t>
  </si>
  <si>
    <t>ID0854</t>
  </si>
  <si>
    <t>ID0855</t>
  </si>
  <si>
    <t>ID0856</t>
  </si>
  <si>
    <t>ID0857</t>
  </si>
  <si>
    <t>ID0858</t>
  </si>
  <si>
    <t>ID0859</t>
  </si>
  <si>
    <t>ID0860</t>
  </si>
  <si>
    <t>ID0861</t>
  </si>
  <si>
    <t>ID0862</t>
  </si>
  <si>
    <t>Uruguay</t>
  </si>
  <si>
    <t>ID0863</t>
  </si>
  <si>
    <t>ID0864</t>
  </si>
  <si>
    <t>ID0865</t>
  </si>
  <si>
    <t>ID0866</t>
  </si>
  <si>
    <t>ID0867</t>
  </si>
  <si>
    <t>ID0868</t>
  </si>
  <si>
    <t>ID0869</t>
  </si>
  <si>
    <t>ID0870</t>
  </si>
  <si>
    <t>ID0871</t>
  </si>
  <si>
    <t>ID0872</t>
  </si>
  <si>
    <t>ID0873</t>
  </si>
  <si>
    <t>ID0874</t>
  </si>
  <si>
    <t>ID0875</t>
  </si>
  <si>
    <t>ID0876</t>
  </si>
  <si>
    <t>ID0877</t>
  </si>
  <si>
    <t>ID0878</t>
  </si>
  <si>
    <t>ID0879</t>
  </si>
  <si>
    <t>ID0880</t>
  </si>
  <si>
    <t>Qatar</t>
  </si>
  <si>
    <t>ID0881</t>
  </si>
  <si>
    <t>ID0882</t>
  </si>
  <si>
    <t>ID0883</t>
  </si>
  <si>
    <t>ID0884</t>
  </si>
  <si>
    <t>ID0885</t>
  </si>
  <si>
    <t>ID0886</t>
  </si>
  <si>
    <t>ID0887</t>
  </si>
  <si>
    <t>ID0888</t>
  </si>
  <si>
    <t>ID0889</t>
  </si>
  <si>
    <t>ID0890</t>
  </si>
  <si>
    <t>Viet Nam</t>
  </si>
  <si>
    <t>ID0891</t>
  </si>
  <si>
    <t>ID0892</t>
  </si>
  <si>
    <t>ID0893</t>
  </si>
  <si>
    <t>ID0894</t>
  </si>
  <si>
    <t>ID0895</t>
  </si>
  <si>
    <t>ID0896</t>
  </si>
  <si>
    <t>ID0897</t>
  </si>
  <si>
    <t>ID0898</t>
  </si>
  <si>
    <t>ID0899</t>
  </si>
  <si>
    <t>ID0900</t>
  </si>
  <si>
    <t>ID0901</t>
  </si>
  <si>
    <t>ID0903</t>
  </si>
  <si>
    <t>Kuwait</t>
  </si>
  <si>
    <t>ID0904</t>
  </si>
  <si>
    <t>ID0905</t>
  </si>
  <si>
    <t>ID0906</t>
  </si>
  <si>
    <t>ID0907</t>
  </si>
  <si>
    <t>ID0908</t>
  </si>
  <si>
    <t>ID0909</t>
  </si>
  <si>
    <t>ID0910</t>
  </si>
  <si>
    <t>ID0911</t>
  </si>
  <si>
    <t>ID0912</t>
  </si>
  <si>
    <t>ID0913</t>
  </si>
  <si>
    <t>ID0914</t>
  </si>
  <si>
    <t>Czech Republic</t>
  </si>
  <si>
    <t>ID0915</t>
  </si>
  <si>
    <t>ID0916</t>
  </si>
  <si>
    <t>ID0917</t>
  </si>
  <si>
    <t>Zimbabwe</t>
  </si>
  <si>
    <t>ID0918</t>
  </si>
  <si>
    <t>ID0919</t>
  </si>
  <si>
    <t>ID0920</t>
  </si>
  <si>
    <t>ID0921</t>
  </si>
  <si>
    <t>ID0922</t>
  </si>
  <si>
    <t>ID0923</t>
  </si>
  <si>
    <t>ID0924</t>
  </si>
  <si>
    <t>ID0925</t>
  </si>
  <si>
    <t>ID0927</t>
  </si>
  <si>
    <t>ID0928</t>
  </si>
  <si>
    <t>ID0929</t>
  </si>
  <si>
    <t>Slovenia</t>
  </si>
  <si>
    <t>ID0930</t>
  </si>
  <si>
    <t>ID0931</t>
  </si>
  <si>
    <t>ID0932</t>
  </si>
  <si>
    <t>ID0933</t>
  </si>
  <si>
    <t>ID0934</t>
  </si>
  <si>
    <t>ID0935</t>
  </si>
  <si>
    <t>ID0936</t>
  </si>
  <si>
    <t>ID0937</t>
  </si>
  <si>
    <t>ID0938</t>
  </si>
  <si>
    <t>Albania</t>
  </si>
  <si>
    <t>ID0939</t>
  </si>
  <si>
    <t>ID0940</t>
  </si>
  <si>
    <t>ID0941</t>
  </si>
  <si>
    <t>ID0943</t>
  </si>
  <si>
    <t>ID0944</t>
  </si>
  <si>
    <t>ID0945</t>
  </si>
  <si>
    <t>ID0946</t>
  </si>
  <si>
    <t>ID0948</t>
  </si>
  <si>
    <t>ID0949</t>
  </si>
  <si>
    <t>ID0950</t>
  </si>
  <si>
    <t>Zambia</t>
  </si>
  <si>
    <t>ID0951</t>
  </si>
  <si>
    <t>ID0952</t>
  </si>
  <si>
    <t>ID0953</t>
  </si>
  <si>
    <t>ID0954</t>
  </si>
  <si>
    <t>ID0955</t>
  </si>
  <si>
    <t>ID0957</t>
  </si>
  <si>
    <t>ID0958</t>
  </si>
  <si>
    <t>ID0959</t>
  </si>
  <si>
    <t>ID0960</t>
  </si>
  <si>
    <t>ID0961</t>
  </si>
  <si>
    <t>ID0962</t>
  </si>
  <si>
    <t>ID0963</t>
  </si>
  <si>
    <t>ID0964</t>
  </si>
  <si>
    <t>ID0965</t>
  </si>
  <si>
    <t>ID0966</t>
  </si>
  <si>
    <t>ID0967</t>
  </si>
  <si>
    <t>ID0968</t>
  </si>
  <si>
    <t>ID0969</t>
  </si>
  <si>
    <t>ID0970</t>
  </si>
  <si>
    <t>ID0971</t>
  </si>
  <si>
    <t>ID0972</t>
  </si>
  <si>
    <t>ID0973</t>
  </si>
  <si>
    <t>ID0974</t>
  </si>
  <si>
    <t>ID0975</t>
  </si>
  <si>
    <t>ID0976</t>
  </si>
  <si>
    <t>ID0977</t>
  </si>
  <si>
    <t>ID0978</t>
  </si>
  <si>
    <t>ID0979</t>
  </si>
  <si>
    <t>ID0980</t>
  </si>
  <si>
    <t>ID0981</t>
  </si>
  <si>
    <t>ID0983</t>
  </si>
  <si>
    <t>ID0984</t>
  </si>
  <si>
    <t>ID0985</t>
  </si>
  <si>
    <t>ID0986</t>
  </si>
  <si>
    <t>ID0987</t>
  </si>
  <si>
    <t>ID0988</t>
  </si>
  <si>
    <t>Malaysia</t>
  </si>
  <si>
    <t>ID0989</t>
  </si>
  <si>
    <t>ID0990</t>
  </si>
  <si>
    <t>ID0991</t>
  </si>
  <si>
    <t>ID0992</t>
  </si>
  <si>
    <t>ID0993</t>
  </si>
  <si>
    <t>ID0994</t>
  </si>
  <si>
    <t>ID0995</t>
  </si>
  <si>
    <t>ID0996</t>
  </si>
  <si>
    <t>ID0997</t>
  </si>
  <si>
    <t>ID0998</t>
  </si>
  <si>
    <t>ID0999</t>
  </si>
  <si>
    <t>ID1000</t>
  </si>
  <si>
    <t>ID1001</t>
  </si>
  <si>
    <t>MYR</t>
  </si>
  <si>
    <t>ID1002</t>
  </si>
  <si>
    <t>ID1003</t>
  </si>
  <si>
    <t>ID1004</t>
  </si>
  <si>
    <t>ID1005</t>
  </si>
  <si>
    <t>ID1006</t>
  </si>
  <si>
    <t>ID1007</t>
  </si>
  <si>
    <t>ID1008</t>
  </si>
  <si>
    <t>ID1009</t>
  </si>
  <si>
    <t>ID1010</t>
  </si>
  <si>
    <t>ID1011</t>
  </si>
  <si>
    <t>ID1012</t>
  </si>
  <si>
    <t>ID1013</t>
  </si>
  <si>
    <t>ID1014</t>
  </si>
  <si>
    <t>LKR</t>
  </si>
  <si>
    <t>ID1015</t>
  </si>
  <si>
    <t>ID1016</t>
  </si>
  <si>
    <t>ID1017</t>
  </si>
  <si>
    <t>ID1018</t>
  </si>
  <si>
    <t>ID1019</t>
  </si>
  <si>
    <t>Paraguay</t>
  </si>
  <si>
    <t>ID1020</t>
  </si>
  <si>
    <t>ID1021</t>
  </si>
  <si>
    <t>SGD</t>
  </si>
  <si>
    <t>ID1023</t>
  </si>
  <si>
    <t>ID1024</t>
  </si>
  <si>
    <t>ID1025</t>
  </si>
  <si>
    <t>ID1026</t>
  </si>
  <si>
    <t>ID1027</t>
  </si>
  <si>
    <t>ID1028</t>
  </si>
  <si>
    <t>ID1029</t>
  </si>
  <si>
    <t>ID1030</t>
  </si>
  <si>
    <t>ID1031</t>
  </si>
  <si>
    <t>ID1032</t>
  </si>
  <si>
    <t>ID1033</t>
  </si>
  <si>
    <t>ID1034</t>
  </si>
  <si>
    <t>ID1035</t>
  </si>
  <si>
    <t>ID1036</t>
  </si>
  <si>
    <t>ID1037</t>
  </si>
  <si>
    <t>ID1038</t>
  </si>
  <si>
    <t>ID1039</t>
  </si>
  <si>
    <t>ID1040</t>
  </si>
  <si>
    <t>ID1041</t>
  </si>
  <si>
    <t>ID1042</t>
  </si>
  <si>
    <t>ID1043</t>
  </si>
  <si>
    <t>ID1044</t>
  </si>
  <si>
    <t>ID1045</t>
  </si>
  <si>
    <t>ID1046</t>
  </si>
  <si>
    <t>ID1047</t>
  </si>
  <si>
    <t>ID1048</t>
  </si>
  <si>
    <t>ID1049</t>
  </si>
  <si>
    <t>ID1050</t>
  </si>
  <si>
    <t>ID1051</t>
  </si>
  <si>
    <t>ID1052</t>
  </si>
  <si>
    <t>ID1053</t>
  </si>
  <si>
    <t>ID1054</t>
  </si>
  <si>
    <t>ID1055</t>
  </si>
  <si>
    <t>ID1056</t>
  </si>
  <si>
    <t>ID1057</t>
  </si>
  <si>
    <t>ID1058</t>
  </si>
  <si>
    <t>ID1059</t>
  </si>
  <si>
    <t>ID1060</t>
  </si>
  <si>
    <t>ID1061</t>
  </si>
  <si>
    <t>ID1062</t>
  </si>
  <si>
    <t>ID1063</t>
  </si>
  <si>
    <t>ID1064</t>
  </si>
  <si>
    <t>ID1065</t>
  </si>
  <si>
    <t>ID1066</t>
  </si>
  <si>
    <t>ID1067</t>
  </si>
  <si>
    <t>ID1068</t>
  </si>
  <si>
    <t>ID1069</t>
  </si>
  <si>
    <t>ID1070</t>
  </si>
  <si>
    <t>ID1071</t>
  </si>
  <si>
    <t>ID1072</t>
  </si>
  <si>
    <t>ID1074</t>
  </si>
  <si>
    <t>ID1075</t>
  </si>
  <si>
    <t>ID1076</t>
  </si>
  <si>
    <t>ID1077</t>
  </si>
  <si>
    <t>ID1078</t>
  </si>
  <si>
    <t>ID1079</t>
  </si>
  <si>
    <t>ID1080</t>
  </si>
  <si>
    <t>ID1081</t>
  </si>
  <si>
    <t>ID1082</t>
  </si>
  <si>
    <t>ID1083</t>
  </si>
  <si>
    <t>ID1084</t>
  </si>
  <si>
    <t>ID1085</t>
  </si>
  <si>
    <t>ID1086</t>
  </si>
  <si>
    <t>ID1087</t>
  </si>
  <si>
    <t>ID1088</t>
  </si>
  <si>
    <t>ID1089</t>
  </si>
  <si>
    <t>ID1090</t>
  </si>
  <si>
    <t>ID1091</t>
  </si>
  <si>
    <t>ID1092</t>
  </si>
  <si>
    <t>ID1093</t>
  </si>
  <si>
    <t>ID1094</t>
  </si>
  <si>
    <t>ID1095</t>
  </si>
  <si>
    <t>ID1096</t>
  </si>
  <si>
    <t>ID1097</t>
  </si>
  <si>
    <t>ID1098</t>
  </si>
  <si>
    <t>ID1099</t>
  </si>
  <si>
    <t>ID1100</t>
  </si>
  <si>
    <t>ID1101</t>
  </si>
  <si>
    <t>ID1102</t>
  </si>
  <si>
    <t>ID1103</t>
  </si>
  <si>
    <t>ID1104</t>
  </si>
  <si>
    <t>ID1105</t>
  </si>
  <si>
    <t>ID1107</t>
  </si>
  <si>
    <t>ID1108</t>
  </si>
  <si>
    <t>ID1109</t>
  </si>
  <si>
    <t>ID1110</t>
  </si>
  <si>
    <t>ID1111</t>
  </si>
  <si>
    <t>ID1112</t>
  </si>
  <si>
    <t>ID1113</t>
  </si>
  <si>
    <t>ID1114</t>
  </si>
  <si>
    <t>ID1115</t>
  </si>
  <si>
    <t>ID1116</t>
  </si>
  <si>
    <t>ID1117</t>
  </si>
  <si>
    <t>ID1118</t>
  </si>
  <si>
    <t>ID1119</t>
  </si>
  <si>
    <t>ID1120</t>
  </si>
  <si>
    <t>ID1121</t>
  </si>
  <si>
    <t>ID1122</t>
  </si>
  <si>
    <t>ID1123</t>
  </si>
  <si>
    <t>ID1124</t>
  </si>
  <si>
    <t>ID1125</t>
  </si>
  <si>
    <t>ID1126</t>
  </si>
  <si>
    <t>ID1127</t>
  </si>
  <si>
    <t>ID1128</t>
  </si>
  <si>
    <t>ID1129</t>
  </si>
  <si>
    <t>ID1130</t>
  </si>
  <si>
    <t>ID1131</t>
  </si>
  <si>
    <t>ID1132</t>
  </si>
  <si>
    <t>ID1133</t>
  </si>
  <si>
    <t>ID1134</t>
  </si>
  <si>
    <t>ID1135</t>
  </si>
  <si>
    <t>ID1136</t>
  </si>
  <si>
    <t>ID1137</t>
  </si>
  <si>
    <t>ID1138</t>
  </si>
  <si>
    <t>ID1139</t>
  </si>
  <si>
    <t>ID1140</t>
  </si>
  <si>
    <t>ID1141</t>
  </si>
  <si>
    <t>ID1142</t>
  </si>
  <si>
    <t>ID1143</t>
  </si>
  <si>
    <t>ID1144</t>
  </si>
  <si>
    <t>ID1145</t>
  </si>
  <si>
    <t>ID1146</t>
  </si>
  <si>
    <t>ID1147</t>
  </si>
  <si>
    <t>Cee</t>
  </si>
  <si>
    <t>ID1148</t>
  </si>
  <si>
    <t>ID1149</t>
  </si>
  <si>
    <t>ID1150</t>
  </si>
  <si>
    <t>ID1151</t>
  </si>
  <si>
    <t>ID1152</t>
  </si>
  <si>
    <t>ID1153</t>
  </si>
  <si>
    <t>ID1154</t>
  </si>
  <si>
    <t>ID1155</t>
  </si>
  <si>
    <t>Montenegro</t>
  </si>
  <si>
    <t>ID1156</t>
  </si>
  <si>
    <t>ID1157</t>
  </si>
  <si>
    <t>ID1158</t>
  </si>
  <si>
    <t>ID1159</t>
  </si>
  <si>
    <t>ID1160</t>
  </si>
  <si>
    <t>ID1161</t>
  </si>
  <si>
    <t>ID1162</t>
  </si>
  <si>
    <t>ID1163</t>
  </si>
  <si>
    <t>ID1164</t>
  </si>
  <si>
    <t>ID1165</t>
  </si>
  <si>
    <t>DOP</t>
  </si>
  <si>
    <t>ID1166</t>
  </si>
  <si>
    <t>ID1167</t>
  </si>
  <si>
    <t>ID1168</t>
  </si>
  <si>
    <t>ID1169</t>
  </si>
  <si>
    <t>ID1170</t>
  </si>
  <si>
    <t>ID1171</t>
  </si>
  <si>
    <t>ID1172</t>
  </si>
  <si>
    <t>ID1173</t>
  </si>
  <si>
    <t>ID1175</t>
  </si>
  <si>
    <t>ID1176</t>
  </si>
  <si>
    <t>ID1177</t>
  </si>
  <si>
    <t>ID1178</t>
  </si>
  <si>
    <t>ID1179</t>
  </si>
  <si>
    <t>ID1180</t>
  </si>
  <si>
    <t>ID1181</t>
  </si>
  <si>
    <t>ID1182</t>
  </si>
  <si>
    <t>ID1183</t>
  </si>
  <si>
    <t>ID1184</t>
  </si>
  <si>
    <t>ID1185</t>
  </si>
  <si>
    <t>ID1186</t>
  </si>
  <si>
    <t>ID1187</t>
  </si>
  <si>
    <t>Argentina</t>
  </si>
  <si>
    <t>ID1188</t>
  </si>
  <si>
    <t>ID1189</t>
  </si>
  <si>
    <t>ID1190</t>
  </si>
  <si>
    <t>ID1191</t>
  </si>
  <si>
    <t>ID1192</t>
  </si>
  <si>
    <t>PLN</t>
  </si>
  <si>
    <t>ID1193</t>
  </si>
  <si>
    <t>ID1194</t>
  </si>
  <si>
    <t>ID1195</t>
  </si>
  <si>
    <t>ID1196</t>
  </si>
  <si>
    <t>KENYA</t>
  </si>
  <si>
    <t>Kenya</t>
  </si>
  <si>
    <t>ID1197</t>
  </si>
  <si>
    <t>ID1198</t>
  </si>
  <si>
    <t>ID1199</t>
  </si>
  <si>
    <t>ID1200</t>
  </si>
  <si>
    <t>ID1201</t>
  </si>
  <si>
    <t>ID1202</t>
  </si>
  <si>
    <t>ID1203</t>
  </si>
  <si>
    <t>ID1204</t>
  </si>
  <si>
    <t>ID1205</t>
  </si>
  <si>
    <t>ID1206</t>
  </si>
  <si>
    <t>ID1207</t>
  </si>
  <si>
    <t>ID1208</t>
  </si>
  <si>
    <t>ID1209</t>
  </si>
  <si>
    <t>ID1210</t>
  </si>
  <si>
    <t>ID1211</t>
  </si>
  <si>
    <t>ID1212</t>
  </si>
  <si>
    <t>ID1213</t>
  </si>
  <si>
    <t>DKK</t>
  </si>
  <si>
    <t>ID1214</t>
  </si>
  <si>
    <t>ID1215</t>
  </si>
  <si>
    <t>ID1216</t>
  </si>
  <si>
    <t>ID1217</t>
  </si>
  <si>
    <t>ID1218</t>
  </si>
  <si>
    <t>ID1219</t>
  </si>
  <si>
    <t>ID1220</t>
  </si>
  <si>
    <t>ID1221</t>
  </si>
  <si>
    <t>ID1222</t>
  </si>
  <si>
    <t>ID1223</t>
  </si>
  <si>
    <t>ID1224</t>
  </si>
  <si>
    <t>ID1225</t>
  </si>
  <si>
    <t>ID1226</t>
  </si>
  <si>
    <t>ID1227</t>
  </si>
  <si>
    <t>ID1228</t>
  </si>
  <si>
    <t>ID1229</t>
  </si>
  <si>
    <t>ID1230</t>
  </si>
  <si>
    <t>ID1231</t>
  </si>
  <si>
    <t>ID1232</t>
  </si>
  <si>
    <t>ID1233</t>
  </si>
  <si>
    <t>ID1234</t>
  </si>
  <si>
    <t>ID1235</t>
  </si>
  <si>
    <t>ID1236</t>
  </si>
  <si>
    <t>ID1237</t>
  </si>
  <si>
    <t>ID1238</t>
  </si>
  <si>
    <t>ID1239</t>
  </si>
  <si>
    <t>ID1240</t>
  </si>
  <si>
    <t>ID1241</t>
  </si>
  <si>
    <t>ID1242</t>
  </si>
  <si>
    <t>ID1243</t>
  </si>
  <si>
    <t>ID1244</t>
  </si>
  <si>
    <t>ID1245</t>
  </si>
  <si>
    <t>IDR</t>
  </si>
  <si>
    <t>ID1246</t>
  </si>
  <si>
    <t>ID1247</t>
  </si>
  <si>
    <t>ID1248</t>
  </si>
  <si>
    <t>ID1249</t>
  </si>
  <si>
    <t>ID1250</t>
  </si>
  <si>
    <t>ID1251</t>
  </si>
  <si>
    <t>ID1252</t>
  </si>
  <si>
    <t>ID1253</t>
  </si>
  <si>
    <t>ID1254</t>
  </si>
  <si>
    <t>ID1255</t>
  </si>
  <si>
    <t>ID1256</t>
  </si>
  <si>
    <t>ID1257</t>
  </si>
  <si>
    <t>ID1258</t>
  </si>
  <si>
    <t>ID1259</t>
  </si>
  <si>
    <t>ID1260</t>
  </si>
  <si>
    <t>MONGOLIAN</t>
  </si>
  <si>
    <t>Mongolia</t>
  </si>
  <si>
    <t>ID1261</t>
  </si>
  <si>
    <t>ID1262</t>
  </si>
  <si>
    <t>ID1263</t>
  </si>
  <si>
    <t>ID1264</t>
  </si>
  <si>
    <t>ID1265</t>
  </si>
  <si>
    <t>ID1266</t>
  </si>
  <si>
    <t>ID1267</t>
  </si>
  <si>
    <t>ID1268</t>
  </si>
  <si>
    <t>ID1270</t>
  </si>
  <si>
    <t>ID1271</t>
  </si>
  <si>
    <t>ID1273</t>
  </si>
  <si>
    <t>ID1274</t>
  </si>
  <si>
    <t>ID1275</t>
  </si>
  <si>
    <t>ID1276</t>
  </si>
  <si>
    <t>ID1277</t>
  </si>
  <si>
    <t>ID1278</t>
  </si>
  <si>
    <t>ID1279</t>
  </si>
  <si>
    <t>ID1280</t>
  </si>
  <si>
    <t>ID1281</t>
  </si>
  <si>
    <t>ID1282</t>
  </si>
  <si>
    <t>ID1283</t>
  </si>
  <si>
    <t>ID1284</t>
  </si>
  <si>
    <t>ID1285</t>
  </si>
  <si>
    <t>ID1286</t>
  </si>
  <si>
    <t>ID1287</t>
  </si>
  <si>
    <t>ID1288</t>
  </si>
  <si>
    <t>ID1289</t>
  </si>
  <si>
    <t>ID1290</t>
  </si>
  <si>
    <t>ID1291</t>
  </si>
  <si>
    <t>Myanmar</t>
  </si>
  <si>
    <t>ID1292</t>
  </si>
  <si>
    <t>ID1294</t>
  </si>
  <si>
    <t>ID1295</t>
  </si>
  <si>
    <t>ID1296</t>
  </si>
  <si>
    <t>ID1297</t>
  </si>
  <si>
    <t>ID1298</t>
  </si>
  <si>
    <t>ID1299</t>
  </si>
  <si>
    <t>ID1301</t>
  </si>
  <si>
    <t>ID1302</t>
  </si>
  <si>
    <t>ID1303</t>
  </si>
  <si>
    <t>ID1304</t>
  </si>
  <si>
    <t>ID1305</t>
  </si>
  <si>
    <t>Uganda</t>
  </si>
  <si>
    <t>ID1306</t>
  </si>
  <si>
    <t>ID1307</t>
  </si>
  <si>
    <t>ID1308</t>
  </si>
  <si>
    <t>ID1309</t>
  </si>
  <si>
    <t>ID1310</t>
  </si>
  <si>
    <t>ID1311</t>
  </si>
  <si>
    <t>ID1312</t>
  </si>
  <si>
    <t>ID1313</t>
  </si>
  <si>
    <t>ID1314</t>
  </si>
  <si>
    <t>ID1315</t>
  </si>
  <si>
    <t>ID1316</t>
  </si>
  <si>
    <t>ID1317</t>
  </si>
  <si>
    <t>ID1318</t>
  </si>
  <si>
    <t>ID1319</t>
  </si>
  <si>
    <t>ID1320</t>
  </si>
  <si>
    <t>ID1322</t>
  </si>
  <si>
    <t>ID1323</t>
  </si>
  <si>
    <t>ID1324</t>
  </si>
  <si>
    <t>ID1325</t>
  </si>
  <si>
    <t>ID1326</t>
  </si>
  <si>
    <t>ID1327</t>
  </si>
  <si>
    <t>ID1328</t>
  </si>
  <si>
    <t>ID1329</t>
  </si>
  <si>
    <t>ID1330</t>
  </si>
  <si>
    <t>ID1331</t>
  </si>
  <si>
    <t>ID1332</t>
  </si>
  <si>
    <t>ID1333</t>
  </si>
  <si>
    <t>ID1334</t>
  </si>
  <si>
    <t>ID1335</t>
  </si>
  <si>
    <t>ID1336</t>
  </si>
  <si>
    <t>ID1337</t>
  </si>
  <si>
    <t>ID1338</t>
  </si>
  <si>
    <t>ID1339</t>
  </si>
  <si>
    <t>ID1340</t>
  </si>
  <si>
    <t>ID1341</t>
  </si>
  <si>
    <t>ID1342</t>
  </si>
  <si>
    <t>ID1343</t>
  </si>
  <si>
    <t>Ghana</t>
  </si>
  <si>
    <t>ID1344</t>
  </si>
  <si>
    <t>ID1345</t>
  </si>
  <si>
    <t>ID1346</t>
  </si>
  <si>
    <t>ID1347</t>
  </si>
  <si>
    <t>ID1348</t>
  </si>
  <si>
    <t>ID1349</t>
  </si>
  <si>
    <t>ID1350</t>
  </si>
  <si>
    <t>ID1351</t>
  </si>
  <si>
    <t>ID1352</t>
  </si>
  <si>
    <t>ID1353</t>
  </si>
  <si>
    <t>ID1354</t>
  </si>
  <si>
    <t>ID1355</t>
  </si>
  <si>
    <t>ID1356</t>
  </si>
  <si>
    <t>ID1357</t>
  </si>
  <si>
    <t>ID1358</t>
  </si>
  <si>
    <t>Austria</t>
  </si>
  <si>
    <t>ID1359</t>
  </si>
  <si>
    <t>ID1360</t>
  </si>
  <si>
    <t>ID1361</t>
  </si>
  <si>
    <t>ID1362</t>
  </si>
  <si>
    <t>ID1363</t>
  </si>
  <si>
    <t>ID1364</t>
  </si>
  <si>
    <t>ID1365</t>
  </si>
  <si>
    <t>ID1366</t>
  </si>
  <si>
    <t>ID1367</t>
  </si>
  <si>
    <t>ID1368</t>
  </si>
  <si>
    <t>JPY</t>
  </si>
  <si>
    <t>ID1369</t>
  </si>
  <si>
    <t>ID1370</t>
  </si>
  <si>
    <t>ID1371</t>
  </si>
  <si>
    <t>ID1372</t>
  </si>
  <si>
    <t>ID1373</t>
  </si>
  <si>
    <t>ID1374</t>
  </si>
  <si>
    <t>ID1375</t>
  </si>
  <si>
    <t>ID1376</t>
  </si>
  <si>
    <t>ID1377</t>
  </si>
  <si>
    <t>ID1378</t>
  </si>
  <si>
    <t>ID1379</t>
  </si>
  <si>
    <t>ID1380</t>
  </si>
  <si>
    <t>ID1381</t>
  </si>
  <si>
    <t>ID1382</t>
  </si>
  <si>
    <t>ID1383</t>
  </si>
  <si>
    <t>ID1384</t>
  </si>
  <si>
    <t>ID1385</t>
  </si>
  <si>
    <t>ID1386</t>
  </si>
  <si>
    <t>ID1387</t>
  </si>
  <si>
    <t>ID1388</t>
  </si>
  <si>
    <t>ID1389</t>
  </si>
  <si>
    <t>ID1390</t>
  </si>
  <si>
    <t>ID1391</t>
  </si>
  <si>
    <t>ID1392</t>
  </si>
  <si>
    <t>ID1393</t>
  </si>
  <si>
    <t>ID1394</t>
  </si>
  <si>
    <t>ID1395</t>
  </si>
  <si>
    <t>ID1396</t>
  </si>
  <si>
    <t>ID1397</t>
  </si>
  <si>
    <t>ID1398</t>
  </si>
  <si>
    <t>ID1399</t>
  </si>
  <si>
    <t>ID1400</t>
  </si>
  <si>
    <t>ID1401</t>
  </si>
  <si>
    <t>ID1402</t>
  </si>
  <si>
    <t>ID1403</t>
  </si>
  <si>
    <t>ID1404</t>
  </si>
  <si>
    <t>ID1405</t>
  </si>
  <si>
    <t>ID1406</t>
  </si>
  <si>
    <t>ID1407</t>
  </si>
  <si>
    <t>ID1408</t>
  </si>
  <si>
    <t>ID1409</t>
  </si>
  <si>
    <t>ID1410</t>
  </si>
  <si>
    <t>ID1411</t>
  </si>
  <si>
    <t>ID1412</t>
  </si>
  <si>
    <t>ID1413</t>
  </si>
  <si>
    <t>ID1414</t>
  </si>
  <si>
    <t>ID1415</t>
  </si>
  <si>
    <t>SAR</t>
  </si>
  <si>
    <t>ID1416</t>
  </si>
  <si>
    <t>ID1417</t>
  </si>
  <si>
    <t>ID1418</t>
  </si>
  <si>
    <t>ID1419</t>
  </si>
  <si>
    <t>ID1420</t>
  </si>
  <si>
    <t>ID1421</t>
  </si>
  <si>
    <t>ID1422</t>
  </si>
  <si>
    <t>ID1423</t>
  </si>
  <si>
    <t>ID1424</t>
  </si>
  <si>
    <t>ID1425</t>
  </si>
  <si>
    <t>ID1426</t>
  </si>
  <si>
    <t>ID1427</t>
  </si>
  <si>
    <t>ID1428</t>
  </si>
  <si>
    <t>ID1429</t>
  </si>
  <si>
    <t>ID1430</t>
  </si>
  <si>
    <t>ID1431</t>
  </si>
  <si>
    <t>ID1432</t>
  </si>
  <si>
    <t>ID1433</t>
  </si>
  <si>
    <t>ID1434</t>
  </si>
  <si>
    <t>ID1435</t>
  </si>
  <si>
    <t>ID1436</t>
  </si>
  <si>
    <t>ID1437</t>
  </si>
  <si>
    <t>ID1438</t>
  </si>
  <si>
    <t>ID1439</t>
  </si>
  <si>
    <t>ID1440</t>
  </si>
  <si>
    <t>ID1442</t>
  </si>
  <si>
    <t>ID1443</t>
  </si>
  <si>
    <t>ID1444</t>
  </si>
  <si>
    <t>ID1445</t>
  </si>
  <si>
    <t>ID1446</t>
  </si>
  <si>
    <t>ID1447</t>
  </si>
  <si>
    <t>ID1448</t>
  </si>
  <si>
    <t>ID1449</t>
  </si>
  <si>
    <t>ID1450</t>
  </si>
  <si>
    <t>ID1451</t>
  </si>
  <si>
    <t>ID1452</t>
  </si>
  <si>
    <t>ID1453</t>
  </si>
  <si>
    <t>ID1454</t>
  </si>
  <si>
    <t>ID1455</t>
  </si>
  <si>
    <t>ID1456</t>
  </si>
  <si>
    <t>ID1457</t>
  </si>
  <si>
    <t>ID1458</t>
  </si>
  <si>
    <t>ID1459</t>
  </si>
  <si>
    <t>ID1460</t>
  </si>
  <si>
    <t>ID1461</t>
  </si>
  <si>
    <t>ID1462</t>
  </si>
  <si>
    <t>ID1463</t>
  </si>
  <si>
    <t>ID1464</t>
  </si>
  <si>
    <t>ID1465</t>
  </si>
  <si>
    <t>ID1466</t>
  </si>
  <si>
    <t>ID1467</t>
  </si>
  <si>
    <t>ID1468</t>
  </si>
  <si>
    <t>ID1469</t>
  </si>
  <si>
    <t>ID1470</t>
  </si>
  <si>
    <t>ID1471</t>
  </si>
  <si>
    <t>ID1472</t>
  </si>
  <si>
    <t>ID1473</t>
  </si>
  <si>
    <t>ID1474</t>
  </si>
  <si>
    <t>ID1475</t>
  </si>
  <si>
    <t>ID1476</t>
  </si>
  <si>
    <t>ID1477</t>
  </si>
  <si>
    <t>ID1478</t>
  </si>
  <si>
    <t>ID1479</t>
  </si>
  <si>
    <t>ID1480</t>
  </si>
  <si>
    <t>ID1481</t>
  </si>
  <si>
    <t>ID1482</t>
  </si>
  <si>
    <t>ID1483</t>
  </si>
  <si>
    <t>ID1484</t>
  </si>
  <si>
    <t>ID1485</t>
  </si>
  <si>
    <t>ID1486</t>
  </si>
  <si>
    <t>ID1487</t>
  </si>
  <si>
    <t>ID1488</t>
  </si>
  <si>
    <t>ID1489</t>
  </si>
  <si>
    <t>ID1490</t>
  </si>
  <si>
    <t>ID1491</t>
  </si>
  <si>
    <t>ID1492</t>
  </si>
  <si>
    <t>ID1493</t>
  </si>
  <si>
    <t>ID1494</t>
  </si>
  <si>
    <t>ID1495</t>
  </si>
  <si>
    <t>ID1496</t>
  </si>
  <si>
    <t>ID1497</t>
  </si>
  <si>
    <t>ID1498</t>
  </si>
  <si>
    <t>ID1499</t>
  </si>
  <si>
    <t>ID1500</t>
  </si>
  <si>
    <t>ID1501</t>
  </si>
  <si>
    <t>ID1502</t>
  </si>
  <si>
    <t>ID1503</t>
  </si>
  <si>
    <t>ID1504</t>
  </si>
  <si>
    <t>ID1505</t>
  </si>
  <si>
    <t>ID1506</t>
  </si>
  <si>
    <t>ID1507</t>
  </si>
  <si>
    <t>ID1508</t>
  </si>
  <si>
    <t>ID1509</t>
  </si>
  <si>
    <t>ID1510</t>
  </si>
  <si>
    <t>ID1511</t>
  </si>
  <si>
    <t>ID1512</t>
  </si>
  <si>
    <t>ID1513</t>
  </si>
  <si>
    <t>ID1514</t>
  </si>
  <si>
    <t>ID1515</t>
  </si>
  <si>
    <t>ID1516</t>
  </si>
  <si>
    <t>ID1519</t>
  </si>
  <si>
    <t>ID1520</t>
  </si>
  <si>
    <t>ID1521</t>
  </si>
  <si>
    <t>ID1522</t>
  </si>
  <si>
    <t>ID1523</t>
  </si>
  <si>
    <t>ID1524</t>
  </si>
  <si>
    <t>Bolivia</t>
  </si>
  <si>
    <t>ID1525</t>
  </si>
  <si>
    <t>ID1526</t>
  </si>
  <si>
    <t>ID1527</t>
  </si>
  <si>
    <t>ID1528</t>
  </si>
  <si>
    <t>ID1529</t>
  </si>
  <si>
    <t>ID1530</t>
  </si>
  <si>
    <t>ID1531</t>
  </si>
  <si>
    <t>ID1532</t>
  </si>
  <si>
    <t>ID1533</t>
  </si>
  <si>
    <t>ID1534</t>
  </si>
  <si>
    <t>ID1535</t>
  </si>
  <si>
    <t>ID1536</t>
  </si>
  <si>
    <t>ID1537</t>
  </si>
  <si>
    <t>ID1539</t>
  </si>
  <si>
    <t>ID1540</t>
  </si>
  <si>
    <t>ID1541</t>
  </si>
  <si>
    <t>ID1542</t>
  </si>
  <si>
    <t>ID1543</t>
  </si>
  <si>
    <t>ID1544</t>
  </si>
  <si>
    <t>ID1545</t>
  </si>
  <si>
    <t>ID1546</t>
  </si>
  <si>
    <t>ID1547</t>
  </si>
  <si>
    <t>ID1548</t>
  </si>
  <si>
    <t>ID1549</t>
  </si>
  <si>
    <t>Libya</t>
  </si>
  <si>
    <t>ID1550</t>
  </si>
  <si>
    <t>ID1551</t>
  </si>
  <si>
    <t>ID1552</t>
  </si>
  <si>
    <t>ID1553</t>
  </si>
  <si>
    <t>ID1554</t>
  </si>
  <si>
    <t>ID1555</t>
  </si>
  <si>
    <t>ID1556</t>
  </si>
  <si>
    <t>ID1557</t>
  </si>
  <si>
    <t>Bulgaria</t>
  </si>
  <si>
    <t>ID1558</t>
  </si>
  <si>
    <t>ID1559</t>
  </si>
  <si>
    <t>ID1560</t>
  </si>
  <si>
    <t>ID1561</t>
  </si>
  <si>
    <t>ID1562</t>
  </si>
  <si>
    <t>ID1563</t>
  </si>
  <si>
    <t>ID1564</t>
  </si>
  <si>
    <t>ID1565</t>
  </si>
  <si>
    <t>ID1566</t>
  </si>
  <si>
    <t>ID1567</t>
  </si>
  <si>
    <t>ID1569</t>
  </si>
  <si>
    <t>ID1570</t>
  </si>
  <si>
    <t>ID1571</t>
  </si>
  <si>
    <t>ID1572</t>
  </si>
  <si>
    <t>ID1573</t>
  </si>
  <si>
    <t>Peru</t>
  </si>
  <si>
    <t>ID1574</t>
  </si>
  <si>
    <t>ID1575</t>
  </si>
  <si>
    <t>ID1576</t>
  </si>
  <si>
    <t>ID1577</t>
  </si>
  <si>
    <t>ID1578</t>
  </si>
  <si>
    <t>ID1579</t>
  </si>
  <si>
    <t>ID1580</t>
  </si>
  <si>
    <t>MAD</t>
  </si>
  <si>
    <t>Morocco</t>
  </si>
  <si>
    <t>ID1581</t>
  </si>
  <si>
    <t>ID1582</t>
  </si>
  <si>
    <t>ID1583</t>
  </si>
  <si>
    <t>ID1584</t>
  </si>
  <si>
    <t>ID1585</t>
  </si>
  <si>
    <t>ID1586</t>
  </si>
  <si>
    <t>ID1587</t>
  </si>
  <si>
    <t>ID1588</t>
  </si>
  <si>
    <t>ID1589</t>
  </si>
  <si>
    <t>ID1590</t>
  </si>
  <si>
    <t>ID1591</t>
  </si>
  <si>
    <t>ID1592</t>
  </si>
  <si>
    <t>ID1593</t>
  </si>
  <si>
    <t>ID1594</t>
  </si>
  <si>
    <t>ID1595</t>
  </si>
  <si>
    <t>ID1596</t>
  </si>
  <si>
    <t>Lesotho</t>
  </si>
  <si>
    <t>ID1597</t>
  </si>
  <si>
    <t>ID1598</t>
  </si>
  <si>
    <t>ID1600</t>
  </si>
  <si>
    <t>ID1601</t>
  </si>
  <si>
    <t>ID1602</t>
  </si>
  <si>
    <t>ID1603</t>
  </si>
  <si>
    <t>ID1604</t>
  </si>
  <si>
    <t>ID1605</t>
  </si>
  <si>
    <t>ID1606</t>
  </si>
  <si>
    <t>ID1607</t>
  </si>
  <si>
    <t>ID1608</t>
  </si>
  <si>
    <t>ID1609</t>
  </si>
  <si>
    <t>ID1610</t>
  </si>
  <si>
    <t>ID1611</t>
  </si>
  <si>
    <t>ID1612</t>
  </si>
  <si>
    <t>ID1613</t>
  </si>
  <si>
    <t>ID1614</t>
  </si>
  <si>
    <t>ID1615</t>
  </si>
  <si>
    <t>ID1616</t>
  </si>
  <si>
    <t>ID1617</t>
  </si>
  <si>
    <t>ID1618</t>
  </si>
  <si>
    <t>ID1619</t>
  </si>
  <si>
    <t>ID1620</t>
  </si>
  <si>
    <t>ID1621</t>
  </si>
  <si>
    <t>ID1623</t>
  </si>
  <si>
    <t>ID1624</t>
  </si>
  <si>
    <t>ID1625</t>
  </si>
  <si>
    <t>ID1626</t>
  </si>
  <si>
    <t>ID1627</t>
  </si>
  <si>
    <t>ID1628</t>
  </si>
  <si>
    <t>ID1629</t>
  </si>
  <si>
    <t>ID1630</t>
  </si>
  <si>
    <t>ID1631</t>
  </si>
  <si>
    <t>ID1632</t>
  </si>
  <si>
    <t>ID1633</t>
  </si>
  <si>
    <t>MUR</t>
  </si>
  <si>
    <t>Mauritius</t>
  </si>
  <si>
    <t>ID1634</t>
  </si>
  <si>
    <t>ID1635</t>
  </si>
  <si>
    <t>Azerbaijan</t>
  </si>
  <si>
    <t>ID1636</t>
  </si>
  <si>
    <t>ID1637</t>
  </si>
  <si>
    <t>ID1638</t>
  </si>
  <si>
    <t>ID1639</t>
  </si>
  <si>
    <t>ID1640</t>
  </si>
  <si>
    <t>ID1641</t>
  </si>
  <si>
    <t>ID1642</t>
  </si>
  <si>
    <t>ID1643</t>
  </si>
  <si>
    <t>ID1644</t>
  </si>
  <si>
    <t>ID1645</t>
  </si>
  <si>
    <t>ID1646</t>
  </si>
  <si>
    <t>ID1647</t>
  </si>
  <si>
    <t>ID1648</t>
  </si>
  <si>
    <t>ID1649</t>
  </si>
  <si>
    <t>ID1650</t>
  </si>
  <si>
    <t>ID1651</t>
  </si>
  <si>
    <t>ID1652</t>
  </si>
  <si>
    <t>ID1653</t>
  </si>
  <si>
    <t>ID1654</t>
  </si>
  <si>
    <t>ID1655</t>
  </si>
  <si>
    <t>ID1656</t>
  </si>
  <si>
    <t>ID1657</t>
  </si>
  <si>
    <t>ID1658</t>
  </si>
  <si>
    <t>ID1659</t>
  </si>
  <si>
    <t>ID1660</t>
  </si>
  <si>
    <t>ID1661</t>
  </si>
  <si>
    <t>ID1662</t>
  </si>
  <si>
    <t>ID1663</t>
  </si>
  <si>
    <t>ID1664</t>
  </si>
  <si>
    <t>ID1665</t>
  </si>
  <si>
    <t>ID1666</t>
  </si>
  <si>
    <t>ID1667</t>
  </si>
  <si>
    <t>Slovakia</t>
  </si>
  <si>
    <t>ID1668</t>
  </si>
  <si>
    <t>ID1669</t>
  </si>
  <si>
    <t>ID1670</t>
  </si>
  <si>
    <t>Tunisia</t>
  </si>
  <si>
    <t>ID1671</t>
  </si>
  <si>
    <t>ID1672</t>
  </si>
  <si>
    <t>ID1673</t>
  </si>
  <si>
    <t>ID1674</t>
  </si>
  <si>
    <t>ID1675</t>
  </si>
  <si>
    <t>ID1677</t>
  </si>
  <si>
    <t>ID1678</t>
  </si>
  <si>
    <t>ID1679</t>
  </si>
  <si>
    <t>ID1680</t>
  </si>
  <si>
    <t>ID1681</t>
  </si>
  <si>
    <t>ID1682</t>
  </si>
  <si>
    <t>ID1683</t>
  </si>
  <si>
    <t>ID1684</t>
  </si>
  <si>
    <t>ID1685</t>
  </si>
  <si>
    <t>ID1686</t>
  </si>
  <si>
    <t>ID1687</t>
  </si>
  <si>
    <t>ID1688</t>
  </si>
  <si>
    <t>ID1689</t>
  </si>
  <si>
    <t>ID1690</t>
  </si>
  <si>
    <t>ID1691</t>
  </si>
  <si>
    <t>ID1692</t>
  </si>
  <si>
    <t>ID1693</t>
  </si>
  <si>
    <t>NOK</t>
  </si>
  <si>
    <t>ID1694</t>
  </si>
  <si>
    <t>ID1695</t>
  </si>
  <si>
    <t>ID1696</t>
  </si>
  <si>
    <t>ID1697</t>
  </si>
  <si>
    <t>ID1698</t>
  </si>
  <si>
    <t>ID1699</t>
  </si>
  <si>
    <t>ID1700</t>
  </si>
  <si>
    <t>ID1701</t>
  </si>
  <si>
    <t>ID1702</t>
  </si>
  <si>
    <t>ID1703</t>
  </si>
  <si>
    <t>ID1704</t>
  </si>
  <si>
    <t>ID1705</t>
  </si>
  <si>
    <t>ID1706</t>
  </si>
  <si>
    <t>ID1707</t>
  </si>
  <si>
    <t>ID1708</t>
  </si>
  <si>
    <t>ID1710</t>
  </si>
  <si>
    <t>ID1711</t>
  </si>
  <si>
    <t>ID1712</t>
  </si>
  <si>
    <t>ID1713</t>
  </si>
  <si>
    <t>ID1714</t>
  </si>
  <si>
    <t>ID1716</t>
  </si>
  <si>
    <t>ID1717</t>
  </si>
  <si>
    <t>ID1718</t>
  </si>
  <si>
    <t>ID1719</t>
  </si>
  <si>
    <t>ID1720</t>
  </si>
  <si>
    <t>ID1721</t>
  </si>
  <si>
    <t>ID1722</t>
  </si>
  <si>
    <t>ID1723</t>
  </si>
  <si>
    <t>ID1724</t>
  </si>
  <si>
    <t>ID1725</t>
  </si>
  <si>
    <t>ID1726</t>
  </si>
  <si>
    <t>ID1727</t>
  </si>
  <si>
    <t>ID1729</t>
  </si>
  <si>
    <t>ID1730</t>
  </si>
  <si>
    <t>ID1731</t>
  </si>
  <si>
    <t>ID1732</t>
  </si>
  <si>
    <t>Armenia</t>
  </si>
  <si>
    <t>ID1733</t>
  </si>
  <si>
    <t>ID1734</t>
  </si>
  <si>
    <t>ID1735</t>
  </si>
  <si>
    <t>ID1736</t>
  </si>
  <si>
    <t>ID1737</t>
  </si>
  <si>
    <t>ID1738</t>
  </si>
  <si>
    <t>ID1739</t>
  </si>
  <si>
    <t>ID1740</t>
  </si>
  <si>
    <t>ID1741</t>
  </si>
  <si>
    <t>ID1742</t>
  </si>
  <si>
    <t>ID1743</t>
  </si>
  <si>
    <t>ID1744</t>
  </si>
  <si>
    <t>ID1745</t>
  </si>
  <si>
    <t>ID1746</t>
  </si>
  <si>
    <t>ID1747</t>
  </si>
  <si>
    <t>ID1748</t>
  </si>
  <si>
    <t>ID1749</t>
  </si>
  <si>
    <t>ID1750</t>
  </si>
  <si>
    <t>ID1751</t>
  </si>
  <si>
    <t>ID1752</t>
  </si>
  <si>
    <t>ID1753</t>
  </si>
  <si>
    <t>ID1754</t>
  </si>
  <si>
    <t>ID1755</t>
  </si>
  <si>
    <t>ID1756</t>
  </si>
  <si>
    <t>ID1757</t>
  </si>
  <si>
    <t>ID1758</t>
  </si>
  <si>
    <t>ID1759</t>
  </si>
  <si>
    <t>ID1760</t>
  </si>
  <si>
    <t>ID1761</t>
  </si>
  <si>
    <t>ID1762</t>
  </si>
  <si>
    <t>ID1763</t>
  </si>
  <si>
    <t>ID1764</t>
  </si>
  <si>
    <t>CHF</t>
  </si>
  <si>
    <t>ID1765</t>
  </si>
  <si>
    <t>ID1766</t>
  </si>
  <si>
    <t>ID1767</t>
  </si>
  <si>
    <t>ID1768</t>
  </si>
  <si>
    <t>ID1769</t>
  </si>
  <si>
    <t>ID1770</t>
  </si>
  <si>
    <t>ID1771</t>
  </si>
  <si>
    <t>ID1772</t>
  </si>
  <si>
    <t>ID1773</t>
  </si>
  <si>
    <t>Research</t>
  </si>
  <si>
    <t>ID1774</t>
  </si>
  <si>
    <t>ID1775</t>
  </si>
  <si>
    <t>ID1776</t>
  </si>
  <si>
    <t>ID1777</t>
  </si>
  <si>
    <t>ID1778</t>
  </si>
  <si>
    <t>ID1779</t>
  </si>
  <si>
    <t>ID1780</t>
  </si>
  <si>
    <t>ID1781</t>
  </si>
  <si>
    <t>ID1782</t>
  </si>
  <si>
    <t>ID1783</t>
  </si>
  <si>
    <t>ID1784</t>
  </si>
  <si>
    <t>ID1785</t>
  </si>
  <si>
    <t>ID1786</t>
  </si>
  <si>
    <t>ID1787</t>
  </si>
  <si>
    <t>ID1788</t>
  </si>
  <si>
    <t>ID1789</t>
  </si>
  <si>
    <t>ID1790</t>
  </si>
  <si>
    <t>ID1791</t>
  </si>
  <si>
    <t>ID1792</t>
  </si>
  <si>
    <t>ID1793</t>
  </si>
  <si>
    <t>ID1794</t>
  </si>
  <si>
    <t>ID1795</t>
  </si>
  <si>
    <t>ID1796</t>
  </si>
  <si>
    <t>ID1797</t>
  </si>
  <si>
    <t>ID1798</t>
  </si>
  <si>
    <t>ID1799</t>
  </si>
  <si>
    <t>ID1800</t>
  </si>
  <si>
    <t>ID1801</t>
  </si>
  <si>
    <t>ID1802</t>
  </si>
  <si>
    <t>ID1803</t>
  </si>
  <si>
    <t>ID1804</t>
  </si>
  <si>
    <t>ID1805</t>
  </si>
  <si>
    <t>ID1806</t>
  </si>
  <si>
    <t>ID1807</t>
  </si>
  <si>
    <t>Training</t>
  </si>
  <si>
    <t>ID1808</t>
  </si>
  <si>
    <t>ID1809</t>
  </si>
  <si>
    <t>ID1810</t>
  </si>
  <si>
    <t>ID1811</t>
  </si>
  <si>
    <t>ID1812</t>
  </si>
  <si>
    <t>ID1813</t>
  </si>
  <si>
    <t>ID1814</t>
  </si>
  <si>
    <t>ID1815</t>
  </si>
  <si>
    <t>ID1816</t>
  </si>
  <si>
    <t>ID1818</t>
  </si>
  <si>
    <t>ID1819</t>
  </si>
  <si>
    <t>ID1820</t>
  </si>
  <si>
    <t>ID1821</t>
  </si>
  <si>
    <t>ID1822</t>
  </si>
  <si>
    <t>ID1823</t>
  </si>
  <si>
    <t>ID1824</t>
  </si>
  <si>
    <t>ID1825</t>
  </si>
  <si>
    <t>ID1826</t>
  </si>
  <si>
    <t>ID1827</t>
  </si>
  <si>
    <t>ID1828</t>
  </si>
  <si>
    <t>ID1829</t>
  </si>
  <si>
    <t>ID1830</t>
  </si>
  <si>
    <t>ID1831</t>
  </si>
  <si>
    <t>Hong Kong</t>
  </si>
  <si>
    <t>ID1832</t>
  </si>
  <si>
    <t>ID1833</t>
  </si>
  <si>
    <t>ID1834</t>
  </si>
  <si>
    <t>ID1835</t>
  </si>
  <si>
    <t>ID1836</t>
  </si>
  <si>
    <t>ID1837</t>
  </si>
  <si>
    <t>ID1838</t>
  </si>
  <si>
    <t>ID1839</t>
  </si>
  <si>
    <t>ID1840</t>
  </si>
  <si>
    <t>ID1841</t>
  </si>
  <si>
    <t>ID1842</t>
  </si>
  <si>
    <t>ID1843</t>
  </si>
  <si>
    <t>ID1844</t>
  </si>
  <si>
    <t>ID1845</t>
  </si>
  <si>
    <t>ID1846</t>
  </si>
  <si>
    <t>ID1847</t>
  </si>
  <si>
    <t>ID1848</t>
  </si>
  <si>
    <t>ID1849</t>
  </si>
  <si>
    <t>ID1850</t>
  </si>
  <si>
    <t>ID1851</t>
  </si>
  <si>
    <t>ID1852</t>
  </si>
  <si>
    <t>ID1853</t>
  </si>
  <si>
    <t>ID1854</t>
  </si>
  <si>
    <t>ID1855</t>
  </si>
  <si>
    <t>ID1857</t>
  </si>
  <si>
    <t>ID1858</t>
  </si>
  <si>
    <t>ID1859</t>
  </si>
  <si>
    <t>Baltic</t>
  </si>
  <si>
    <t>ID1860</t>
  </si>
  <si>
    <t>ID1861</t>
  </si>
  <si>
    <t>ID1862</t>
  </si>
  <si>
    <t>ID1863</t>
  </si>
  <si>
    <t>ID1864</t>
  </si>
  <si>
    <t>ID1865</t>
  </si>
  <si>
    <t>ID1866</t>
  </si>
  <si>
    <t>ID1867</t>
  </si>
  <si>
    <t>ID1868</t>
  </si>
  <si>
    <t>ID1869</t>
  </si>
  <si>
    <t>ID1870</t>
  </si>
  <si>
    <t>ID1871</t>
  </si>
  <si>
    <t>ID1872</t>
  </si>
  <si>
    <t>ID1873</t>
  </si>
  <si>
    <t>ID1874</t>
  </si>
  <si>
    <t>ID1875</t>
  </si>
  <si>
    <t>ID1876</t>
  </si>
  <si>
    <t>ID1877</t>
  </si>
  <si>
    <t>ID1878</t>
  </si>
  <si>
    <t>ID1879</t>
  </si>
  <si>
    <t>ID1880</t>
  </si>
  <si>
    <t>ID1881</t>
  </si>
  <si>
    <t>ID1882</t>
  </si>
  <si>
    <t>ID1883</t>
  </si>
  <si>
    <t>ID1884</t>
  </si>
  <si>
    <t>ID1885</t>
  </si>
  <si>
    <t>ID1886</t>
  </si>
  <si>
    <t>ID1887</t>
  </si>
  <si>
    <t>ID1888</t>
  </si>
  <si>
    <t>ID1889</t>
  </si>
  <si>
    <t>ID1890</t>
  </si>
  <si>
    <t>ID1891</t>
  </si>
  <si>
    <t>ID1892</t>
  </si>
  <si>
    <t>ID1893</t>
  </si>
  <si>
    <t>ID1894</t>
  </si>
  <si>
    <t>ID1895</t>
  </si>
  <si>
    <t>ID1896</t>
  </si>
  <si>
    <t>ID1897</t>
  </si>
  <si>
    <t>ID1898</t>
  </si>
  <si>
    <t>ID1899</t>
  </si>
  <si>
    <t>ID1900</t>
  </si>
  <si>
    <t>ID1901</t>
  </si>
  <si>
    <t>ID1902</t>
  </si>
  <si>
    <t>ID1903</t>
  </si>
  <si>
    <t>ID1904</t>
  </si>
  <si>
    <t>ETB</t>
  </si>
  <si>
    <t>ID1905</t>
  </si>
  <si>
    <t>ID1906</t>
  </si>
  <si>
    <t>ID1907</t>
  </si>
  <si>
    <t>ID1908</t>
  </si>
  <si>
    <t>ID1909</t>
  </si>
  <si>
    <t>ID1910</t>
  </si>
  <si>
    <t>ID1911</t>
  </si>
  <si>
    <t>ID1912</t>
  </si>
  <si>
    <t>ID1914</t>
  </si>
  <si>
    <t>ID1915</t>
  </si>
  <si>
    <t>ID1916</t>
  </si>
  <si>
    <t>ID1917</t>
  </si>
  <si>
    <t>ID1918</t>
  </si>
  <si>
    <t>ID1919</t>
  </si>
  <si>
    <t>ID1920</t>
  </si>
  <si>
    <t>ID1921</t>
  </si>
  <si>
    <t>ID1922</t>
  </si>
  <si>
    <t>ID1924</t>
  </si>
  <si>
    <t>ID1925</t>
  </si>
  <si>
    <t>ID1927</t>
  </si>
  <si>
    <t>ID1928</t>
  </si>
  <si>
    <t>Oman</t>
  </si>
  <si>
    <t>ID1929</t>
  </si>
  <si>
    <t>ID1930</t>
  </si>
  <si>
    <t>ID1931</t>
  </si>
  <si>
    <t>ID1932</t>
  </si>
  <si>
    <t xml:space="preserve">Scenario </t>
  </si>
  <si>
    <t>Contractor Calculator: Project Alpha</t>
  </si>
  <si>
    <t xml:space="preserve">Per Contractor   </t>
  </si>
  <si>
    <t>All Contractors</t>
  </si>
  <si>
    <t>Rate/Day</t>
  </si>
  <si>
    <t>Increase/Day</t>
  </si>
  <si>
    <t>New/Week</t>
  </si>
  <si>
    <t>Old Weekly Total</t>
  </si>
  <si>
    <t>New Weekly Total</t>
  </si>
  <si>
    <t>Terms</t>
  </si>
  <si>
    <t>IT</t>
  </si>
  <si>
    <t>Days/Week</t>
  </si>
  <si>
    <t>Finance</t>
  </si>
  <si>
    <t>Increase %</t>
  </si>
  <si>
    <t>Accounting</t>
  </si>
  <si>
    <t>HR</t>
  </si>
  <si>
    <t>Days</t>
  </si>
  <si>
    <t>Worst</t>
  </si>
  <si>
    <t>Project Budget</t>
  </si>
  <si>
    <t>Normal</t>
  </si>
  <si>
    <t>Scenario</t>
  </si>
  <si>
    <t>Use in Project Fiance Model</t>
  </si>
  <si>
    <t>Best</t>
  </si>
  <si>
    <t>Base/ Normal</t>
  </si>
  <si>
    <t>Establish the schedule for repayment of debt</t>
  </si>
  <si>
    <t>Downside /Worst</t>
  </si>
  <si>
    <t>Establish the level of debt service reserve</t>
  </si>
  <si>
    <t>Establish the covenant levels</t>
  </si>
  <si>
    <t>Develop repayment flexibility</t>
  </si>
  <si>
    <t>Upside /Best</t>
  </si>
  <si>
    <t>Establish cash sweep mechanics</t>
  </si>
  <si>
    <t>Develop pre-payment structure</t>
  </si>
  <si>
    <t>Solver</t>
  </si>
  <si>
    <t>Time Optimisation</t>
  </si>
  <si>
    <t>Constraints</t>
  </si>
  <si>
    <t>Hours to sleep</t>
  </si>
  <si>
    <t>Hours sleep &gt;=</t>
  </si>
  <si>
    <t>Hours to work</t>
  </si>
  <si>
    <t>Hours work =</t>
  </si>
  <si>
    <t>Hours to study</t>
  </si>
  <si>
    <t>Hours study &gt;=</t>
  </si>
  <si>
    <t>Hours to play</t>
  </si>
  <si>
    <t>Hours play &gt;=</t>
  </si>
  <si>
    <t>Total hours</t>
  </si>
  <si>
    <t>Solver Practice</t>
  </si>
  <si>
    <t>Daily Grind Coffee Sales: Profit Optimisation</t>
  </si>
  <si>
    <t>Price per Regular:</t>
  </si>
  <si>
    <t>Total Revenue</t>
  </si>
  <si>
    <t>Cups I need to sell:</t>
  </si>
  <si>
    <t>Subtotal:</t>
  </si>
  <si>
    <t>Regular cups</t>
  </si>
  <si>
    <t>Premium Cups</t>
  </si>
  <si>
    <t>Premium</t>
  </si>
  <si>
    <t>Price per Latte:</t>
  </si>
  <si>
    <t>Total cups</t>
  </si>
  <si>
    <t>Variable</t>
  </si>
  <si>
    <t>Price per Mocha:</t>
  </si>
  <si>
    <t>Max Sales/Day</t>
  </si>
  <si>
    <t>Cups</t>
  </si>
  <si>
    <t>Max Cups</t>
  </si>
  <si>
    <t>Max Premium</t>
  </si>
  <si>
    <t>Max Mocha</t>
  </si>
  <si>
    <t xml:space="preserve">Goal Seek </t>
  </si>
  <si>
    <t>Conference  Calculator</t>
  </si>
  <si>
    <t>Tickets Sales</t>
  </si>
  <si>
    <t>Ticket Cost</t>
  </si>
  <si>
    <t>How many Sales = £2000 Profit?</t>
  </si>
  <si>
    <t>How many Sales = £5000 Profit?</t>
  </si>
  <si>
    <t>Event Hire</t>
  </si>
  <si>
    <t>Catering</t>
  </si>
  <si>
    <t>Costs</t>
  </si>
  <si>
    <t>Goal Seek Practice</t>
  </si>
  <si>
    <t>Monthly Expenditure</t>
  </si>
  <si>
    <t>Income</t>
  </si>
  <si>
    <t>Jan</t>
  </si>
  <si>
    <t>Feb</t>
  </si>
  <si>
    <t>Mar</t>
  </si>
  <si>
    <t>Apr</t>
  </si>
  <si>
    <t>Jun</t>
  </si>
  <si>
    <t>Operating Cost</t>
  </si>
  <si>
    <t>Expenses</t>
  </si>
  <si>
    <t>Stock</t>
  </si>
  <si>
    <t>Operating</t>
  </si>
  <si>
    <t>Profit/Loss</t>
  </si>
  <si>
    <t>&lt;&lt;&lt;&lt;</t>
  </si>
  <si>
    <t>Target £2000</t>
  </si>
  <si>
    <t>COMMISSION PLANNER</t>
  </si>
  <si>
    <t xml:space="preserve">Monthly Target </t>
  </si>
  <si>
    <t xml:space="preserve">Standard Comm %--&gt; </t>
  </si>
  <si>
    <t>Bonus %--&gt;</t>
  </si>
  <si>
    <t>Package Comm %---&gt;</t>
  </si>
  <si>
    <t>NORTH</t>
  </si>
  <si>
    <t>Target</t>
  </si>
  <si>
    <t>+ / -</t>
  </si>
  <si>
    <t>Standard</t>
  </si>
  <si>
    <t>Standard Comm</t>
  </si>
  <si>
    <t>Package</t>
  </si>
  <si>
    <t>Package Comm</t>
  </si>
  <si>
    <t>Harris</t>
  </si>
  <si>
    <t>Smith</t>
  </si>
  <si>
    <t>Jones</t>
  </si>
  <si>
    <t>Rudd</t>
  </si>
  <si>
    <t>Parker</t>
  </si>
  <si>
    <t>Kinnear</t>
  </si>
  <si>
    <t>Sampson</t>
  </si>
  <si>
    <t>Walters</t>
  </si>
  <si>
    <t>Employees 2015</t>
  </si>
  <si>
    <t>Sum</t>
  </si>
  <si>
    <t>Average</t>
  </si>
  <si>
    <t>Min</t>
  </si>
  <si>
    <t>Count</t>
  </si>
  <si>
    <t>Order Date</t>
  </si>
  <si>
    <t>Required Date</t>
  </si>
  <si>
    <t>Shipped Date</t>
  </si>
  <si>
    <t>Sales Rep</t>
  </si>
  <si>
    <t>Product Name</t>
  </si>
  <si>
    <t>Product Category</t>
  </si>
  <si>
    <t>Quantity Per Unit</t>
  </si>
  <si>
    <t>Unit Price</t>
  </si>
  <si>
    <t>Units Ordered</t>
  </si>
  <si>
    <t>Total Sales</t>
  </si>
  <si>
    <t>Shipping Company</t>
  </si>
  <si>
    <t>Customer Name</t>
  </si>
  <si>
    <t>Contact Name</t>
  </si>
  <si>
    <t>City</t>
  </si>
  <si>
    <t>Steven Buchanan</t>
  </si>
  <si>
    <t>Mozzarella di Giovanni</t>
  </si>
  <si>
    <t>Dairy Products</t>
  </si>
  <si>
    <t>24 - 200 g pkgs.</t>
  </si>
  <si>
    <t>Federal Shipping</t>
  </si>
  <si>
    <t>Vins et alcools Chevalier</t>
  </si>
  <si>
    <t>Paul Henriot</t>
  </si>
  <si>
    <t>Reims</t>
  </si>
  <si>
    <t>Formaggi Fortini s.r.l.</t>
  </si>
  <si>
    <t>Singaporean Hokkien Fried Mee</t>
  </si>
  <si>
    <t>Grains/Cereals</t>
  </si>
  <si>
    <t>32 - 1 kg pkgs.</t>
  </si>
  <si>
    <t>Leka Trading</t>
  </si>
  <si>
    <t>Queso Cabrales</t>
  </si>
  <si>
    <t>1 kg pkg.</t>
  </si>
  <si>
    <t>Cooperativa de Quesos 'Las Cabras'</t>
  </si>
  <si>
    <t>Michael Suyama</t>
  </si>
  <si>
    <t>Manjimup Dried Apples</t>
  </si>
  <si>
    <t>Produce</t>
  </si>
  <si>
    <t>50 - 300 g pkgs.</t>
  </si>
  <si>
    <t>Speedy Express</t>
  </si>
  <si>
    <t>Toms Spezialitäten</t>
  </si>
  <si>
    <t>Karin Josephs</t>
  </si>
  <si>
    <t>Münster</t>
  </si>
  <si>
    <t>G'day, Mate</t>
  </si>
  <si>
    <t>Tofu</t>
  </si>
  <si>
    <t>40 - 100 g pkgs.</t>
  </si>
  <si>
    <t>Mayumi's</t>
  </si>
  <si>
    <t>Margaret Peacock</t>
  </si>
  <si>
    <t>United Package</t>
  </si>
  <si>
    <t>Hanari Carnes</t>
  </si>
  <si>
    <t>Mario Pontes</t>
  </si>
  <si>
    <t>Rio de Janeiro</t>
  </si>
  <si>
    <t>Jack's New England Clam Chowder</t>
  </si>
  <si>
    <t>Seafood</t>
  </si>
  <si>
    <t>12 - 12 oz cans</t>
  </si>
  <si>
    <t>New England Seafood Cannery</t>
  </si>
  <si>
    <t>Louisiana Fiery Hot Pepper Sauce</t>
  </si>
  <si>
    <t>Condiments</t>
  </si>
  <si>
    <t>32 - 8 oz bottles</t>
  </si>
  <si>
    <t>New Orleans Cajun Delights</t>
  </si>
  <si>
    <t>Janet Leverling</t>
  </si>
  <si>
    <t>Gustaf's Knäckebröd</t>
  </si>
  <si>
    <t>24 - 500 g pkgs.</t>
  </si>
  <si>
    <t>Victuailles en stock</t>
  </si>
  <si>
    <t>Mary Saveley</t>
  </si>
  <si>
    <t>Lyon</t>
  </si>
  <si>
    <t>PB Knäckebröd AB</t>
  </si>
  <si>
    <t>Ravioli Angelo</t>
  </si>
  <si>
    <t>24 - 250 g pkgs.</t>
  </si>
  <si>
    <t>Pasta Buttini s.r.l.</t>
  </si>
  <si>
    <t>Geitost</t>
  </si>
  <si>
    <t>500 g</t>
  </si>
  <si>
    <t>Suprêmes délices</t>
  </si>
  <si>
    <t>Pascale Cartrain</t>
  </si>
  <si>
    <t>Charleroi</t>
  </si>
  <si>
    <t>Norske Meierier</t>
  </si>
  <si>
    <t>Camembert Pierrot</t>
  </si>
  <si>
    <t>15 - 300 g rounds</t>
  </si>
  <si>
    <t>Gai pâturage</t>
  </si>
  <si>
    <t>Sir Rodney's Marmalade</t>
  </si>
  <si>
    <t>Confections</t>
  </si>
  <si>
    <t>30 gift boxes</t>
  </si>
  <si>
    <t>Specialty Biscuits, Ltd.</t>
  </si>
  <si>
    <t>Chartreuse verte</t>
  </si>
  <si>
    <t>Beverages</t>
  </si>
  <si>
    <t>750 cc per bottle</t>
  </si>
  <si>
    <t>Aux joyeux ecclésiastiques</t>
  </si>
  <si>
    <t>Gorgonzola Telino</t>
  </si>
  <si>
    <t>12 - 100 g pkgs</t>
  </si>
  <si>
    <t>Maxilaku</t>
  </si>
  <si>
    <t>24 - 50 g pkgs.</t>
  </si>
  <si>
    <t>Karkki Oy</t>
  </si>
  <si>
    <t>Longlife Tofu</t>
  </si>
  <si>
    <t>5 kg pkg.</t>
  </si>
  <si>
    <t>Chop-suey Chinese</t>
  </si>
  <si>
    <t>Yang Wang</t>
  </si>
  <si>
    <t>Bern</t>
  </si>
  <si>
    <t>Tokyo Traders</t>
  </si>
  <si>
    <t>Pâté chinois</t>
  </si>
  <si>
    <t>Meat/Poultry</t>
  </si>
  <si>
    <t>24 boxes x 2 pies</t>
  </si>
  <si>
    <t>Ma Maison</t>
  </si>
  <si>
    <t>Guaraná Fantástica</t>
  </si>
  <si>
    <t>12 - 355 ml cans</t>
  </si>
  <si>
    <t>Refrescos Americanas LTDA</t>
  </si>
  <si>
    <t>Anne Dodsworth</t>
  </si>
  <si>
    <t>Chang</t>
  </si>
  <si>
    <t>24 - 12 oz bottles</t>
  </si>
  <si>
    <t>Richter Supermarkt</t>
  </si>
  <si>
    <t>Michael Holz</t>
  </si>
  <si>
    <t>Genève</t>
  </si>
  <si>
    <t>Exotic Liquids</t>
  </si>
  <si>
    <t>Raclette Courdavault</t>
  </si>
  <si>
    <t>Pavlova</t>
  </si>
  <si>
    <t>32 - 500 g boxes</t>
  </si>
  <si>
    <t>Pavlova, Ltd.</t>
  </si>
  <si>
    <t>Inlagd Sill</t>
  </si>
  <si>
    <t>24 - 250 g  jars</t>
  </si>
  <si>
    <t>Svensk Sjöföda AB</t>
  </si>
  <si>
    <t>Perth Pasties</t>
  </si>
  <si>
    <t>48 pieces</t>
  </si>
  <si>
    <t>Wellington Importadora</t>
  </si>
  <si>
    <t>Paula Parente</t>
  </si>
  <si>
    <t>Resende</t>
  </si>
  <si>
    <t>Original Frankfurter grüne Soße</t>
  </si>
  <si>
    <t>12 boxes</t>
  </si>
  <si>
    <t>Plutzer Lebensmittelgroßmärkte AG</t>
  </si>
  <si>
    <t>Schoggi Schokolade</t>
  </si>
  <si>
    <t>100 - 100 g pieces</t>
  </si>
  <si>
    <t>HILARIÓN-Abastos</t>
  </si>
  <si>
    <t>Carlos Hernández</t>
  </si>
  <si>
    <t>San Cristóbal</t>
  </si>
  <si>
    <t>Venezuela</t>
  </si>
  <si>
    <t>Heli Süßwaren GmbH &amp; Co. KG</t>
  </si>
  <si>
    <t>Nancy Davolio</t>
  </si>
  <si>
    <t>Chef Anton's Gumbo Mix</t>
  </si>
  <si>
    <t>36 boxes</t>
  </si>
  <si>
    <t>Ernst Handel</t>
  </si>
  <si>
    <t>Roland Mendel</t>
  </si>
  <si>
    <t>Graz</t>
  </si>
  <si>
    <t>Mascarpone Fabioli</t>
  </si>
  <si>
    <t>Sir Rodney's Scones</t>
  </si>
  <si>
    <t>24 pkgs. x 4 pieces</t>
  </si>
  <si>
    <t>Centro comercial Moctezuma</t>
  </si>
  <si>
    <t>Francisco Chang</t>
  </si>
  <si>
    <t>México D.F.</t>
  </si>
  <si>
    <t>Gravad lax</t>
  </si>
  <si>
    <t>12 - 500 g pkgs.</t>
  </si>
  <si>
    <t>Outback Lager</t>
  </si>
  <si>
    <t>24 - 355 ml bottles</t>
  </si>
  <si>
    <t>Ottilies Käseladen</t>
  </si>
  <si>
    <t>Henriette Pfalzheim</t>
  </si>
  <si>
    <t>Köln</t>
  </si>
  <si>
    <t>Tarte au sucre</t>
  </si>
  <si>
    <t>48 pies</t>
  </si>
  <si>
    <t>Forêts d'érables</t>
  </si>
  <si>
    <t>Steeleye Stout</t>
  </si>
  <si>
    <t>Que Delícia</t>
  </si>
  <si>
    <t>Bernardo Batista</t>
  </si>
  <si>
    <t>Bigfoot Breweries</t>
  </si>
  <si>
    <t>Laura Callahan</t>
  </si>
  <si>
    <t>Rattlesnake Canyon Grocery</t>
  </si>
  <si>
    <t>Paula Wilson</t>
  </si>
  <si>
    <t>Albuquerque</t>
  </si>
  <si>
    <t>USA</t>
  </si>
  <si>
    <t>Uncle Bob's Organic Dried Pears</t>
  </si>
  <si>
    <t>12 - 1 lb pkgs.</t>
  </si>
  <si>
    <t>Grandma Kelly's Homestead</t>
  </si>
  <si>
    <t>Gnocchi di nonna Alice</t>
  </si>
  <si>
    <t>Nord-Ost Matjeshering</t>
  </si>
  <si>
    <t>10 - 200 g glasses</t>
  </si>
  <si>
    <t>Nord-Ost-Fisch Handelsgesellschaft mbH</t>
  </si>
  <si>
    <t>Folk och fä HB</t>
  </si>
  <si>
    <t>Maria Larsson</t>
  </si>
  <si>
    <t>Bräcke</t>
  </si>
  <si>
    <t>Andrew Fuller</t>
  </si>
  <si>
    <t>Alice Mutton</t>
  </si>
  <si>
    <t>20 - 1 kg tins</t>
  </si>
  <si>
    <t>Blondel père et fils</t>
  </si>
  <si>
    <t>Frédérique Citeaux</t>
  </si>
  <si>
    <t>Strasbourg</t>
  </si>
  <si>
    <t>Queso Manchego La Pastora</t>
  </si>
  <si>
    <t>10 - 500 g pkgs.</t>
  </si>
  <si>
    <t>Wartian Herkku</t>
  </si>
  <si>
    <t>Pirkko Koskitalo</t>
  </si>
  <si>
    <t>Oulu</t>
  </si>
  <si>
    <t>Lakkalikööri</t>
  </si>
  <si>
    <t>500 ml</t>
  </si>
  <si>
    <t>Frankenversand</t>
  </si>
  <si>
    <t>Peter Franken</t>
  </si>
  <si>
    <t>München</t>
  </si>
  <si>
    <t>Boston Crab Meat</t>
  </si>
  <si>
    <t>24 - 4 oz tins</t>
  </si>
  <si>
    <t>GROSELLA-Restaurante</t>
  </si>
  <si>
    <t>Manuel Pereira</t>
  </si>
  <si>
    <t>Caracas</t>
  </si>
  <si>
    <t>Thüringer Rostbratwurst</t>
  </si>
  <si>
    <t>50 bags x 30 sausgs.</t>
  </si>
  <si>
    <t>White Clover Markets</t>
  </si>
  <si>
    <t>Karl Jablonski</t>
  </si>
  <si>
    <t>Seattle</t>
  </si>
  <si>
    <t>Ipoh Coffee</t>
  </si>
  <si>
    <t>16 - 500 g tins</t>
  </si>
  <si>
    <t>Split Rail Beer &amp; Ale</t>
  </si>
  <si>
    <t>Art Braunschweiger</t>
  </si>
  <si>
    <t>Lander</t>
  </si>
  <si>
    <t>QUICK-Stop</t>
  </si>
  <si>
    <t>Horst Kloss</t>
  </si>
  <si>
    <t>Cunewalde</t>
  </si>
  <si>
    <t>Ikura</t>
  </si>
  <si>
    <t>12 - 200 ml jars</t>
  </si>
  <si>
    <t>Fløtemysost</t>
  </si>
  <si>
    <t>Magazzini Alimentari Riuniti</t>
  </si>
  <si>
    <t>Giovanni Rovelli</t>
  </si>
  <si>
    <t>Bergamo</t>
  </si>
  <si>
    <t>Tortuga Restaurante</t>
  </si>
  <si>
    <t>Miguel Angel Paolino</t>
  </si>
  <si>
    <t>Konbu</t>
  </si>
  <si>
    <t>2 kg box</t>
  </si>
  <si>
    <t>Rössle Sauerkraut</t>
  </si>
  <si>
    <t>25 - 825 g cans</t>
  </si>
  <si>
    <t>Morgenstern Gesundkost</t>
  </si>
  <si>
    <t>Alexander Feuer</t>
  </si>
  <si>
    <t>Leipzig</t>
  </si>
  <si>
    <t>Berglunds snabbköp</t>
  </si>
  <si>
    <t>Christina Berglund</t>
  </si>
  <si>
    <t>Luleå</t>
  </si>
  <si>
    <t>Röd Kaviar</t>
  </si>
  <si>
    <t>24 - 150 g jars</t>
  </si>
  <si>
    <t>Gula Malacca</t>
  </si>
  <si>
    <t>20 - 2 kg bags</t>
  </si>
  <si>
    <t>Vegie-spread</t>
  </si>
  <si>
    <t>15 - 625 g jars</t>
  </si>
  <si>
    <t>Lehmanns Marktstand</t>
  </si>
  <si>
    <t>Renate Messner</t>
  </si>
  <si>
    <t xml:space="preserve">Frankfurt a.M. </t>
  </si>
  <si>
    <t>Rhönbräu Klosterbier</t>
  </si>
  <si>
    <t>24 - 0.5 l bottles</t>
  </si>
  <si>
    <t>Romero y tomillo</t>
  </si>
  <si>
    <t>Alejandra Camino</t>
  </si>
  <si>
    <t>Madrid</t>
  </si>
  <si>
    <t>Teatime Chocolate Biscuits</t>
  </si>
  <si>
    <t>10 boxes x 12 pieces</t>
  </si>
  <si>
    <t>LILA-Supermercado</t>
  </si>
  <si>
    <t>Carlos González</t>
  </si>
  <si>
    <t>Barquisimeto</t>
  </si>
  <si>
    <t>Genen Shouyu</t>
  </si>
  <si>
    <t>24 - 250 ml bottles</t>
  </si>
  <si>
    <t>Laughing Lumberjack Lager</t>
  </si>
  <si>
    <t>Chai</t>
  </si>
  <si>
    <t>10 boxes x 20 bags</t>
  </si>
  <si>
    <t>Spegesild</t>
  </si>
  <si>
    <t>4 - 450 g glasses</t>
  </si>
  <si>
    <t>Ricardo Adocicados</t>
  </si>
  <si>
    <t>Janete Limeira</t>
  </si>
  <si>
    <t>Lyngbysild</t>
  </si>
  <si>
    <t>Sasquatch Ale</t>
  </si>
  <si>
    <t>Scottish Longbreads</t>
  </si>
  <si>
    <t>10 boxes x 8 pieces</t>
  </si>
  <si>
    <t>Reggiani Caseifici</t>
  </si>
  <si>
    <t>Maurizio Moroni</t>
  </si>
  <si>
    <t>Reggio Emilia</t>
  </si>
  <si>
    <t>Tourtière</t>
  </si>
  <si>
    <t>16 pies</t>
  </si>
  <si>
    <t>Robert King</t>
  </si>
  <si>
    <t>Aniseed Syrup</t>
  </si>
  <si>
    <t>12 - 550 ml bottles</t>
  </si>
  <si>
    <t>B's Beverages</t>
  </si>
  <si>
    <t>Victoria Ashworth</t>
  </si>
  <si>
    <t>Wimmers gute Semmelknödel</t>
  </si>
  <si>
    <t>20 bags x 4 pieces</t>
  </si>
  <si>
    <t>Comércio Mineiro</t>
  </si>
  <si>
    <t>Pedro Afonso</t>
  </si>
  <si>
    <t>São Paulo</t>
  </si>
  <si>
    <t>Tradição Hipermercados</t>
  </si>
  <si>
    <t>Anabela Domingues</t>
  </si>
  <si>
    <t>Carnarvon Tigers</t>
  </si>
  <si>
    <t>16 kg pkg.</t>
  </si>
  <si>
    <t>Gudbrandsdalsost</t>
  </si>
  <si>
    <t>10 kg pkg.</t>
  </si>
  <si>
    <t>Hungry Owl All-Night Grocers</t>
  </si>
  <si>
    <t>Patricia McKenna</t>
  </si>
  <si>
    <t>Cork</t>
  </si>
  <si>
    <t>Louisiana Hot Spiced Okra</t>
  </si>
  <si>
    <t>24 - 8 oz jars</t>
  </si>
  <si>
    <t>Die Wandernde Kuh</t>
  </si>
  <si>
    <t>Rita Müller</t>
  </si>
  <si>
    <t>Stuttgart</t>
  </si>
  <si>
    <t>Godos Cocina Típica</t>
  </si>
  <si>
    <t>José Pedro Freyre</t>
  </si>
  <si>
    <t>Sevilla</t>
  </si>
  <si>
    <t>Old World Delicatessen</t>
  </si>
  <si>
    <t>Rene Phillips</t>
  </si>
  <si>
    <t>Anchorage</t>
  </si>
  <si>
    <t>Lonesome Pine Restaurant</t>
  </si>
  <si>
    <t>Fran Wilson</t>
  </si>
  <si>
    <t>Portland</t>
  </si>
  <si>
    <t>Ana Trujillo Emparedados y helados</t>
  </si>
  <si>
    <t>Ana Trujillo</t>
  </si>
  <si>
    <t>Grandma's Boysenberry Spread</t>
  </si>
  <si>
    <t>12 - 8 oz jars</t>
  </si>
  <si>
    <t>Chef Anton's Cajun Seasoning</t>
  </si>
  <si>
    <t>48 - 6 oz jars</t>
  </si>
  <si>
    <t>The Big Cheese</t>
  </si>
  <si>
    <t>Liz Nixon</t>
  </si>
  <si>
    <t>Du monde entier</t>
  </si>
  <si>
    <t>Janine Labrune</t>
  </si>
  <si>
    <t>Nantes</t>
  </si>
  <si>
    <t>Escargots de Bourgogne</t>
  </si>
  <si>
    <t>24 pieces</t>
  </si>
  <si>
    <t>Escargots Nouveaux</t>
  </si>
  <si>
    <t>Island Trading</t>
  </si>
  <si>
    <t>Helen Bennett</t>
  </si>
  <si>
    <t>Cowes</t>
  </si>
  <si>
    <t>Filo Mix</t>
  </si>
  <si>
    <t>16 - 2 kg boxes</t>
  </si>
  <si>
    <t>Pericles Comidas clásicas</t>
  </si>
  <si>
    <t>Guillermo Fernández</t>
  </si>
  <si>
    <t>NuNuCa Nuß-Nougat-Creme</t>
  </si>
  <si>
    <t>20 - 450 g glasses</t>
  </si>
  <si>
    <t>Königlich Essen</t>
  </si>
  <si>
    <t>Philip Cramer</t>
  </si>
  <si>
    <t>Brandenburg</t>
  </si>
  <si>
    <t>Save-a-lot Markets</t>
  </si>
  <si>
    <t>Jose Pavarotti</t>
  </si>
  <si>
    <t>Boise</t>
  </si>
  <si>
    <t>Bólido Comidas preparadas</t>
  </si>
  <si>
    <t>Martín Sommer</t>
  </si>
  <si>
    <t>Furia Bacalhau e Frutos do Mar</t>
  </si>
  <si>
    <t xml:space="preserve">Lino Rodriguez </t>
  </si>
  <si>
    <t>Lisboa</t>
  </si>
  <si>
    <t>Côte de Blaye</t>
  </si>
  <si>
    <t>12 - 75 cl bottles</t>
  </si>
  <si>
    <t>Gumbär Gummibärchen</t>
  </si>
  <si>
    <t>100 - 250 g bags</t>
  </si>
  <si>
    <t>Bon app'</t>
  </si>
  <si>
    <t>Laurence Lebihan</t>
  </si>
  <si>
    <t>Marseille</t>
  </si>
  <si>
    <t>Zaanse koeken</t>
  </si>
  <si>
    <t>10 - 4 oz boxes</t>
  </si>
  <si>
    <t>Mère Paillarde</t>
  </si>
  <si>
    <t>Jean Fresnière</t>
  </si>
  <si>
    <t>Montréal</t>
  </si>
  <si>
    <t>Zaanse Snoepfabriek</t>
  </si>
  <si>
    <t>Princesa Isabel Vinhos</t>
  </si>
  <si>
    <t>Isabel de Castro</t>
  </si>
  <si>
    <t>Tunnbröd</t>
  </si>
  <si>
    <t>12 - 250 g pkgs.</t>
  </si>
  <si>
    <t>Simons bistro</t>
  </si>
  <si>
    <t>Jytte Petersen</t>
  </si>
  <si>
    <t>København</t>
  </si>
  <si>
    <t>Northwoods Cranberry Sauce</t>
  </si>
  <si>
    <t>12 - 12 oz jars</t>
  </si>
  <si>
    <t>Familia Arquibaldo</t>
  </si>
  <si>
    <t>Aria Cruz</t>
  </si>
  <si>
    <t>Valkoinen suklaa</t>
  </si>
  <si>
    <t>12 - 100 g bars</t>
  </si>
  <si>
    <t>La maison d'Asie</t>
  </si>
  <si>
    <t>Annette Roulet</t>
  </si>
  <si>
    <t>Toulouse</t>
  </si>
  <si>
    <t>Piccolo und mehr</t>
  </si>
  <si>
    <t>Georg Pipps</t>
  </si>
  <si>
    <t>Salzburg</t>
  </si>
  <si>
    <t>Around the Horn</t>
  </si>
  <si>
    <t>Thomas Hardy</t>
  </si>
  <si>
    <t>Seven Seas Imports</t>
  </si>
  <si>
    <t>Hari Kumar</t>
  </si>
  <si>
    <t>Drachenblut Delikatessen</t>
  </si>
  <si>
    <t>Sven Ottlieb</t>
  </si>
  <si>
    <t>Aachen</t>
  </si>
  <si>
    <t>Eastern Connection</t>
  </si>
  <si>
    <t>Ann Devon</t>
  </si>
  <si>
    <t>Antonio Moreno Taquería</t>
  </si>
  <si>
    <t>Antonio Moreno</t>
  </si>
  <si>
    <t>Galería del gastrónomo</t>
  </si>
  <si>
    <t>Eduardo Saavedra</t>
  </si>
  <si>
    <t>Barcelona</t>
  </si>
  <si>
    <t>Vaffeljernet</t>
  </si>
  <si>
    <t>Palle Ibsen</t>
  </si>
  <si>
    <t>Århus</t>
  </si>
  <si>
    <t>Queen Cozinha</t>
  </si>
  <si>
    <t>Lúcia Carvalho</t>
  </si>
  <si>
    <t>Wolski  Zajazd</t>
  </si>
  <si>
    <t>Zbyszek Piestrzeniewicz</t>
  </si>
  <si>
    <t>Warszawa</t>
  </si>
  <si>
    <t>Hungry Coyote Import Store</t>
  </si>
  <si>
    <t>Yoshi Latimer</t>
  </si>
  <si>
    <t>Elgin</t>
  </si>
  <si>
    <t>Santé Gourmet</t>
  </si>
  <si>
    <t>Jonas Bergulfsen</t>
  </si>
  <si>
    <t>Stavern</t>
  </si>
  <si>
    <t>Røgede sild</t>
  </si>
  <si>
    <t>1k pkg.</t>
  </si>
  <si>
    <t>Bottom-Dollar Markets</t>
  </si>
  <si>
    <t>Elizabeth Lincoln</t>
  </si>
  <si>
    <t>Tsawassen</t>
  </si>
  <si>
    <t>Chocolade</t>
  </si>
  <si>
    <t>10 pkgs.</t>
  </si>
  <si>
    <t>LINO-Delicateses</t>
  </si>
  <si>
    <t>Felipe Izquierdo</t>
  </si>
  <si>
    <t>I. de Margarita</t>
  </si>
  <si>
    <t>Folies gourmandes</t>
  </si>
  <si>
    <t>Martine Rancé</t>
  </si>
  <si>
    <t>Lille</t>
  </si>
  <si>
    <t>Océano Atlántico Ltda.</t>
  </si>
  <si>
    <t>Yvonne Moncada</t>
  </si>
  <si>
    <t>Buenos Aires</t>
  </si>
  <si>
    <t>Sirop d'érable</t>
  </si>
  <si>
    <t>24 - 500 ml bottles</t>
  </si>
  <si>
    <t>Mishi Kobe Niku</t>
  </si>
  <si>
    <t>18 - 500 g pkgs.</t>
  </si>
  <si>
    <t>Franchi S.p.A.</t>
  </si>
  <si>
    <t>Paolo Accorti</t>
  </si>
  <si>
    <t>Torino</t>
  </si>
  <si>
    <t>Gourmet Lanchonetes</t>
  </si>
  <si>
    <t>André Fonseca</t>
  </si>
  <si>
    <t>Campinas</t>
  </si>
  <si>
    <t>Consolidated Holdings</t>
  </si>
  <si>
    <t>Elizabeth Brown</t>
  </si>
  <si>
    <t>Rancho grande</t>
  </si>
  <si>
    <t>Sergio Gutiérrez</t>
  </si>
  <si>
    <t>Lazy K Kountry Store</t>
  </si>
  <si>
    <t>John Steel</t>
  </si>
  <si>
    <t>Walla Walla</t>
  </si>
  <si>
    <t>Laughing Bacchus Wine Cellars</t>
  </si>
  <si>
    <t>Yoshi Tannamuri</t>
  </si>
  <si>
    <t>Vancouver</t>
  </si>
  <si>
    <t>Blauer See Delikatessen</t>
  </si>
  <si>
    <t>Hanna Moos</t>
  </si>
  <si>
    <t>Mannheim</t>
  </si>
  <si>
    <t>North/South</t>
  </si>
  <si>
    <t>Simon Crowther</t>
  </si>
  <si>
    <t>Cactus Comidas para llevar</t>
  </si>
  <si>
    <t>Patricio Simpson</t>
  </si>
  <si>
    <t>Great Lakes Food Market</t>
  </si>
  <si>
    <t>Howard Snyder</t>
  </si>
  <si>
    <t>Eugene</t>
  </si>
  <si>
    <t>Maison Dewey</t>
  </si>
  <si>
    <t>Catherine Dewey</t>
  </si>
  <si>
    <t>Bruxelles</t>
  </si>
  <si>
    <t>Trail's Head Gourmet Provisioners</t>
  </si>
  <si>
    <t>Helvetius Nagy</t>
  </si>
  <si>
    <t>Kirkland</t>
  </si>
  <si>
    <t>Let's Stop N Shop</t>
  </si>
  <si>
    <t>Jaime Yorres</t>
  </si>
  <si>
    <t>San Francisco</t>
  </si>
  <si>
    <t>Wilman Kala</t>
  </si>
  <si>
    <t>Matti Karttunen</t>
  </si>
  <si>
    <t>Helsinki</t>
  </si>
  <si>
    <t>The Cracker Box</t>
  </si>
  <si>
    <t>Liu Wong</t>
  </si>
  <si>
    <t>Butte</t>
  </si>
  <si>
    <t>Alfreds Futterkiste</t>
  </si>
  <si>
    <t>Maria Anders</t>
  </si>
  <si>
    <t>Berlin</t>
  </si>
  <si>
    <t>France restauration</t>
  </si>
  <si>
    <t>Carine Schmitt</t>
  </si>
  <si>
    <t>Spécialités du monde</t>
  </si>
  <si>
    <t>Dominique Perrier</t>
  </si>
  <si>
    <t>Paris</t>
  </si>
  <si>
    <t>La corne d'abondance</t>
  </si>
  <si>
    <t>Daniel Tonini</t>
  </si>
  <si>
    <t>Versailles</t>
  </si>
  <si>
    <t>Gloria Cashen</t>
  </si>
  <si>
    <t>Senaida Cathey</t>
  </si>
  <si>
    <t>Mayra Valade</t>
  </si>
  <si>
    <t>Latina Duggan</t>
  </si>
  <si>
    <t>Solomon Sappington</t>
  </si>
  <si>
    <t>Germaine Eye</t>
  </si>
  <si>
    <t>Adriane Merryman</t>
  </si>
  <si>
    <t>Shameka Worley</t>
  </si>
  <si>
    <t>Denisha Haviland</t>
  </si>
  <si>
    <t>Deloras Signor</t>
  </si>
  <si>
    <t>Verlie Holtkamp</t>
  </si>
  <si>
    <t>Sheba Halas</t>
  </si>
  <si>
    <t>Christie Pierpont</t>
  </si>
  <si>
    <t>Lashonda Shahan</t>
  </si>
  <si>
    <t>Daniela Bean</t>
  </si>
  <si>
    <t>Jo Holl</t>
  </si>
  <si>
    <t>Vincenzo Zehnder</t>
  </si>
  <si>
    <t>Ileana Nowlen</t>
  </si>
  <si>
    <t>Iraida Postell</t>
  </si>
  <si>
    <t>Pandora Jay</t>
  </si>
  <si>
    <t>&gt;22000</t>
  </si>
  <si>
    <t>&gt;24000</t>
  </si>
  <si>
    <t>&gt;26000</t>
  </si>
  <si>
    <t>Hit all four targets</t>
  </si>
  <si>
    <t>Hit 1,2 or 3 targets</t>
  </si>
  <si>
    <t>Product Code</t>
  </si>
  <si>
    <t>Standard Cost</t>
  </si>
  <si>
    <t>List Price</t>
  </si>
  <si>
    <t>Current Level</t>
  </si>
  <si>
    <t>Minimum Level</t>
  </si>
  <si>
    <t>Maximum Level</t>
  </si>
  <si>
    <t>Category</t>
  </si>
  <si>
    <t>Current Status</t>
  </si>
  <si>
    <t>Select Product Category to calculate Sales Discount</t>
  </si>
  <si>
    <t>Dried Fruit &amp; Nuts</t>
  </si>
  <si>
    <t>List</t>
  </si>
  <si>
    <t>Chips, Snacks</t>
  </si>
  <si>
    <t>NWTDFN-74</t>
  </si>
  <si>
    <t>Almonds</t>
  </si>
  <si>
    <t>Baked Goods &amp; Mixes</t>
  </si>
  <si>
    <t>NWTB-34</t>
  </si>
  <si>
    <t>Beer</t>
  </si>
  <si>
    <t>NWTJP-6</t>
  </si>
  <si>
    <t>Boysenberry Spread</t>
  </si>
  <si>
    <t>Jams, Preserves</t>
  </si>
  <si>
    <t>Candy</t>
  </si>
  <si>
    <t>NWTBGM-85</t>
  </si>
  <si>
    <t>Brownie Mix</t>
  </si>
  <si>
    <t>Canned Fruit &amp; Vegetables</t>
  </si>
  <si>
    <t>NWTCO-4</t>
  </si>
  <si>
    <t>Cajun Seasoning</t>
  </si>
  <si>
    <t>Canned Meat</t>
  </si>
  <si>
    <t>NWTBGM-86</t>
  </si>
  <si>
    <t>Cake Mix</t>
  </si>
  <si>
    <t>Cereal</t>
  </si>
  <si>
    <t>NWTB-1</t>
  </si>
  <si>
    <t>NWTCFV-91</t>
  </si>
  <si>
    <t>Cherry Pie Filling</t>
  </si>
  <si>
    <t>NWTSO-99</t>
  </si>
  <si>
    <t>Chicken Soup</t>
  </si>
  <si>
    <t>Soups</t>
  </si>
  <si>
    <t>NWTCA-48</t>
  </si>
  <si>
    <t>Chocolate</t>
  </si>
  <si>
    <t>NWTBGM-19</t>
  </si>
  <si>
    <t>Chocolate Biscuits Mix</t>
  </si>
  <si>
    <t>Grains</t>
  </si>
  <si>
    <t>NWTSO-41</t>
  </si>
  <si>
    <t>Clam Chowder</t>
  </si>
  <si>
    <t>NWTB-43</t>
  </si>
  <si>
    <t>Coffee</t>
  </si>
  <si>
    <t>Oil</t>
  </si>
  <si>
    <t>NWTCFV-93</t>
  </si>
  <si>
    <t>Corn</t>
  </si>
  <si>
    <t>Pasta</t>
  </si>
  <si>
    <t>NWTCM-40</t>
  </si>
  <si>
    <t>Crab Meat</t>
  </si>
  <si>
    <t>Sauces</t>
  </si>
  <si>
    <t>NWTS-8</t>
  </si>
  <si>
    <t>Curry Sauce</t>
  </si>
  <si>
    <t>NWTDFN-51</t>
  </si>
  <si>
    <t>Dried Apples</t>
  </si>
  <si>
    <t>NWTDFN-7</t>
  </si>
  <si>
    <t>Dried Pears</t>
  </si>
  <si>
    <t>NWTDFN-80</t>
  </si>
  <si>
    <t>Dried Plums</t>
  </si>
  <si>
    <t>NWTCFV-17</t>
  </si>
  <si>
    <t>Fruit Cocktail</t>
  </si>
  <si>
    <t>NWTP-56</t>
  </si>
  <si>
    <t>Gnocchi</t>
  </si>
  <si>
    <t>NWTC-82</t>
  </si>
  <si>
    <t>Granola</t>
  </si>
  <si>
    <t>NWTCFV-92</t>
  </si>
  <si>
    <t>Green Beans</t>
  </si>
  <si>
    <t>NWTB-81</t>
  </si>
  <si>
    <t>Green Tea</t>
  </si>
  <si>
    <t>Hot Cereal</t>
  </si>
  <si>
    <t>NWTS-65</t>
  </si>
  <si>
    <t>Hot Pepper Sauce</t>
  </si>
  <si>
    <t>NWTG-52</t>
  </si>
  <si>
    <t>Long Grain Rice</t>
  </si>
  <si>
    <t>Marmalade</t>
  </si>
  <si>
    <t>NWTD-72</t>
  </si>
  <si>
    <t>Mozzarella</t>
  </si>
  <si>
    <t>NWTCO-77</t>
  </si>
  <si>
    <t>Mustard</t>
  </si>
  <si>
    <t>NWTO-5</t>
  </si>
  <si>
    <t>Olive Oil</t>
  </si>
  <si>
    <t>NWTCFV-89</t>
  </si>
  <si>
    <t>Peaches</t>
  </si>
  <si>
    <t>NWTCFV-88</t>
  </si>
  <si>
    <t>Pears</t>
  </si>
  <si>
    <t>NWTCFV-94</t>
  </si>
  <si>
    <t>Peas</t>
  </si>
  <si>
    <t>NWTCFV-90</t>
  </si>
  <si>
    <t>Pineapple</t>
  </si>
  <si>
    <t>NWTCS-83</t>
  </si>
  <si>
    <t>Potato Chips</t>
  </si>
  <si>
    <t>NWTP-57</t>
  </si>
  <si>
    <t>Ravioli</t>
  </si>
  <si>
    <t>NWTBGM-21</t>
  </si>
  <si>
    <t>Scones</t>
  </si>
  <si>
    <t>NWTCM-96</t>
  </si>
  <si>
    <t>Smoked Salmon</t>
  </si>
  <si>
    <t>NWTCO-3</t>
  </si>
  <si>
    <t>Syrup</t>
  </si>
  <si>
    <t>NWTB-87</t>
  </si>
  <si>
    <t>Tea</t>
  </si>
  <si>
    <t>NWTS-66</t>
  </si>
  <si>
    <t>Tomato Sauce</t>
  </si>
  <si>
    <t>NWTCM-95</t>
  </si>
  <si>
    <t>Tuna Fish</t>
  </si>
  <si>
    <t>NWTSO-98</t>
  </si>
  <si>
    <t>Vegetable Soup</t>
  </si>
  <si>
    <t>NWTDFN-14</t>
  </si>
  <si>
    <t>Walnuts</t>
  </si>
  <si>
    <t>Sales 2016</t>
  </si>
  <si>
    <t>Sales 2017</t>
  </si>
  <si>
    <t>IndexMatch</t>
  </si>
  <si>
    <t>ProductID</t>
  </si>
  <si>
    <t>YearAdded</t>
  </si>
  <si>
    <t>CountryOfOrigin</t>
  </si>
  <si>
    <t>ProductName</t>
  </si>
  <si>
    <t>QuantityPerUnit</t>
  </si>
  <si>
    <t>UnitPrice</t>
  </si>
  <si>
    <t>UnitsInStock</t>
  </si>
  <si>
    <t>UnitsOnOrder</t>
  </si>
  <si>
    <t>NWT-006</t>
  </si>
  <si>
    <t>NWT-001</t>
  </si>
  <si>
    <t>NWT-002</t>
  </si>
  <si>
    <t>NWT-003</t>
  </si>
  <si>
    <t>NWT-004</t>
  </si>
  <si>
    <t>NWT-005</t>
  </si>
  <si>
    <t>NWT-007</t>
  </si>
  <si>
    <t>NWT-008</t>
  </si>
  <si>
    <t>NWT-009</t>
  </si>
  <si>
    <t>NWT-010</t>
  </si>
  <si>
    <t>NWT-011</t>
  </si>
  <si>
    <t>NWT-012</t>
  </si>
  <si>
    <t>NWT-013</t>
  </si>
  <si>
    <t>NWT-014</t>
  </si>
  <si>
    <t>NWT-015</t>
  </si>
  <si>
    <t>NWT-016</t>
  </si>
  <si>
    <t>NWT-017</t>
  </si>
  <si>
    <t>NWT-018</t>
  </si>
  <si>
    <t>NWT-019</t>
  </si>
  <si>
    <t>NWT-020</t>
  </si>
  <si>
    <t>NWT-021</t>
  </si>
  <si>
    <t>NWT-022</t>
  </si>
  <si>
    <t>NWT-023</t>
  </si>
  <si>
    <t>NWT-024</t>
  </si>
  <si>
    <t>NWT-025</t>
  </si>
  <si>
    <t>NWT-026</t>
  </si>
  <si>
    <t>NWT-027</t>
  </si>
  <si>
    <t>NWT-028</t>
  </si>
  <si>
    <t>NWT-029</t>
  </si>
  <si>
    <t>NWT-030</t>
  </si>
  <si>
    <t>NWT-031</t>
  </si>
  <si>
    <t>NWT-032</t>
  </si>
  <si>
    <t>NWT-033</t>
  </si>
  <si>
    <t>NWT-034</t>
  </si>
  <si>
    <t>NWT-035</t>
  </si>
  <si>
    <t>NWT-036</t>
  </si>
  <si>
    <t>NWT-037</t>
  </si>
  <si>
    <t>NWT-038</t>
  </si>
  <si>
    <t>NWT-039</t>
  </si>
  <si>
    <t>NWT-040</t>
  </si>
  <si>
    <t>NWT-041</t>
  </si>
  <si>
    <t>NWT-042</t>
  </si>
  <si>
    <t>NWT-043</t>
  </si>
  <si>
    <t>NWT-044</t>
  </si>
  <si>
    <t>NWT-045</t>
  </si>
  <si>
    <t>NWT-046</t>
  </si>
  <si>
    <t>NWT-047</t>
  </si>
  <si>
    <t>NWT-048</t>
  </si>
  <si>
    <t>NWT-049</t>
  </si>
  <si>
    <t>NWT-050</t>
  </si>
  <si>
    <t>NWT-051</t>
  </si>
  <si>
    <t>NWT-052</t>
  </si>
  <si>
    <t>NWT-053</t>
  </si>
  <si>
    <t>NWT-054</t>
  </si>
  <si>
    <t>NWT-055</t>
  </si>
  <si>
    <t>NWT-056</t>
  </si>
  <si>
    <t>NWT-057</t>
  </si>
  <si>
    <t>NWT-058</t>
  </si>
  <si>
    <t>NWT-059</t>
  </si>
  <si>
    <t>NWT-060</t>
  </si>
  <si>
    <t>NWT-061</t>
  </si>
  <si>
    <t>NWT-062</t>
  </si>
  <si>
    <t>NWT-063</t>
  </si>
  <si>
    <t>NWT-064</t>
  </si>
  <si>
    <t>NWT-065</t>
  </si>
  <si>
    <t>NWT-066</t>
  </si>
  <si>
    <t>NWT-067</t>
  </si>
  <si>
    <t>NWT-068</t>
  </si>
  <si>
    <t>NWT-069</t>
  </si>
  <si>
    <t>NWT-070</t>
  </si>
  <si>
    <t>NWT-071</t>
  </si>
  <si>
    <t>NWT-072</t>
  </si>
  <si>
    <t>NWT-073</t>
  </si>
  <si>
    <t>NWT-074</t>
  </si>
  <si>
    <t>NWT-075</t>
  </si>
  <si>
    <t>NWT-076</t>
  </si>
  <si>
    <t>NWT-077</t>
  </si>
  <si>
    <t>What If Analysis</t>
  </si>
  <si>
    <t>20-29</t>
  </si>
  <si>
    <t>30-40</t>
  </si>
  <si>
    <t>Using logical functions IF AND OR</t>
  </si>
  <si>
    <t>Description:</t>
  </si>
  <si>
    <t>Data:</t>
  </si>
  <si>
    <t>IF Formula:</t>
  </si>
  <si>
    <t>AND Formula:</t>
  </si>
  <si>
    <t>IF(OR) Formula:</t>
  </si>
  <si>
    <t>IF(AND) Formula:</t>
  </si>
  <si>
    <t>OR Formula:</t>
  </si>
  <si>
    <t>Logical Tests: IF AND OR</t>
  </si>
  <si>
    <t>=</t>
  </si>
  <si>
    <t>&gt;</t>
  </si>
  <si>
    <t>&gt;=</t>
  </si>
  <si>
    <t>&lt;=</t>
  </si>
  <si>
    <t>&lt;&gt;</t>
  </si>
  <si>
    <t>Not equal to</t>
  </si>
  <si>
    <t>If the value in C7 is Less than or Equal to 100 then display C7, if not then display "Over budget"</t>
  </si>
  <si>
    <r>
      <t xml:space="preserve">Is B15 </t>
    </r>
    <r>
      <rPr>
        <u/>
        <sz val="16"/>
        <rFont val="Segoe UI"/>
        <family val="2"/>
      </rPr>
      <t>and</t>
    </r>
    <r>
      <rPr>
        <sz val="16"/>
        <rFont val="Segoe UI"/>
        <family val="2"/>
      </rPr>
      <t xml:space="preserve"> C15 greater than D15?</t>
    </r>
  </si>
  <si>
    <r>
      <t xml:space="preserve">Is B23 </t>
    </r>
    <r>
      <rPr>
        <u/>
        <sz val="16"/>
        <rFont val="Segoe UI"/>
        <family val="2"/>
      </rPr>
      <t>or</t>
    </r>
    <r>
      <rPr>
        <sz val="16"/>
        <rFont val="Segoe UI"/>
        <family val="2"/>
      </rPr>
      <t xml:space="preserve"> C23 greater than D23?</t>
    </r>
  </si>
  <si>
    <r>
      <rPr>
        <u/>
        <sz val="16"/>
        <rFont val="Segoe UI"/>
        <family val="2"/>
      </rPr>
      <t>If</t>
    </r>
    <r>
      <rPr>
        <sz val="16"/>
        <rFont val="Segoe UI"/>
        <family val="2"/>
      </rPr>
      <t xml:space="preserve"> the value in C31 is greater than one </t>
    </r>
    <r>
      <rPr>
        <u/>
        <sz val="16"/>
        <rFont val="Segoe UI"/>
        <family val="2"/>
      </rPr>
      <t>and</t>
    </r>
    <r>
      <rPr>
        <sz val="16"/>
        <rFont val="Segoe UI"/>
        <family val="2"/>
      </rPr>
      <t xml:space="preserve"> smaller than 100 then display ok, if not then display warning</t>
    </r>
  </si>
  <si>
    <r>
      <rPr>
        <u/>
        <sz val="16"/>
        <rFont val="Segoe UI"/>
        <family val="2"/>
      </rPr>
      <t>If</t>
    </r>
    <r>
      <rPr>
        <sz val="16"/>
        <rFont val="Segoe UI"/>
        <family val="2"/>
      </rPr>
      <t xml:space="preserve"> the value in C39 is smaller than 2 </t>
    </r>
    <r>
      <rPr>
        <u/>
        <sz val="16"/>
        <rFont val="Segoe UI"/>
        <family val="2"/>
      </rPr>
      <t>or</t>
    </r>
    <r>
      <rPr>
        <sz val="16"/>
        <rFont val="Segoe UI"/>
        <family val="2"/>
      </rPr>
      <t xml:space="preserve"> greater than 100 then display warning, if not then multiply it by 2%</t>
    </r>
  </si>
  <si>
    <t>Sales Analysis</t>
  </si>
  <si>
    <t>Date Joined</t>
  </si>
  <si>
    <t>Miles Hamed</t>
  </si>
  <si>
    <t>Wes Weirich</t>
  </si>
  <si>
    <t>Fabian Ver</t>
  </si>
  <si>
    <t>Delmar Cowherd</t>
  </si>
  <si>
    <t>Christopher Murphy</t>
  </si>
  <si>
    <t>Lester Hackett</t>
  </si>
  <si>
    <t>Barrett Retzlaff</t>
  </si>
  <si>
    <t>Luciano Rigsby</t>
  </si>
  <si>
    <t>Jonathan Lovick</t>
  </si>
  <si>
    <t>Blair Dossett</t>
  </si>
  <si>
    <t>Tanner Norman</t>
  </si>
  <si>
    <t>Osvaldo Bongiorno</t>
  </si>
  <si>
    <t>Quinn Haak</t>
  </si>
  <si>
    <t>Shirley Verhey</t>
  </si>
  <si>
    <t>Lauren Joo</t>
  </si>
  <si>
    <t>Abel Zipp</t>
  </si>
  <si>
    <t>Lewis Liddle</t>
  </si>
  <si>
    <t>Dominic Whetsel</t>
  </si>
  <si>
    <t>Manuel Hanline</t>
  </si>
  <si>
    <t>Gene Moldenhauer</t>
  </si>
  <si>
    <t>Isidro Criner</t>
  </si>
  <si>
    <t>Kevin Mehring</t>
  </si>
  <si>
    <t>Taylor Claycomb</t>
  </si>
  <si>
    <t>Billy Schweiger</t>
  </si>
  <si>
    <t>Micheal Mcmullan</t>
  </si>
  <si>
    <t>Irvin Lavin</t>
  </si>
  <si>
    <t>Jacob Packer</t>
  </si>
  <si>
    <t>Dorsey Ledgerwood</t>
  </si>
  <si>
    <t>Burt Robnett</t>
  </si>
  <si>
    <t>Lucien Liss</t>
  </si>
  <si>
    <t>Anh Barrus</t>
  </si>
  <si>
    <t>Taunya Song</t>
  </si>
  <si>
    <t>Merri Argo</t>
  </si>
  <si>
    <t>Anette Oney</t>
  </si>
  <si>
    <t>Verla Sobieski</t>
  </si>
  <si>
    <t>Carolee Amison</t>
  </si>
  <si>
    <t>Kyoko Poulsen</t>
  </si>
  <si>
    <t>Gladys Corrie</t>
  </si>
  <si>
    <t>Carly Deckard</t>
  </si>
  <si>
    <t>Nubia Kroh</t>
  </si>
  <si>
    <t>Assunta Lasch</t>
  </si>
  <si>
    <t>Shavon Alderman</t>
  </si>
  <si>
    <t>Magdalene Hesler</t>
  </si>
  <si>
    <t>Lauryn Sayre</t>
  </si>
  <si>
    <t>Cyndy Cawthon</t>
  </si>
  <si>
    <t>Joycelyn Kanner</t>
  </si>
  <si>
    <t>Yolanda Kiesel</t>
  </si>
  <si>
    <t>Thao Guynes</t>
  </si>
  <si>
    <t>Venita Ding</t>
  </si>
  <si>
    <t>Eleanore Atnip</t>
  </si>
  <si>
    <t>Alisha Funk</t>
  </si>
  <si>
    <t>Breann Goldsby</t>
  </si>
  <si>
    <t>Janyce Flaugher</t>
  </si>
  <si>
    <t>Floria Junker</t>
  </si>
  <si>
    <t>Dagny Saavedra</t>
  </si>
  <si>
    <t>Nana Overman</t>
  </si>
  <si>
    <t>Maryanna Corpuz</t>
  </si>
  <si>
    <t>Shanell Malecha</t>
  </si>
  <si>
    <t>Deandrea Nakata</t>
  </si>
  <si>
    <t>Shaniqua Chappell</t>
  </si>
  <si>
    <t>Need Review?</t>
  </si>
  <si>
    <t>Answers in comments at bottom of columns</t>
  </si>
  <si>
    <t>Sales 2018</t>
  </si>
  <si>
    <t>2015</t>
  </si>
  <si>
    <t>2016</t>
  </si>
  <si>
    <t>2017</t>
  </si>
  <si>
    <t>2018</t>
  </si>
  <si>
    <t>Years</t>
  </si>
  <si>
    <t>Values</t>
  </si>
  <si>
    <t>Total Sales Total</t>
  </si>
  <si>
    <t>Sales Total</t>
  </si>
  <si>
    <t>Total Percent of Prod Category</t>
  </si>
  <si>
    <t>Percent of Prod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</si>
</sst>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6" formatCode="&quot;£&quot;#,##0;[Red]\-&quot;£&quot;#,##0"/>
    <numFmt numFmtId="8" formatCode="&quot;£&quot;#,##0.00;[Red]\-&quot;£&quot;#,##0.00"/>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quot;£&quot;#,##0"/>
    <numFmt numFmtId="168" formatCode="&quot;£&quot;#,##0.00"/>
    <numFmt numFmtId="169" formatCode="_-[$£-809]* #,##0.00_-;\-[$£-809]* #,##0.00_-;_-[$£-809]* &quot;-&quot;??_-;_-@_-"/>
    <numFmt numFmtId="170" formatCode="_-&quot;£&quot;* #,##0_-;\-&quot;£&quot;* #,##0_-;_-&quot;£&quot;* &quot;-&quot;??_-;_-@_-"/>
    <numFmt numFmtId="171" formatCode="mmm\-yyyy"/>
    <numFmt numFmtId="172" formatCode="_(&quot;Rp&quot;* #,##0_);_(&quot;Rp&quot;* \(#,##0\);_(&quot;Rp&quot;* &quot;-&quot;_);_(@_)"/>
    <numFmt numFmtId="173" formatCode="yyyy"/>
    <numFmt numFmtId="174" formatCode="&quot;ES&quot;000"/>
    <numFmt numFmtId="175" formatCode="&quot;NS&quot;000"/>
    <numFmt numFmtId="176" formatCode="&quot;SS&quot;000"/>
    <numFmt numFmtId="177" formatCode="&quot;WS&quot;000"/>
    <numFmt numFmtId="178" formatCode="_(* #,##0_);_(* \(#,##0\);_(* &quot;-&quot;??_);_(@_)"/>
    <numFmt numFmtId="179" formatCode="0.0%"/>
    <numFmt numFmtId="180" formatCode="[$-F800]dddd\,\ mmmm\ dd\,\ yyyy"/>
    <numFmt numFmtId="181" formatCode="0_)"/>
    <numFmt numFmtId="182" formatCode="0.00_)"/>
    <numFmt numFmtId="183" formatCode="0%;[Red]\(0%\)"/>
    <numFmt numFmtId="184" formatCode="&quot;£&quot;0,000.00;[Red]\(&quot;£&quot;0,000.00\)"/>
    <numFmt numFmtId="185" formatCode="&quot;£&quot;#,##0.00;[Red]\(&quot;£&quot;#,##0.00\)"/>
    <numFmt numFmtId="186" formatCode="000"/>
    <numFmt numFmtId="187" formatCode="&quot;£&quot;#,##0.00;[Red]&quot;£&quot;#,##0.00"/>
    <numFmt numFmtId="188" formatCode="&quot;£&quot;#,##0;[Red]\(&quot;£&quot;#,##0\)"/>
  </numFmts>
  <fonts count="171">
    <font>
      <sz val="11"/>
      <color theme="1"/>
      <name val="Segoe UI"/>
      <family val="2"/>
      <scheme val="minor"/>
    </font>
    <font>
      <sz val="11"/>
      <color theme="1"/>
      <name val="Segoe UI"/>
      <family val="2"/>
      <scheme val="minor"/>
    </font>
    <font>
      <sz val="10"/>
      <name val="Arial"/>
      <family val="2"/>
    </font>
    <font>
      <sz val="10"/>
      <name val="Segoe UI"/>
      <family val="2"/>
      <scheme val="minor"/>
    </font>
    <font>
      <b/>
      <sz val="14"/>
      <name val="Segoe UI"/>
      <family val="2"/>
      <scheme val="minor"/>
    </font>
    <font>
      <sz val="14"/>
      <name val="Segoe UI"/>
      <family val="2"/>
      <scheme val="minor"/>
    </font>
    <font>
      <b/>
      <sz val="16"/>
      <name val="Segoe UI"/>
      <family val="2"/>
      <scheme val="minor"/>
    </font>
    <font>
      <sz val="16"/>
      <name val="Segoe UI"/>
      <family val="2"/>
      <scheme val="minor"/>
    </font>
    <font>
      <sz val="28"/>
      <color theme="1"/>
      <name val="Segoe UI"/>
      <family val="2"/>
      <scheme val="minor"/>
    </font>
    <font>
      <b/>
      <sz val="14"/>
      <color theme="0"/>
      <name val="Segoe UI"/>
      <family val="2"/>
      <scheme val="minor"/>
    </font>
    <font>
      <b/>
      <sz val="20"/>
      <color theme="0"/>
      <name val="Segoe UI"/>
      <family val="2"/>
      <scheme val="minor"/>
    </font>
    <font>
      <sz val="20"/>
      <color theme="0"/>
      <name val="Segoe UI"/>
      <family val="2"/>
      <scheme val="minor"/>
    </font>
    <font>
      <sz val="14"/>
      <color theme="1"/>
      <name val="Segoe UI"/>
      <family val="2"/>
      <scheme val="minor"/>
    </font>
    <font>
      <sz val="16"/>
      <color theme="1"/>
      <name val="Segoe UI"/>
      <family val="2"/>
      <scheme val="minor"/>
    </font>
    <font>
      <b/>
      <sz val="16"/>
      <color theme="1"/>
      <name val="Segoe UI"/>
      <family val="2"/>
      <scheme val="minor"/>
    </font>
    <font>
      <b/>
      <sz val="28"/>
      <name val="Segoe UI"/>
      <family val="2"/>
      <scheme val="minor"/>
    </font>
    <font>
      <b/>
      <sz val="14"/>
      <color theme="1"/>
      <name val="Segoe UI"/>
      <family val="2"/>
      <scheme val="minor"/>
    </font>
    <font>
      <b/>
      <sz val="10"/>
      <name val="Arial"/>
      <family val="2"/>
    </font>
    <font>
      <sz val="12"/>
      <color theme="1"/>
      <name val="Segoe UI"/>
      <family val="2"/>
      <scheme val="minor"/>
    </font>
    <font>
      <b/>
      <sz val="18"/>
      <color theme="1"/>
      <name val="Segoe UI"/>
      <family val="2"/>
      <scheme val="minor"/>
    </font>
    <font>
      <i/>
      <sz val="11"/>
      <color theme="1"/>
      <name val="Segoe UI"/>
      <family val="2"/>
      <scheme val="minor"/>
    </font>
    <font>
      <b/>
      <i/>
      <sz val="14"/>
      <name val="Segoe UI"/>
      <family val="2"/>
      <scheme val="minor"/>
    </font>
    <font>
      <b/>
      <sz val="12"/>
      <color rgb="FF444444"/>
      <name val="Segoe UI"/>
      <family val="2"/>
      <scheme val="minor"/>
    </font>
    <font>
      <sz val="12"/>
      <color rgb="FF444444"/>
      <name val="Segoe UI"/>
      <family val="2"/>
      <scheme val="minor"/>
    </font>
    <font>
      <sz val="12"/>
      <name val="Segoe UI"/>
      <family val="2"/>
      <scheme val="minor"/>
    </font>
    <font>
      <b/>
      <sz val="14"/>
      <color rgb="FF00B050"/>
      <name val="Segoe UI"/>
      <family val="2"/>
      <scheme val="minor"/>
    </font>
    <font>
      <b/>
      <sz val="14"/>
      <color rgb="FF7030A0"/>
      <name val="Segoe UI"/>
      <family val="2"/>
      <scheme val="minor"/>
    </font>
    <font>
      <sz val="22"/>
      <color theme="1"/>
      <name val="Segoe UI"/>
      <family val="2"/>
      <scheme val="minor"/>
    </font>
    <font>
      <b/>
      <sz val="22"/>
      <color rgb="FF002060"/>
      <name val="Segoe UI"/>
      <family val="2"/>
      <scheme val="minor"/>
    </font>
    <font>
      <b/>
      <sz val="22"/>
      <color rgb="FF00B050"/>
      <name val="Segoe UI"/>
      <family val="2"/>
      <scheme val="minor"/>
    </font>
    <font>
      <b/>
      <sz val="22"/>
      <color rgb="FF7030A0"/>
      <name val="Segoe UI"/>
      <family val="2"/>
      <scheme val="minor"/>
    </font>
    <font>
      <sz val="14"/>
      <color rgb="FF7030A0"/>
      <name val="Segoe UI"/>
      <family val="2"/>
      <scheme val="minor"/>
    </font>
    <font>
      <b/>
      <sz val="11"/>
      <color theme="1"/>
      <name val="Segoe UI"/>
      <family val="2"/>
      <scheme val="minor"/>
    </font>
    <font>
      <b/>
      <sz val="11"/>
      <color theme="0" tint="-4.9989318521683403E-2"/>
      <name val="Arial"/>
      <family val="2"/>
    </font>
    <font>
      <sz val="11"/>
      <name val="Segoe UI"/>
      <family val="2"/>
      <scheme val="minor"/>
    </font>
    <font>
      <sz val="28"/>
      <name val="Segoe UI"/>
      <family val="2"/>
      <scheme val="minor"/>
    </font>
    <font>
      <i/>
      <sz val="20"/>
      <name val="Matura MT Script Capitals"/>
      <family val="4"/>
    </font>
    <font>
      <i/>
      <sz val="22"/>
      <name val="Matura MT Script Capitals"/>
      <family val="4"/>
    </font>
    <font>
      <i/>
      <sz val="14"/>
      <color theme="1"/>
      <name val="Segoe UI"/>
      <family val="2"/>
      <scheme val="minor"/>
    </font>
    <font>
      <u/>
      <sz val="14"/>
      <color theme="1"/>
      <name val="Segoe UI"/>
      <family val="2"/>
      <scheme val="minor"/>
    </font>
    <font>
      <sz val="14"/>
      <color indexed="12"/>
      <name val="Segoe UI"/>
      <family val="2"/>
      <scheme val="minor"/>
    </font>
    <font>
      <b/>
      <sz val="22"/>
      <color theme="1"/>
      <name val="Segoe UI"/>
      <family val="2"/>
      <scheme val="minor"/>
    </font>
    <font>
      <sz val="14"/>
      <color rgb="FF000000"/>
      <name val="Segoe UI"/>
      <family val="2"/>
      <scheme val="minor"/>
    </font>
    <font>
      <i/>
      <sz val="14"/>
      <name val="Segoe UI"/>
      <family val="2"/>
      <scheme val="minor"/>
    </font>
    <font>
      <b/>
      <sz val="20"/>
      <color theme="1"/>
      <name val="Segoe UI"/>
      <family val="2"/>
      <scheme val="minor"/>
    </font>
    <font>
      <sz val="10"/>
      <name val="MS Sans Serif"/>
      <family val="2"/>
    </font>
    <font>
      <sz val="14"/>
      <color indexed="18"/>
      <name val="Segoe UI"/>
      <family val="2"/>
      <scheme val="minor"/>
    </font>
    <font>
      <b/>
      <sz val="14"/>
      <color indexed="8"/>
      <name val="Calibri"/>
      <family val="2"/>
    </font>
    <font>
      <b/>
      <sz val="11"/>
      <color theme="3"/>
      <name val="Segoe UI"/>
      <family val="2"/>
      <scheme val="minor"/>
    </font>
    <font>
      <i/>
      <sz val="10"/>
      <color indexed="23"/>
      <name val="Axel"/>
      <family val="2"/>
    </font>
    <font>
      <b/>
      <sz val="11"/>
      <color indexed="56"/>
      <name val="Axel"/>
      <family val="2"/>
    </font>
    <font>
      <sz val="11"/>
      <color theme="1"/>
      <name val="Arial"/>
      <family val="2"/>
    </font>
    <font>
      <b/>
      <sz val="14"/>
      <color indexed="81"/>
      <name val="Tahoma"/>
      <family val="2"/>
    </font>
    <font>
      <b/>
      <sz val="12"/>
      <name val="Segoe UI"/>
      <family val="2"/>
      <scheme val="minor"/>
    </font>
    <font>
      <sz val="12"/>
      <color theme="1"/>
      <name val="Segoe UI"/>
      <family val="2"/>
    </font>
    <font>
      <sz val="11"/>
      <color theme="1"/>
      <name val="Segoe UI"/>
      <family val="2"/>
    </font>
    <font>
      <sz val="10"/>
      <color indexed="8"/>
      <name val="Arial"/>
      <family val="2"/>
    </font>
    <font>
      <sz val="20"/>
      <color theme="1"/>
      <name val="Segoe UI"/>
      <family val="2"/>
    </font>
    <font>
      <b/>
      <sz val="32"/>
      <color rgb="FF287346"/>
      <name val="Segoe UI Light"/>
      <family val="2"/>
    </font>
    <font>
      <sz val="14"/>
      <name val="Segoe UI"/>
      <family val="2"/>
    </font>
    <font>
      <b/>
      <sz val="14"/>
      <color rgb="FF287346"/>
      <name val="Segoe UI"/>
      <family val="2"/>
      <scheme val="minor"/>
    </font>
    <font>
      <sz val="12"/>
      <color theme="0"/>
      <name val="Segoe UI"/>
      <family val="2"/>
    </font>
    <font>
      <sz val="12"/>
      <color theme="1" tint="0.14999847407452621"/>
      <name val="Segoe UI"/>
      <family val="2"/>
    </font>
    <font>
      <i/>
      <sz val="11"/>
      <name val="Arial"/>
      <family val="2"/>
    </font>
    <font>
      <sz val="11"/>
      <name val="Arial"/>
      <family val="2"/>
    </font>
    <font>
      <sz val="36"/>
      <color rgb="FF002060"/>
      <name val="Segoe UI"/>
      <family val="2"/>
    </font>
    <font>
      <sz val="10"/>
      <name val="Segoe UI"/>
      <family val="2"/>
    </font>
    <font>
      <sz val="12"/>
      <name val="Segoe UI"/>
      <family val="2"/>
    </font>
    <font>
      <b/>
      <sz val="12"/>
      <name val="Segoe UI"/>
      <family val="2"/>
    </font>
    <font>
      <sz val="28"/>
      <color theme="1"/>
      <name val="Segoe UI"/>
      <family val="2"/>
    </font>
    <font>
      <b/>
      <sz val="18"/>
      <name val="Segoe UI"/>
      <family val="2"/>
    </font>
    <font>
      <b/>
      <sz val="14"/>
      <name val="Segoe UI"/>
      <family val="2"/>
    </font>
    <font>
      <b/>
      <sz val="16"/>
      <name val="Segoe UI"/>
      <family val="2"/>
    </font>
    <font>
      <b/>
      <sz val="14"/>
      <color theme="1"/>
      <name val="Segoe UI"/>
      <family val="2"/>
    </font>
    <font>
      <b/>
      <sz val="16"/>
      <color theme="1"/>
      <name val="Segoe UI"/>
      <family val="2"/>
    </font>
    <font>
      <sz val="36"/>
      <color rgb="FF0B744D"/>
      <name val="Segoe UI"/>
      <family val="2"/>
    </font>
    <font>
      <sz val="10"/>
      <name val="Arial"/>
      <family val="2"/>
    </font>
    <font>
      <sz val="20"/>
      <color rgb="FF002060"/>
      <name val="Segoe UI"/>
      <family val="2"/>
    </font>
    <font>
      <sz val="16"/>
      <name val="Segoe UI"/>
      <family val="2"/>
    </font>
    <font>
      <sz val="16"/>
      <color theme="1"/>
      <name val="Segoe UI"/>
      <family val="2"/>
    </font>
    <font>
      <sz val="20"/>
      <color rgb="FFC00000"/>
      <name val="Segoe UI"/>
      <family val="2"/>
    </font>
    <font>
      <sz val="36"/>
      <color rgb="FFC00000"/>
      <name val="Segoe UI"/>
      <family val="2"/>
    </font>
    <font>
      <sz val="14"/>
      <color theme="1"/>
      <name val="Segoe UI"/>
      <family val="2"/>
    </font>
    <font>
      <b/>
      <sz val="20"/>
      <name val="Segoe UI"/>
      <family val="2"/>
    </font>
    <font>
      <b/>
      <sz val="14"/>
      <color rgb="FFC00000"/>
      <name val="Segoe UI"/>
      <family val="2"/>
    </font>
    <font>
      <sz val="22"/>
      <color rgb="FFC00000"/>
      <name val="Segoe UI"/>
      <family val="2"/>
    </font>
    <font>
      <sz val="18"/>
      <color rgb="FF0B744D"/>
      <name val="Segoe UI"/>
      <family val="2"/>
    </font>
    <font>
      <sz val="22"/>
      <color rgb="FF0B744D"/>
      <name val="Segoe UI"/>
      <family val="2"/>
    </font>
    <font>
      <b/>
      <sz val="14"/>
      <color rgb="FF7030A0"/>
      <name val="Segoe UI"/>
      <family val="2"/>
    </font>
    <font>
      <sz val="11"/>
      <color rgb="FFF0F0F0"/>
      <name val="Segoe UI"/>
      <family val="2"/>
    </font>
    <font>
      <b/>
      <sz val="20"/>
      <color rgb="FF002060"/>
      <name val="Segoe UI"/>
      <family val="2"/>
      <scheme val="minor"/>
    </font>
    <font>
      <sz val="20"/>
      <color rgb="FF002060"/>
      <name val="Segoe UI"/>
      <family val="2"/>
      <scheme val="minor"/>
    </font>
    <font>
      <b/>
      <sz val="18"/>
      <color rgb="FF002060"/>
      <name val="Segoe UI"/>
      <family val="2"/>
      <scheme val="minor"/>
    </font>
    <font>
      <b/>
      <i/>
      <sz val="12"/>
      <name val="Segoe UI"/>
      <family val="2"/>
    </font>
    <font>
      <b/>
      <i/>
      <sz val="14"/>
      <name val="Segoe UI"/>
      <family val="2"/>
    </font>
    <font>
      <b/>
      <sz val="14"/>
      <color rgb="FF0B744D"/>
      <name val="Segoe UI"/>
      <family val="2"/>
    </font>
    <font>
      <b/>
      <sz val="16"/>
      <color rgb="FF0B744D"/>
      <name val="Segoe UI"/>
      <family val="2"/>
    </font>
    <font>
      <sz val="24"/>
      <color theme="1"/>
      <name val="Segoe UI"/>
      <family val="2"/>
    </font>
    <font>
      <i/>
      <sz val="12"/>
      <color theme="1"/>
      <name val="Segoe UI"/>
      <family val="2"/>
    </font>
    <font>
      <b/>
      <sz val="18"/>
      <color theme="1"/>
      <name val="Segoe UI"/>
      <family val="2"/>
    </font>
    <font>
      <b/>
      <sz val="10"/>
      <name val="Segoe UI"/>
      <family val="2"/>
    </font>
    <font>
      <b/>
      <sz val="20"/>
      <color theme="0"/>
      <name val="Segoe UI"/>
      <family val="2"/>
    </font>
    <font>
      <sz val="20"/>
      <color theme="0"/>
      <name val="Segoe UI"/>
      <family val="2"/>
    </font>
    <font>
      <b/>
      <sz val="20"/>
      <color rgb="FF002060"/>
      <name val="Segoe UI"/>
      <family val="2"/>
    </font>
    <font>
      <sz val="36"/>
      <color theme="7" tint="-0.499984740745262"/>
      <name val="Segoe UI"/>
      <family val="2"/>
    </font>
    <font>
      <b/>
      <sz val="20"/>
      <color theme="7" tint="-0.499984740745262"/>
      <name val="Segoe UI"/>
      <family val="2"/>
      <scheme val="minor"/>
    </font>
    <font>
      <sz val="28"/>
      <name val="Segoe UI"/>
      <family val="2"/>
    </font>
    <font>
      <sz val="11"/>
      <name val="Segoe UI"/>
      <family val="2"/>
    </font>
    <font>
      <b/>
      <sz val="20"/>
      <color rgb="FF0B744D"/>
      <name val="Segoe UI"/>
      <family val="2"/>
    </font>
    <font>
      <b/>
      <sz val="14"/>
      <color rgb="FFC00000"/>
      <name val="Segoe UI"/>
      <family val="2"/>
      <scheme val="minor"/>
    </font>
    <font>
      <sz val="28"/>
      <color rgb="FF0B744D"/>
      <name val="Segoe UI"/>
      <family val="2"/>
      <scheme val="minor"/>
    </font>
    <font>
      <sz val="11"/>
      <color rgb="FF0B744D"/>
      <name val="Segoe UI"/>
      <family val="2"/>
      <scheme val="minor"/>
    </font>
    <font>
      <i/>
      <sz val="11"/>
      <color theme="1"/>
      <name val="Segoe UI"/>
      <family val="2"/>
    </font>
    <font>
      <b/>
      <sz val="14"/>
      <color theme="6" tint="-0.499984740745262"/>
      <name val="Tw Cen MT"/>
      <family val="2"/>
    </font>
    <font>
      <b/>
      <sz val="11"/>
      <color theme="1"/>
      <name val="Segoe UI"/>
      <family val="2"/>
    </font>
    <font>
      <b/>
      <sz val="12"/>
      <color rgb="FF002060"/>
      <name val="Segoe UI"/>
      <family val="2"/>
      <scheme val="minor"/>
    </font>
    <font>
      <sz val="18"/>
      <name val="Segoe UI"/>
      <family val="2"/>
      <scheme val="minor"/>
    </font>
    <font>
      <sz val="36"/>
      <color theme="1"/>
      <name val="Segoe UI"/>
      <family val="2"/>
    </font>
    <font>
      <sz val="16"/>
      <color rgb="FF363636"/>
      <name val="Segoe UI"/>
      <family val="2"/>
    </font>
    <font>
      <sz val="36"/>
      <color theme="5"/>
      <name val="Segoe UI"/>
      <family val="2"/>
    </font>
    <font>
      <sz val="36"/>
      <color rgb="FFFF0000"/>
      <name val="Segoe UI"/>
      <family val="2"/>
    </font>
    <font>
      <b/>
      <sz val="16"/>
      <color rgb="FFC00000"/>
      <name val="Segoe UI"/>
      <family val="2"/>
    </font>
    <font>
      <b/>
      <sz val="12"/>
      <color indexed="56"/>
      <name val="Segoe UI"/>
      <family val="2"/>
    </font>
    <font>
      <b/>
      <sz val="12"/>
      <color theme="0"/>
      <name val="Segoe UI"/>
      <family val="2"/>
    </font>
    <font>
      <b/>
      <sz val="24"/>
      <color indexed="56"/>
      <name val="Segoe UI"/>
      <family val="2"/>
    </font>
    <font>
      <b/>
      <sz val="12"/>
      <color indexed="81"/>
      <name val="Tahoma"/>
      <family val="2"/>
    </font>
    <font>
      <sz val="12"/>
      <color indexed="81"/>
      <name val="Tahoma"/>
      <family val="2"/>
    </font>
    <font>
      <sz val="12"/>
      <color theme="1"/>
      <name val="Arial"/>
      <family val="2"/>
    </font>
    <font>
      <sz val="14"/>
      <color theme="1"/>
      <name val="Arial"/>
      <family val="2"/>
    </font>
    <font>
      <b/>
      <sz val="12"/>
      <color theme="0"/>
      <name val="Segoe UI"/>
      <family val="2"/>
      <scheme val="minor"/>
    </font>
    <font>
      <b/>
      <sz val="20"/>
      <color indexed="56"/>
      <name val="Segoe UI"/>
      <family val="2"/>
    </font>
    <font>
      <b/>
      <u/>
      <sz val="14"/>
      <name val="Segoe UI"/>
      <family val="2"/>
    </font>
    <font>
      <b/>
      <sz val="12"/>
      <color rgb="FF002060"/>
      <name val="Segoe UI"/>
      <family val="2"/>
    </font>
    <font>
      <b/>
      <sz val="14"/>
      <color rgb="FF002060"/>
      <name val="Segoe UI"/>
      <family val="2"/>
    </font>
    <font>
      <sz val="14"/>
      <color rgb="FF002060"/>
      <name val="Segoe UI"/>
      <family val="2"/>
    </font>
    <font>
      <b/>
      <sz val="20"/>
      <color theme="1"/>
      <name val="Segoe UI"/>
      <family val="2"/>
    </font>
    <font>
      <b/>
      <sz val="11"/>
      <name val="Segoe UI"/>
      <family val="2"/>
    </font>
    <font>
      <b/>
      <sz val="16"/>
      <color rgb="FF7030A0"/>
      <name val="Segoe UI"/>
      <family val="2"/>
    </font>
    <font>
      <sz val="36"/>
      <color theme="9" tint="-0.249977111117893"/>
      <name val="Segoe UI"/>
      <family val="2"/>
    </font>
    <font>
      <sz val="11"/>
      <color indexed="81"/>
      <name val="Tahoma"/>
      <family val="2"/>
    </font>
    <font>
      <b/>
      <sz val="12"/>
      <color theme="1"/>
      <name val="Segoe UI"/>
      <family val="2"/>
    </font>
    <font>
      <b/>
      <sz val="10"/>
      <name val="Segoe UI"/>
      <family val="2"/>
      <scheme val="minor"/>
    </font>
    <font>
      <b/>
      <sz val="16"/>
      <color rgb="FF002060"/>
      <name val="Segoe UI"/>
      <family val="2"/>
    </font>
    <font>
      <sz val="12"/>
      <color indexed="81"/>
      <name val="Segoe UI"/>
      <family val="2"/>
    </font>
    <font>
      <b/>
      <sz val="8"/>
      <name val="Segoe UI"/>
      <family val="2"/>
    </font>
    <font>
      <b/>
      <sz val="26"/>
      <color theme="6" tint="-0.499984740745262"/>
      <name val="Segoe UI"/>
      <family val="2"/>
      <scheme val="major"/>
    </font>
    <font>
      <sz val="26"/>
      <name val="Segoe UI"/>
      <family val="2"/>
      <scheme val="minor"/>
    </font>
    <font>
      <b/>
      <sz val="26"/>
      <color theme="6" tint="-0.499984740745262"/>
      <name val="Tw Cen MT"/>
      <family val="2"/>
    </font>
    <font>
      <sz val="26"/>
      <color theme="1"/>
      <name val="Segoe UI"/>
      <family val="2"/>
      <scheme val="minor"/>
    </font>
    <font>
      <sz val="24"/>
      <name val="Segoe UI"/>
      <family val="2"/>
      <scheme val="minor"/>
    </font>
    <font>
      <sz val="12"/>
      <color theme="0"/>
      <name val="Segoe UI"/>
      <family val="2"/>
      <scheme val="minor"/>
    </font>
    <font>
      <sz val="11"/>
      <color theme="0"/>
      <name val="Segoe UI"/>
      <family val="2"/>
      <scheme val="minor"/>
    </font>
    <font>
      <sz val="36"/>
      <color rgb="FF0B744D"/>
      <name val="Segoe UI"/>
      <family val="2"/>
    </font>
    <font>
      <sz val="11"/>
      <color theme="1"/>
      <name val="Segoe UI"/>
      <family val="2"/>
      <scheme val="minor"/>
    </font>
    <font>
      <sz val="36"/>
      <color rgb="FF002060"/>
      <name val="Segoe UI"/>
      <family val="2"/>
    </font>
    <font>
      <sz val="36"/>
      <color theme="0"/>
      <name val="Segoe UI"/>
      <family val="2"/>
      <scheme val="minor"/>
    </font>
    <font>
      <sz val="11"/>
      <color theme="0"/>
      <name val="Segoe UI"/>
      <family val="2"/>
    </font>
    <font>
      <sz val="11"/>
      <color theme="1"/>
      <name val="Segoe UI"/>
      <family val="2"/>
    </font>
    <font>
      <b/>
      <sz val="11"/>
      <color theme="0"/>
      <name val="Segoe UI"/>
      <family val="2"/>
      <scheme val="minor"/>
    </font>
    <font>
      <sz val="18"/>
      <color theme="1"/>
      <name val="Segoe UI"/>
      <family val="2"/>
      <scheme val="minor"/>
    </font>
    <font>
      <b/>
      <sz val="9"/>
      <color indexed="81"/>
      <name val="Tahoma"/>
      <family val="2"/>
    </font>
    <font>
      <b/>
      <sz val="36"/>
      <color theme="3" tint="0.39997558519241921"/>
      <name val="Segoe UI"/>
      <family val="2"/>
    </font>
    <font>
      <sz val="26"/>
      <color theme="3"/>
      <name val="Segoe UI"/>
      <family val="2"/>
    </font>
    <font>
      <sz val="26"/>
      <color rgb="FF0B744D"/>
      <name val="Segoe UI"/>
      <family val="2"/>
    </font>
    <font>
      <sz val="48"/>
      <color theme="3"/>
      <name val="Segoe UI"/>
      <family val="2"/>
    </font>
    <font>
      <b/>
      <sz val="12"/>
      <color theme="1"/>
      <name val="Segoe UI"/>
      <family val="2"/>
      <scheme val="minor"/>
    </font>
    <font>
      <b/>
      <sz val="24"/>
      <color rgb="FF363636"/>
      <name val="Segoe UI"/>
      <family val="2"/>
    </font>
    <font>
      <b/>
      <sz val="20"/>
      <color rgb="FF363636"/>
      <name val="Segoe UI"/>
      <family val="2"/>
    </font>
    <font>
      <u/>
      <sz val="16"/>
      <name val="Segoe UI"/>
      <family val="2"/>
    </font>
    <font>
      <b/>
      <sz val="10"/>
      <color indexed="81"/>
      <name val="Tahoma"/>
      <family val="2"/>
    </font>
    <font>
      <sz val="12"/>
      <name val="Open Sans"/>
      <family val="2"/>
    </font>
  </fonts>
  <fills count="43">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3F3F3"/>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00B0F0"/>
        <bgColor indexed="64"/>
      </patternFill>
    </fill>
    <fill>
      <patternFill patternType="solid">
        <fgColor theme="6" tint="0.79998168889431442"/>
        <bgColor indexed="64"/>
      </patternFill>
    </fill>
    <fill>
      <patternFill patternType="solid">
        <fgColor indexed="22"/>
      </patternFill>
    </fill>
    <fill>
      <patternFill patternType="solid">
        <fgColor indexed="26"/>
      </patternFill>
    </fill>
    <fill>
      <patternFill patternType="solid">
        <fgColor rgb="FFD8D8D8"/>
        <bgColor indexed="64"/>
      </patternFill>
    </fill>
    <fill>
      <patternFill patternType="solid">
        <fgColor rgb="FFFFFFFF"/>
        <bgColor indexed="64"/>
      </patternFill>
    </fill>
    <fill>
      <patternFill patternType="solid">
        <fgColor indexed="43"/>
        <bgColor indexed="64"/>
      </patternFill>
    </fill>
    <fill>
      <patternFill patternType="solid">
        <fgColor rgb="FF287346"/>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3"/>
        <bgColor indexed="63"/>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4" tint="0.79998168889431442"/>
        <bgColor indexed="62"/>
      </patternFill>
    </fill>
    <fill>
      <patternFill patternType="solid">
        <fgColor rgb="FF00B050"/>
        <bgColor indexed="64"/>
      </patternFill>
    </fill>
    <fill>
      <patternFill patternType="solid">
        <fgColor rgb="FFEEA6A4"/>
        <bgColor indexed="64"/>
      </patternFill>
    </fill>
    <fill>
      <patternFill patternType="solid">
        <fgColor rgb="FFD9373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9"/>
        <bgColor indexed="64"/>
      </patternFill>
    </fill>
    <fill>
      <patternFill patternType="solid">
        <fgColor theme="6" tint="0.59999389629810485"/>
        <bgColor indexed="65"/>
      </patternFill>
    </fill>
    <fill>
      <patternFill patternType="solid">
        <fgColor theme="7" tint="0.79998168889431442"/>
        <bgColor indexed="65"/>
      </patternFill>
    </fill>
    <fill>
      <patternFill patternType="solid">
        <fgColor theme="0"/>
        <bgColor theme="6" tint="0.79998168889431442"/>
      </patternFill>
    </fill>
    <fill>
      <patternFill patternType="solid">
        <fgColor theme="8" tint="-0.249977111117893"/>
        <bgColor indexed="64"/>
      </patternFill>
    </fill>
    <fill>
      <patternFill patternType="solid">
        <fgColor theme="4"/>
        <bgColor theme="4"/>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style="thick">
        <color indexed="64"/>
      </right>
      <top style="thick">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bottom style="thin">
        <color auto="1"/>
      </bottom>
      <diagonal/>
    </border>
    <border>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double">
        <color indexed="8"/>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indexed="64"/>
      </left>
      <right/>
      <top style="thin">
        <color indexed="64"/>
      </top>
      <bottom style="thin">
        <color indexed="64"/>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thin">
        <color auto="1"/>
      </right>
      <top style="thin">
        <color auto="1"/>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51">
    <xf numFmtId="0" fontId="0" fillId="0" borderId="0"/>
    <xf numFmtId="44" fontId="1" fillId="0" borderId="0" applyFont="0" applyFill="0" applyBorder="0" applyAlignment="0" applyProtection="0"/>
    <xf numFmtId="0" fontId="2" fillId="0" borderId="0"/>
    <xf numFmtId="172" fontId="2" fillId="0" borderId="0" applyFont="0" applyFill="0" applyBorder="0" applyAlignment="0" applyProtection="0"/>
    <xf numFmtId="0" fontId="33" fillId="10" borderId="36" applyProtection="0">
      <alignment horizontal="right" vertical="center" wrapText="1"/>
    </xf>
    <xf numFmtId="3" fontId="34" fillId="11" borderId="37" applyProtection="0">
      <alignment horizontal="right" vertical="center" wrapText="1"/>
    </xf>
    <xf numFmtId="3" fontId="1" fillId="9" borderId="38">
      <alignment horizontal="right" vertical="center" wrapText="1"/>
    </xf>
    <xf numFmtId="166" fontId="2" fillId="0" borderId="0" applyFont="0" applyFill="0" applyBorder="0" applyAlignment="0" applyProtection="0"/>
    <xf numFmtId="165" fontId="2" fillId="0" borderId="0" applyFont="0" applyFill="0" applyBorder="0" applyAlignment="0" applyProtection="0"/>
    <xf numFmtId="0" fontId="45" fillId="0" borderId="0"/>
    <xf numFmtId="8" fontId="45"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2" fillId="16" borderId="0" applyNumberFormat="0" applyFont="0" applyBorder="0" applyAlignment="0" applyProtection="0"/>
    <xf numFmtId="0" fontId="50" fillId="0" borderId="0" applyNumberFormat="0" applyFill="0" applyBorder="0" applyAlignment="0" applyProtection="0"/>
    <xf numFmtId="0" fontId="2" fillId="0" borderId="0"/>
    <xf numFmtId="0" fontId="51" fillId="0" borderId="0"/>
    <xf numFmtId="9" fontId="2" fillId="0" borderId="0" applyFont="0" applyFill="0" applyBorder="0" applyAlignment="0" applyProtection="0"/>
    <xf numFmtId="9" fontId="1" fillId="0" borderId="0" applyFont="0" applyFill="0" applyBorder="0" applyAlignment="0" applyProtection="0"/>
    <xf numFmtId="0" fontId="2" fillId="17" borderId="0" applyNumberFormat="0" applyFont="0" applyBorder="0" applyAlignment="0" applyProtection="0"/>
    <xf numFmtId="165"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4" fontId="56" fillId="20" borderId="47" applyNumberFormat="0" applyProtection="0">
      <alignment vertical="center"/>
    </xf>
    <xf numFmtId="0" fontId="2" fillId="0" borderId="48" applyNumberFormat="0" applyFont="0" applyFill="0" applyAlignment="0" applyProtection="0"/>
    <xf numFmtId="0" fontId="2" fillId="0" borderId="48" applyNumberFormat="0" applyFont="0" applyFill="0" applyAlignment="0" applyProtection="0"/>
    <xf numFmtId="4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alignment vertical="center"/>
    </xf>
    <xf numFmtId="0" fontId="76" fillId="0" borderId="0"/>
    <xf numFmtId="43" fontId="1" fillId="0" borderId="0" applyFont="0" applyFill="0" applyBorder="0" applyAlignment="0" applyProtection="0"/>
    <xf numFmtId="0" fontId="34" fillId="0" borderId="0"/>
    <xf numFmtId="185" fontId="82" fillId="0" borderId="0" applyFill="0" applyBorder="0"/>
    <xf numFmtId="165" fontId="1" fillId="0" borderId="0" applyFont="0" applyFill="0" applyBorder="0" applyAlignment="0" applyProtection="0"/>
    <xf numFmtId="0" fontId="2" fillId="0" borderId="0"/>
    <xf numFmtId="9"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731">
    <xf numFmtId="0" fontId="0" fillId="0" borderId="0" xfId="0"/>
    <xf numFmtId="0" fontId="3" fillId="0" borderId="0" xfId="0" applyFont="1" applyBorder="1"/>
    <xf numFmtId="0" fontId="0" fillId="0" borderId="0" xfId="0" applyBorder="1"/>
    <xf numFmtId="0" fontId="5" fillId="0" borderId="0" xfId="0" applyFont="1" applyBorder="1" applyAlignment="1">
      <alignment horizontal="left" vertical="center"/>
    </xf>
    <xf numFmtId="0" fontId="0" fillId="0" borderId="0" xfId="0" applyFont="1"/>
    <xf numFmtId="17" fontId="0" fillId="0" borderId="0" xfId="0" applyNumberFormat="1" applyFont="1"/>
    <xf numFmtId="168" fontId="7" fillId="0" borderId="0" xfId="0" applyNumberFormat="1" applyFont="1" applyBorder="1" applyAlignment="1" applyProtection="1">
      <alignment horizontal="right"/>
      <protection hidden="1"/>
    </xf>
    <xf numFmtId="168" fontId="7" fillId="0" borderId="0" xfId="0" applyNumberFormat="1" applyFont="1" applyBorder="1" applyAlignment="1">
      <alignment horizontal="right"/>
    </xf>
    <xf numFmtId="0" fontId="14" fillId="0" borderId="0" xfId="0" applyFont="1"/>
    <xf numFmtId="0" fontId="12" fillId="0" borderId="0" xfId="0" applyFont="1" applyFill="1" applyBorder="1"/>
    <xf numFmtId="0" fontId="2" fillId="0" borderId="0" xfId="2" applyFill="1"/>
    <xf numFmtId="0" fontId="12" fillId="0" borderId="16" xfId="0" applyFont="1" applyBorder="1" applyAlignment="1">
      <alignment horizontal="left"/>
    </xf>
    <xf numFmtId="0" fontId="12" fillId="0" borderId="16" xfId="0" applyFont="1" applyBorder="1"/>
    <xf numFmtId="0" fontId="10" fillId="0" borderId="7" xfId="0" applyFont="1" applyFill="1" applyBorder="1" applyAlignment="1">
      <alignment horizontal="center" vertical="top" wrapText="1"/>
    </xf>
    <xf numFmtId="0" fontId="11" fillId="0" borderId="0" xfId="0" applyFont="1" applyFill="1" applyBorder="1" applyAlignment="1">
      <alignment horizontal="center" vertical="top" wrapText="1"/>
    </xf>
    <xf numFmtId="0" fontId="15" fillId="6" borderId="0" xfId="0" applyFont="1" applyFill="1"/>
    <xf numFmtId="0" fontId="8" fillId="6" borderId="0" xfId="0" applyFont="1" applyFill="1" applyAlignment="1">
      <alignment horizontal="center" vertical="center" wrapText="1"/>
    </xf>
    <xf numFmtId="0" fontId="0" fillId="6" borderId="0" xfId="0" applyFill="1"/>
    <xf numFmtId="0" fontId="5" fillId="0" borderId="16" xfId="0" applyFont="1" applyFill="1" applyBorder="1" applyAlignment="1">
      <alignment horizontal="center"/>
    </xf>
    <xf numFmtId="0" fontId="5" fillId="0" borderId="16" xfId="0" applyFont="1" applyFill="1" applyBorder="1" applyAlignment="1"/>
    <xf numFmtId="0" fontId="5" fillId="0" borderId="16" xfId="0" applyFont="1" applyFill="1" applyBorder="1" applyAlignment="1">
      <alignment horizontal="left" indent="1"/>
    </xf>
    <xf numFmtId="0" fontId="4" fillId="0" borderId="7" xfId="0" applyFont="1" applyFill="1" applyBorder="1" applyAlignment="1">
      <alignment horizontal="center" wrapText="1"/>
    </xf>
    <xf numFmtId="0" fontId="12" fillId="0" borderId="0" xfId="0" applyFont="1" applyFill="1" applyBorder="1" applyAlignment="1">
      <alignment horizontal="center" vertical="center"/>
    </xf>
    <xf numFmtId="174" fontId="5" fillId="0" borderId="16" xfId="0" applyNumberFormat="1" applyFont="1" applyFill="1" applyBorder="1" applyAlignment="1">
      <alignment horizontal="center"/>
    </xf>
    <xf numFmtId="168" fontId="5" fillId="0" borderId="16" xfId="0" applyNumberFormat="1" applyFont="1" applyFill="1" applyBorder="1" applyAlignment="1">
      <alignment horizontal="right"/>
    </xf>
    <xf numFmtId="175" fontId="5" fillId="0" borderId="16" xfId="0" applyNumberFormat="1" applyFont="1" applyFill="1" applyBorder="1" applyAlignment="1">
      <alignment horizontal="center"/>
    </xf>
    <xf numFmtId="176" fontId="5" fillId="0" borderId="16" xfId="0" applyNumberFormat="1" applyFont="1" applyFill="1" applyBorder="1" applyAlignment="1">
      <alignment horizontal="center"/>
    </xf>
    <xf numFmtId="177" fontId="5" fillId="0" borderId="16" xfId="0" applyNumberFormat="1" applyFont="1" applyFill="1" applyBorder="1" applyAlignment="1">
      <alignment horizontal="center"/>
    </xf>
    <xf numFmtId="0" fontId="21" fillId="0" borderId="0" xfId="0" applyFont="1" applyFill="1" applyBorder="1" applyAlignment="1">
      <alignment horizontal="left" indent="1"/>
    </xf>
    <xf numFmtId="0" fontId="4" fillId="0" borderId="0" xfId="0" applyFont="1" applyFill="1" applyBorder="1" applyAlignment="1">
      <alignment horizontal="center" wrapText="1"/>
    </xf>
    <xf numFmtId="0" fontId="4" fillId="5" borderId="16" xfId="0" applyFont="1" applyFill="1" applyBorder="1" applyAlignment="1">
      <alignment horizontal="center"/>
    </xf>
    <xf numFmtId="0" fontId="4" fillId="5" borderId="16" xfId="0" applyFont="1" applyFill="1" applyBorder="1" applyAlignment="1">
      <alignment horizontal="center" vertical="center"/>
    </xf>
    <xf numFmtId="0" fontId="4" fillId="5" borderId="16" xfId="0" applyFont="1" applyFill="1" applyBorder="1" applyAlignment="1">
      <alignment horizontal="center" vertical="center" wrapText="1"/>
    </xf>
    <xf numFmtId="0" fontId="4" fillId="5" borderId="16" xfId="0" applyFont="1" applyFill="1" applyBorder="1" applyAlignment="1">
      <alignment horizontal="left" indent="1"/>
    </xf>
    <xf numFmtId="0" fontId="4" fillId="5" borderId="16" xfId="0" applyFont="1" applyFill="1" applyBorder="1"/>
    <xf numFmtId="0" fontId="12" fillId="0" borderId="16" xfId="0" applyFont="1" applyFill="1" applyBorder="1"/>
    <xf numFmtId="0" fontId="23" fillId="8" borderId="8" xfId="0" applyFont="1" applyFill="1" applyBorder="1" applyAlignment="1">
      <alignment vertical="center" wrapText="1"/>
    </xf>
    <xf numFmtId="0" fontId="23" fillId="9" borderId="8" xfId="0" applyFont="1" applyFill="1" applyBorder="1" applyAlignment="1">
      <alignment vertical="center" wrapText="1"/>
    </xf>
    <xf numFmtId="0" fontId="23" fillId="8" borderId="5" xfId="0" applyFont="1" applyFill="1" applyBorder="1" applyAlignment="1">
      <alignment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vertical="center" wrapText="1"/>
    </xf>
    <xf numFmtId="0" fontId="23" fillId="9" borderId="23" xfId="0" applyFont="1" applyFill="1" applyBorder="1" applyAlignment="1">
      <alignment vertical="center" wrapText="1"/>
    </xf>
    <xf numFmtId="0" fontId="23" fillId="9" borderId="3" xfId="0" applyFont="1" applyFill="1" applyBorder="1" applyAlignment="1">
      <alignment vertical="center" wrapText="1"/>
    </xf>
    <xf numFmtId="0" fontId="23" fillId="8" borderId="13" xfId="0" applyFont="1" applyFill="1" applyBorder="1" applyAlignment="1">
      <alignment vertical="center" wrapText="1"/>
    </xf>
    <xf numFmtId="0" fontId="23" fillId="9" borderId="13" xfId="0" applyFont="1" applyFill="1" applyBorder="1" applyAlignment="1">
      <alignment vertical="center" wrapText="1"/>
    </xf>
    <xf numFmtId="0" fontId="23" fillId="8" borderId="12" xfId="0" applyFont="1" applyFill="1" applyBorder="1" applyAlignment="1">
      <alignment vertical="center" wrapText="1"/>
    </xf>
    <xf numFmtId="168" fontId="0" fillId="0" borderId="0" xfId="0" applyNumberFormat="1"/>
    <xf numFmtId="0" fontId="27" fillId="0" borderId="0" xfId="0" quotePrefix="1" applyFont="1"/>
    <xf numFmtId="14" fontId="5" fillId="0" borderId="16" xfId="0" applyNumberFormat="1" applyFont="1" applyFill="1" applyBorder="1" applyAlignment="1">
      <alignment horizontal="left" indent="1"/>
    </xf>
    <xf numFmtId="168" fontId="5" fillId="0" borderId="0" xfId="0" applyNumberFormat="1" applyFont="1" applyFill="1" applyBorder="1" applyAlignment="1">
      <alignment horizontal="right"/>
    </xf>
    <xf numFmtId="0" fontId="15" fillId="12" borderId="0" xfId="0" applyFont="1" applyFill="1"/>
    <xf numFmtId="0" fontId="8" fillId="12" borderId="0" xfId="0" applyFont="1" applyFill="1" applyAlignment="1">
      <alignment horizontal="center" vertical="center" wrapText="1"/>
    </xf>
    <xf numFmtId="0" fontId="0" fillId="12" borderId="0" xfId="0" applyFill="1"/>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16" xfId="0" applyFont="1" applyFill="1" applyBorder="1" applyAlignment="1">
      <alignment horizontal="center" vertical="center" wrapText="1"/>
    </xf>
    <xf numFmtId="0" fontId="12" fillId="0" borderId="0" xfId="0" applyFont="1"/>
    <xf numFmtId="0" fontId="38" fillId="0" borderId="0" xfId="0" applyFont="1"/>
    <xf numFmtId="0" fontId="39" fillId="0" borderId="0" xfId="0" applyFont="1"/>
    <xf numFmtId="0" fontId="12" fillId="0" borderId="0" xfId="0" applyFont="1" applyAlignment="1">
      <alignment horizontal="right"/>
    </xf>
    <xf numFmtId="165" fontId="12" fillId="0" borderId="0" xfId="8" applyFont="1"/>
    <xf numFmtId="178" fontId="12" fillId="0" borderId="0" xfId="7" quotePrefix="1" applyNumberFormat="1" applyFont="1"/>
    <xf numFmtId="168" fontId="12" fillId="0" borderId="0" xfId="8" applyNumberFormat="1" applyFont="1"/>
    <xf numFmtId="0" fontId="38" fillId="0" borderId="0" xfId="0" applyFont="1" applyAlignment="1">
      <alignment horizontal="right"/>
    </xf>
    <xf numFmtId="0" fontId="5" fillId="0" borderId="0" xfId="0" applyFont="1" applyAlignment="1">
      <alignment horizontal="right"/>
    </xf>
    <xf numFmtId="178" fontId="12" fillId="0" borderId="27" xfId="7" quotePrefix="1" applyNumberFormat="1" applyFont="1" applyBorder="1"/>
    <xf numFmtId="0" fontId="15" fillId="13" borderId="0" xfId="0" applyFont="1" applyFill="1"/>
    <xf numFmtId="0" fontId="35" fillId="13" borderId="0" xfId="0" applyFont="1" applyFill="1" applyAlignment="1">
      <alignment horizontal="center" vertical="center" wrapText="1"/>
    </xf>
    <xf numFmtId="0" fontId="34" fillId="13" borderId="0" xfId="0" applyFont="1" applyFill="1"/>
    <xf numFmtId="0" fontId="0" fillId="13" borderId="0" xfId="0" applyFill="1"/>
    <xf numFmtId="168" fontId="4" fillId="0" borderId="0" xfId="0" applyNumberFormat="1" applyFont="1"/>
    <xf numFmtId="178" fontId="40" fillId="13" borderId="0" xfId="7" applyNumberFormat="1" applyFont="1" applyFill="1"/>
    <xf numFmtId="0" fontId="40" fillId="13" borderId="0" xfId="0" applyFont="1" applyFill="1"/>
    <xf numFmtId="0" fontId="4" fillId="0" borderId="0" xfId="0" applyFont="1" applyAlignment="1">
      <alignment horizontal="right"/>
    </xf>
    <xf numFmtId="178" fontId="4" fillId="0" borderId="0" xfId="7" quotePrefix="1" applyNumberFormat="1" applyFont="1"/>
    <xf numFmtId="0" fontId="16" fillId="0" borderId="0" xfId="0" applyFont="1" applyBorder="1"/>
    <xf numFmtId="0" fontId="12" fillId="0" borderId="0" xfId="0" applyFont="1" applyBorder="1" applyAlignment="1">
      <alignment horizontal="right"/>
    </xf>
    <xf numFmtId="0" fontId="12" fillId="0" borderId="0" xfId="0" applyFont="1" applyBorder="1"/>
    <xf numFmtId="0" fontId="32" fillId="0" borderId="0" xfId="0" applyFont="1"/>
    <xf numFmtId="0" fontId="4" fillId="0" borderId="27" xfId="0" applyFont="1" applyBorder="1" applyAlignment="1">
      <alignment horizontal="left"/>
    </xf>
    <xf numFmtId="0" fontId="16" fillId="0" borderId="27" xfId="0" applyFont="1" applyBorder="1"/>
    <xf numFmtId="0" fontId="27" fillId="13" borderId="0" xfId="0" applyFont="1" applyFill="1" applyAlignment="1">
      <alignment horizontal="center" vertical="center"/>
    </xf>
    <xf numFmtId="0" fontId="37" fillId="13" borderId="0" xfId="0" applyFont="1" applyFill="1" applyAlignment="1">
      <alignment horizontal="center" vertical="center"/>
    </xf>
    <xf numFmtId="0" fontId="41" fillId="13" borderId="0" xfId="0" applyFont="1" applyFill="1" applyAlignment="1">
      <alignment horizontal="left" vertical="center"/>
    </xf>
    <xf numFmtId="0" fontId="15" fillId="14" borderId="0" xfId="0" applyFont="1" applyFill="1"/>
    <xf numFmtId="0" fontId="35" fillId="14" borderId="0" xfId="0" applyFont="1" applyFill="1" applyAlignment="1">
      <alignment horizontal="center" vertical="center" wrapText="1"/>
    </xf>
    <xf numFmtId="0" fontId="34" fillId="14" borderId="0" xfId="0" applyFont="1" applyFill="1"/>
    <xf numFmtId="0" fontId="0" fillId="14" borderId="0" xfId="0" applyFill="1"/>
    <xf numFmtId="0" fontId="36" fillId="13" borderId="0" xfId="0" applyFont="1" applyFill="1" applyAlignment="1"/>
    <xf numFmtId="0" fontId="0" fillId="13" borderId="0" xfId="0" applyFill="1" applyAlignment="1">
      <alignment horizontal="center"/>
    </xf>
    <xf numFmtId="0" fontId="38" fillId="0" borderId="27" xfId="0" applyFont="1" applyBorder="1" applyAlignment="1">
      <alignment horizontal="right"/>
    </xf>
    <xf numFmtId="0" fontId="4" fillId="0" borderId="0" xfId="0" applyFont="1" applyBorder="1"/>
    <xf numFmtId="0" fontId="17" fillId="0" borderId="0" xfId="0" applyFont="1"/>
    <xf numFmtId="0" fontId="4" fillId="0" borderId="0" xfId="0" applyFont="1"/>
    <xf numFmtId="168" fontId="12" fillId="0" borderId="0" xfId="0" applyNumberFormat="1" applyFont="1"/>
    <xf numFmtId="0" fontId="4" fillId="0" borderId="23" xfId="0" applyFont="1" applyBorder="1"/>
    <xf numFmtId="0" fontId="42" fillId="0" borderId="0" xfId="0" applyFont="1" applyAlignment="1">
      <alignment horizontal="left" vertical="center" readingOrder="1"/>
    </xf>
    <xf numFmtId="0" fontId="43" fillId="0" borderId="0" xfId="0" applyFont="1"/>
    <xf numFmtId="168" fontId="12" fillId="0" borderId="40" xfId="0" applyNumberFormat="1" applyFont="1" applyBorder="1"/>
    <xf numFmtId="0" fontId="5" fillId="0" borderId="0" xfId="9" applyFont="1"/>
    <xf numFmtId="0" fontId="46" fillId="0" borderId="0" xfId="9" applyFont="1" applyAlignment="1" applyProtection="1">
      <alignment horizontal="left"/>
      <protection locked="0"/>
    </xf>
    <xf numFmtId="8" fontId="5" fillId="0" borderId="0" xfId="10" applyFont="1"/>
    <xf numFmtId="0" fontId="5" fillId="0" borderId="15" xfId="9" applyFont="1" applyBorder="1" applyAlignment="1" applyProtection="1">
      <alignment horizontal="left"/>
      <protection locked="0"/>
    </xf>
    <xf numFmtId="0" fontId="5" fillId="0" borderId="19" xfId="9" applyFont="1" applyBorder="1"/>
    <xf numFmtId="0" fontId="5" fillId="0" borderId="15" xfId="0" applyFont="1" applyBorder="1"/>
    <xf numFmtId="179" fontId="5" fillId="0" borderId="19" xfId="0" applyNumberFormat="1" applyFont="1" applyBorder="1"/>
    <xf numFmtId="0" fontId="5" fillId="0" borderId="0" xfId="9" applyFont="1" applyFill="1" applyBorder="1"/>
    <xf numFmtId="0" fontId="47" fillId="0" borderId="0" xfId="0" applyFont="1" applyAlignment="1">
      <alignment horizontal="left"/>
    </xf>
    <xf numFmtId="0" fontId="16" fillId="0" borderId="0" xfId="0" applyFont="1" applyAlignment="1">
      <alignment horizontal="left"/>
    </xf>
    <xf numFmtId="0" fontId="5" fillId="0" borderId="0" xfId="9" applyFont="1" applyFill="1" applyBorder="1" applyAlignment="1">
      <alignment horizontal="center"/>
    </xf>
    <xf numFmtId="0" fontId="5" fillId="0" borderId="0" xfId="9" applyFont="1" applyFill="1" applyBorder="1" applyAlignment="1">
      <alignment horizontal="left"/>
    </xf>
    <xf numFmtId="0" fontId="5" fillId="2" borderId="16" xfId="9" applyFont="1" applyFill="1" applyBorder="1" applyAlignment="1">
      <alignment horizontal="center" wrapText="1"/>
    </xf>
    <xf numFmtId="0" fontId="5" fillId="2" borderId="16" xfId="9" applyFont="1" applyFill="1" applyBorder="1" applyAlignment="1">
      <alignment horizontal="center"/>
    </xf>
    <xf numFmtId="0" fontId="5" fillId="2" borderId="16" xfId="9" applyFont="1" applyFill="1" applyBorder="1" applyAlignment="1">
      <alignment horizontal="left"/>
    </xf>
    <xf numFmtId="8" fontId="5" fillId="0" borderId="16" xfId="10" applyFont="1" applyFill="1" applyBorder="1"/>
    <xf numFmtId="8" fontId="5" fillId="0" borderId="16" xfId="10" applyFont="1" applyFill="1" applyBorder="1" applyProtection="1"/>
    <xf numFmtId="8" fontId="5" fillId="0" borderId="16" xfId="10" applyNumberFormat="1" applyFont="1" applyFill="1" applyBorder="1" applyProtection="1"/>
    <xf numFmtId="0" fontId="5" fillId="0" borderId="16" xfId="9" applyFont="1" applyFill="1" applyBorder="1"/>
    <xf numFmtId="0" fontId="5" fillId="2" borderId="39" xfId="9" applyFont="1" applyFill="1" applyBorder="1" applyAlignment="1">
      <alignment horizontal="left"/>
    </xf>
    <xf numFmtId="8" fontId="5" fillId="0" borderId="39" xfId="10" applyFont="1" applyFill="1" applyBorder="1"/>
    <xf numFmtId="8" fontId="5" fillId="0" borderId="39" xfId="10" applyFont="1" applyFill="1" applyBorder="1" applyProtection="1"/>
    <xf numFmtId="8" fontId="5" fillId="0" borderId="39" xfId="10" applyNumberFormat="1" applyFont="1" applyFill="1" applyBorder="1" applyProtection="1"/>
    <xf numFmtId="0" fontId="5" fillId="0" borderId="39" xfId="9" applyFont="1" applyFill="1" applyBorder="1"/>
    <xf numFmtId="0" fontId="5" fillId="2" borderId="31" xfId="9" applyFont="1" applyFill="1" applyBorder="1"/>
    <xf numFmtId="8" fontId="5" fillId="0" borderId="32" xfId="9" applyNumberFormat="1" applyFont="1" applyFill="1" applyBorder="1"/>
    <xf numFmtId="8" fontId="5" fillId="0" borderId="33" xfId="9" applyNumberFormat="1" applyFont="1" applyFill="1" applyBorder="1"/>
    <xf numFmtId="9" fontId="13" fillId="0" borderId="16" xfId="0" applyNumberFormat="1" applyFont="1" applyBorder="1"/>
    <xf numFmtId="0" fontId="13" fillId="0" borderId="19" xfId="0" applyFont="1" applyBorder="1"/>
    <xf numFmtId="9" fontId="13" fillId="0" borderId="21" xfId="0" applyNumberFormat="1" applyFont="1" applyBorder="1"/>
    <xf numFmtId="0" fontId="13" fillId="0" borderId="22" xfId="0" applyFont="1" applyBorder="1"/>
    <xf numFmtId="9" fontId="13" fillId="0" borderId="34" xfId="0" applyNumberFormat="1" applyFont="1" applyBorder="1"/>
    <xf numFmtId="0" fontId="13" fillId="0" borderId="35" xfId="0" applyFont="1" applyBorder="1"/>
    <xf numFmtId="8" fontId="5" fillId="2" borderId="32" xfId="9" applyNumberFormat="1" applyFont="1" applyFill="1" applyBorder="1"/>
    <xf numFmtId="0" fontId="13" fillId="2" borderId="25" xfId="0" applyFont="1" applyFill="1" applyBorder="1"/>
    <xf numFmtId="0" fontId="13" fillId="2" borderId="15" xfId="0" applyFont="1" applyFill="1" applyBorder="1"/>
    <xf numFmtId="0" fontId="13" fillId="2" borderId="20" xfId="0" applyFont="1" applyFill="1" applyBorder="1"/>
    <xf numFmtId="0" fontId="13" fillId="2" borderId="31" xfId="0" applyFont="1" applyFill="1" applyBorder="1"/>
    <xf numFmtId="0" fontId="13" fillId="2" borderId="33" xfId="0" applyFont="1" applyFill="1" applyBorder="1"/>
    <xf numFmtId="0" fontId="5" fillId="0" borderId="31" xfId="0" applyFont="1" applyBorder="1"/>
    <xf numFmtId="8" fontId="5" fillId="0" borderId="33" xfId="0" applyNumberFormat="1" applyFont="1" applyBorder="1"/>
    <xf numFmtId="0" fontId="20" fillId="0" borderId="0" xfId="0" applyFont="1" applyBorder="1"/>
    <xf numFmtId="0" fontId="19" fillId="0" borderId="0" xfId="0" applyFont="1" applyBorder="1" applyAlignment="1">
      <alignment horizontal="center" vertical="center"/>
    </xf>
    <xf numFmtId="0" fontId="18" fillId="0" borderId="0" xfId="0" applyFont="1" applyBorder="1"/>
    <xf numFmtId="0" fontId="2" fillId="0" borderId="0" xfId="15"/>
    <xf numFmtId="0" fontId="2" fillId="0" borderId="0" xfId="15" applyNumberFormat="1"/>
    <xf numFmtId="14" fontId="2" fillId="0" borderId="0" xfId="15" applyNumberFormat="1"/>
    <xf numFmtId="0" fontId="5" fillId="0" borderId="0" xfId="15" applyFont="1"/>
    <xf numFmtId="0" fontId="5" fillId="0" borderId="0" xfId="15" applyNumberFormat="1" applyFont="1" applyBorder="1"/>
    <xf numFmtId="0" fontId="4" fillId="0" borderId="0" xfId="15" applyNumberFormat="1" applyFont="1" applyAlignment="1">
      <alignment horizontal="right"/>
    </xf>
    <xf numFmtId="10" fontId="5" fillId="0" borderId="0" xfId="15" applyNumberFormat="1" applyFont="1"/>
    <xf numFmtId="0" fontId="5" fillId="0" borderId="42" xfId="15" applyFont="1" applyBorder="1"/>
    <xf numFmtId="14" fontId="5" fillId="0" borderId="42" xfId="15" applyNumberFormat="1" applyFont="1" applyBorder="1"/>
    <xf numFmtId="168" fontId="5" fillId="0" borderId="42" xfId="15" applyNumberFormat="1" applyFont="1" applyBorder="1"/>
    <xf numFmtId="179" fontId="5" fillId="0" borderId="42" xfId="17" applyNumberFormat="1" applyFont="1" applyBorder="1"/>
    <xf numFmtId="168" fontId="5" fillId="0" borderId="43" xfId="15" applyNumberFormat="1" applyFont="1" applyBorder="1"/>
    <xf numFmtId="0" fontId="5" fillId="0" borderId="43" xfId="15" applyFont="1" applyBorder="1"/>
    <xf numFmtId="14" fontId="5" fillId="0" borderId="43" xfId="15" applyNumberFormat="1" applyFont="1" applyBorder="1"/>
    <xf numFmtId="179" fontId="5" fillId="0" borderId="43" xfId="17" applyNumberFormat="1" applyFont="1" applyBorder="1"/>
    <xf numFmtId="0" fontId="5" fillId="0" borderId="0" xfId="15" applyNumberFormat="1" applyFont="1"/>
    <xf numFmtId="14" fontId="5" fillId="0" borderId="0" xfId="15" applyNumberFormat="1" applyFont="1"/>
    <xf numFmtId="0" fontId="5" fillId="0" borderId="42" xfId="15" applyNumberFormat="1" applyFont="1" applyBorder="1"/>
    <xf numFmtId="0" fontId="4" fillId="0" borderId="0" xfId="0" applyFont="1" applyFill="1" applyBorder="1" applyAlignment="1">
      <alignment wrapText="1"/>
    </xf>
    <xf numFmtId="0" fontId="0" fillId="0" borderId="0" xfId="0" applyFill="1" applyBorder="1"/>
    <xf numFmtId="0" fontId="54" fillId="0" borderId="0" xfId="0" applyFont="1" applyFill="1"/>
    <xf numFmtId="0" fontId="54" fillId="0" borderId="0" xfId="0" applyFont="1" applyFill="1" applyBorder="1"/>
    <xf numFmtId="0" fontId="55" fillId="0" borderId="0" xfId="0" applyFont="1" applyFill="1"/>
    <xf numFmtId="173" fontId="57" fillId="0" borderId="0" xfId="0" applyNumberFormat="1" applyFont="1" applyAlignment="1">
      <alignment horizontal="left"/>
    </xf>
    <xf numFmtId="0" fontId="18" fillId="0" borderId="0" xfId="0" applyFont="1" applyFill="1" applyBorder="1"/>
    <xf numFmtId="0" fontId="58" fillId="0" borderId="0" xfId="0" applyFont="1" applyBorder="1" applyAlignment="1">
      <alignment horizontal="left" vertical="center"/>
    </xf>
    <xf numFmtId="0" fontId="59" fillId="0" borderId="0" xfId="0" applyFont="1" applyAlignment="1">
      <alignment horizontal="left" vertical="center"/>
    </xf>
    <xf numFmtId="0" fontId="60" fillId="0" borderId="0" xfId="0" applyFont="1" applyAlignment="1">
      <alignment horizontal="center" vertical="center"/>
    </xf>
    <xf numFmtId="0" fontId="61" fillId="21" borderId="0" xfId="0" applyFont="1" applyFill="1" applyBorder="1" applyAlignment="1"/>
    <xf numFmtId="0" fontId="18" fillId="8" borderId="0" xfId="0" applyFont="1" applyFill="1" applyBorder="1"/>
    <xf numFmtId="0" fontId="62" fillId="8" borderId="0" xfId="0" applyFont="1" applyFill="1"/>
    <xf numFmtId="0" fontId="62" fillId="0" borderId="0" xfId="0" applyFont="1" applyFill="1"/>
    <xf numFmtId="0" fontId="55" fillId="0" borderId="0" xfId="0" applyFont="1"/>
    <xf numFmtId="0" fontId="61" fillId="21" borderId="0" xfId="0" quotePrefix="1" applyFont="1" applyFill="1" applyAlignment="1">
      <alignment horizontal="center"/>
    </xf>
    <xf numFmtId="0" fontId="9" fillId="0" borderId="0" xfId="11" applyFont="1" applyFill="1" applyBorder="1"/>
    <xf numFmtId="0" fontId="9" fillId="0" borderId="0" xfId="11" applyFont="1" applyFill="1" applyBorder="1" applyAlignment="1">
      <alignment horizontal="right"/>
    </xf>
    <xf numFmtId="0" fontId="5" fillId="0" borderId="0" xfId="15" applyFont="1" applyFill="1" applyBorder="1"/>
    <xf numFmtId="10" fontId="5" fillId="0" borderId="0" xfId="15" applyNumberFormat="1" applyFont="1" applyFill="1" applyBorder="1"/>
    <xf numFmtId="0" fontId="63" fillId="0" borderId="0" xfId="15" applyFont="1"/>
    <xf numFmtId="0" fontId="64" fillId="0" borderId="0" xfId="15" applyFont="1"/>
    <xf numFmtId="0" fontId="61" fillId="21" borderId="0" xfId="0" quotePrefix="1" applyFont="1" applyFill="1" applyBorder="1" applyAlignment="1"/>
    <xf numFmtId="0" fontId="65" fillId="0" borderId="0" xfId="0" applyFont="1" applyFill="1"/>
    <xf numFmtId="0" fontId="66" fillId="0" borderId="0" xfId="2" applyFont="1" applyFill="1"/>
    <xf numFmtId="0" fontId="66" fillId="0" borderId="0" xfId="2" applyFont="1" applyFill="1" applyAlignment="1">
      <alignment horizontal="center"/>
    </xf>
    <xf numFmtId="0" fontId="67" fillId="0" borderId="0" xfId="2" applyFont="1" applyFill="1" applyBorder="1"/>
    <xf numFmtId="0" fontId="67" fillId="0" borderId="0" xfId="2" applyFont="1" applyFill="1" applyBorder="1" applyAlignment="1">
      <alignment horizontal="center"/>
    </xf>
    <xf numFmtId="168" fontId="54" fillId="0" borderId="0" xfId="36" applyNumberFormat="1" applyFont="1" applyFill="1" applyBorder="1" applyAlignment="1">
      <alignment horizontal="right"/>
    </xf>
    <xf numFmtId="0" fontId="16" fillId="12" borderId="0" xfId="0" applyFont="1" applyFill="1" applyAlignment="1">
      <alignment horizontal="center"/>
    </xf>
    <xf numFmtId="0" fontId="16" fillId="12" borderId="0" xfId="0" applyFont="1" applyFill="1"/>
    <xf numFmtId="0" fontId="16" fillId="0" borderId="0" xfId="0" applyFont="1"/>
    <xf numFmtId="0" fontId="0" fillId="0" borderId="0" xfId="0" applyAlignment="1">
      <alignment horizontal="center"/>
    </xf>
    <xf numFmtId="14" fontId="0" fillId="0" borderId="0" xfId="0" applyNumberFormat="1"/>
    <xf numFmtId="0" fontId="44" fillId="0" borderId="0" xfId="0" quotePrefix="1" applyFont="1"/>
    <xf numFmtId="0" fontId="14" fillId="0" borderId="0" xfId="0" applyFont="1" applyAlignment="1"/>
    <xf numFmtId="0" fontId="4" fillId="0" borderId="16" xfId="0" applyFont="1" applyBorder="1" applyAlignment="1">
      <alignment horizontal="left"/>
    </xf>
    <xf numFmtId="0" fontId="69" fillId="0" borderId="0" xfId="0" applyFont="1" applyFill="1"/>
    <xf numFmtId="0" fontId="55" fillId="0" borderId="0" xfId="0" applyFont="1" applyBorder="1"/>
    <xf numFmtId="0" fontId="66" fillId="0" borderId="0" xfId="0" applyFont="1" applyBorder="1"/>
    <xf numFmtId="0" fontId="59" fillId="0" borderId="0" xfId="0" applyFont="1" applyBorder="1" applyAlignment="1">
      <alignment horizontal="left" vertical="center"/>
    </xf>
    <xf numFmtId="0" fontId="8" fillId="0" borderId="0" xfId="0" applyFont="1" applyFill="1"/>
    <xf numFmtId="0" fontId="0" fillId="0" borderId="0" xfId="0" applyFill="1"/>
    <xf numFmtId="0" fontId="78" fillId="0" borderId="0" xfId="0" applyFont="1" applyBorder="1" applyAlignment="1">
      <alignment vertical="center" wrapText="1"/>
    </xf>
    <xf numFmtId="0" fontId="78" fillId="0" borderId="0" xfId="0" applyFont="1" applyBorder="1" applyAlignment="1">
      <alignment horizontal="center" vertical="center" wrapText="1"/>
    </xf>
    <xf numFmtId="0" fontId="78" fillId="0" borderId="0" xfId="0" quotePrefix="1" applyFont="1" applyBorder="1" applyAlignment="1">
      <alignment horizontal="center" vertical="center" wrapText="1"/>
    </xf>
    <xf numFmtId="0" fontId="79" fillId="0" borderId="0" xfId="0" applyFont="1"/>
    <xf numFmtId="0" fontId="81" fillId="0" borderId="0" xfId="0" applyFont="1" applyFill="1"/>
    <xf numFmtId="0" fontId="59" fillId="0" borderId="0" xfId="0" applyFont="1" applyBorder="1"/>
    <xf numFmtId="0" fontId="82" fillId="0" borderId="0" xfId="0" applyFont="1" applyBorder="1"/>
    <xf numFmtId="0" fontId="82" fillId="0" borderId="0" xfId="0" applyFont="1"/>
    <xf numFmtId="0" fontId="59" fillId="0" borderId="15" xfId="0" applyFont="1" applyFill="1" applyBorder="1"/>
    <xf numFmtId="0" fontId="71" fillId="0" borderId="16" xfId="0" applyFont="1" applyFill="1" applyBorder="1" applyAlignment="1">
      <alignment horizontal="center" vertical="center" wrapText="1"/>
    </xf>
    <xf numFmtId="0" fontId="75" fillId="0" borderId="0" xfId="0" applyFont="1" applyFill="1"/>
    <xf numFmtId="0" fontId="71" fillId="0" borderId="0" xfId="0" applyFont="1" applyFill="1" applyBorder="1" applyAlignment="1">
      <alignment horizontal="center"/>
    </xf>
    <xf numFmtId="0" fontId="82" fillId="0" borderId="0" xfId="0" quotePrefix="1" applyFont="1" applyFill="1" applyBorder="1"/>
    <xf numFmtId="0" fontId="82" fillId="0" borderId="0" xfId="0" applyFont="1" applyFill="1" applyBorder="1"/>
    <xf numFmtId="0" fontId="59" fillId="0" borderId="0" xfId="0" applyFont="1" applyFill="1" applyBorder="1"/>
    <xf numFmtId="0" fontId="82" fillId="0" borderId="7" xfId="0" applyFont="1" applyFill="1" applyBorder="1"/>
    <xf numFmtId="0" fontId="71" fillId="0" borderId="15" xfId="0" applyFont="1" applyFill="1" applyBorder="1" applyAlignment="1">
      <alignment horizontal="center" vertical="center" wrapText="1"/>
    </xf>
    <xf numFmtId="0" fontId="71" fillId="0" borderId="17" xfId="0" applyFont="1" applyFill="1" applyBorder="1" applyAlignment="1">
      <alignment vertical="center" wrapText="1"/>
    </xf>
    <xf numFmtId="0" fontId="71" fillId="0" borderId="18" xfId="0" applyFont="1" applyFill="1" applyBorder="1" applyAlignment="1">
      <alignment vertical="center" wrapText="1"/>
    </xf>
    <xf numFmtId="170" fontId="59" fillId="0" borderId="16" xfId="1" applyNumberFormat="1" applyFont="1" applyFill="1" applyBorder="1"/>
    <xf numFmtId="0" fontId="71" fillId="0" borderId="0" xfId="0" applyFont="1" applyFill="1" applyBorder="1" applyAlignment="1">
      <alignment horizontal="center" vertical="center"/>
    </xf>
    <xf numFmtId="0" fontId="71" fillId="0" borderId="41" xfId="0" applyFont="1" applyFill="1" applyBorder="1" applyAlignment="1"/>
    <xf numFmtId="0" fontId="71" fillId="0" borderId="19" xfId="0" applyFont="1" applyFill="1" applyBorder="1" applyAlignment="1">
      <alignment horizontal="center"/>
    </xf>
    <xf numFmtId="169" fontId="82" fillId="0" borderId="15" xfId="0" applyNumberFormat="1" applyFont="1" applyFill="1" applyBorder="1" applyAlignment="1">
      <alignment horizontal="left"/>
    </xf>
    <xf numFmtId="0" fontId="59" fillId="0" borderId="19" xfId="0" applyFont="1" applyFill="1" applyBorder="1" applyAlignment="1">
      <alignment horizontal="right"/>
    </xf>
    <xf numFmtId="9" fontId="82" fillId="0" borderId="19" xfId="0" applyNumberFormat="1" applyFont="1" applyFill="1" applyBorder="1" applyAlignment="1">
      <alignment horizontal="right"/>
    </xf>
    <xf numFmtId="169" fontId="82" fillId="0" borderId="20" xfId="0" applyNumberFormat="1" applyFont="1" applyFill="1" applyBorder="1" applyAlignment="1">
      <alignment horizontal="left"/>
    </xf>
    <xf numFmtId="9" fontId="82" fillId="0" borderId="22" xfId="0" applyNumberFormat="1" applyFont="1" applyFill="1" applyBorder="1" applyAlignment="1">
      <alignment horizontal="right"/>
    </xf>
    <xf numFmtId="0" fontId="73" fillId="0" borderId="0" xfId="0" applyFont="1" applyAlignment="1">
      <alignment horizontal="center"/>
    </xf>
    <xf numFmtId="0" fontId="88" fillId="0" borderId="23" xfId="0" applyFont="1" applyFill="1" applyBorder="1" applyAlignment="1">
      <alignment horizontal="center" vertical="center" wrapText="1"/>
    </xf>
    <xf numFmtId="0" fontId="82" fillId="0" borderId="0" xfId="0" applyFont="1" applyBorder="1" applyAlignment="1">
      <alignment horizontal="center"/>
    </xf>
    <xf numFmtId="0" fontId="72" fillId="0" borderId="0" xfId="0" applyFont="1" applyFill="1" applyBorder="1" applyAlignment="1"/>
    <xf numFmtId="0" fontId="89" fillId="0" borderId="0" xfId="0" quotePrefix="1" applyFont="1"/>
    <xf numFmtId="0" fontId="73" fillId="0" borderId="0" xfId="0" applyFont="1" applyFill="1" applyBorder="1" applyAlignment="1">
      <alignment horizontal="left" indent="1"/>
    </xf>
    <xf numFmtId="0" fontId="82" fillId="0" borderId="0" xfId="0" applyFont="1" applyFill="1" applyBorder="1" applyAlignment="1">
      <alignment horizontal="left" indent="1"/>
    </xf>
    <xf numFmtId="0" fontId="90" fillId="0" borderId="0" xfId="0" applyFont="1" applyFill="1" applyBorder="1" applyAlignment="1">
      <alignment horizontal="center"/>
    </xf>
    <xf numFmtId="0" fontId="90" fillId="0" borderId="0" xfId="0" applyFont="1" applyFill="1" applyBorder="1" applyAlignment="1"/>
    <xf numFmtId="0" fontId="90" fillId="0" borderId="0" xfId="0" applyFont="1" applyFill="1" applyBorder="1" applyAlignment="1" applyProtection="1">
      <alignment horizontal="center"/>
      <protection hidden="1"/>
    </xf>
    <xf numFmtId="0" fontId="91" fillId="0" borderId="0" xfId="0" applyFont="1" applyFill="1" applyBorder="1"/>
    <xf numFmtId="0" fontId="90" fillId="0" borderId="0" xfId="0" applyFont="1" applyFill="1" applyBorder="1"/>
    <xf numFmtId="0" fontId="7" fillId="0" borderId="0" xfId="0" applyFont="1" applyBorder="1"/>
    <xf numFmtId="168" fontId="7" fillId="0" borderId="0" xfId="0" applyNumberFormat="1" applyFont="1" applyBorder="1"/>
    <xf numFmtId="0" fontId="7" fillId="0" borderId="49" xfId="0" applyFont="1" applyBorder="1"/>
    <xf numFmtId="168" fontId="6" fillId="0" borderId="49" xfId="0" applyNumberFormat="1" applyFont="1" applyBorder="1"/>
    <xf numFmtId="0" fontId="71" fillId="0" borderId="28" xfId="2" applyFont="1" applyFill="1" applyBorder="1" applyAlignment="1">
      <alignment horizontal="left"/>
    </xf>
    <xf numFmtId="0" fontId="71" fillId="0" borderId="27" xfId="2" applyFont="1" applyFill="1" applyBorder="1" applyAlignment="1">
      <alignment horizontal="left" vertical="center"/>
    </xf>
    <xf numFmtId="0" fontId="71" fillId="0" borderId="27" xfId="2" applyFont="1" applyFill="1" applyBorder="1" applyAlignment="1">
      <alignment horizontal="left"/>
    </xf>
    <xf numFmtId="0" fontId="94" fillId="0" borderId="0" xfId="2" applyFont="1" applyFill="1" applyBorder="1" applyAlignment="1">
      <alignment horizontal="left" vertical="center"/>
    </xf>
    <xf numFmtId="0" fontId="59" fillId="0" borderId="26" xfId="2" applyFont="1" applyFill="1" applyBorder="1" applyAlignment="1">
      <alignment horizontal="left"/>
    </xf>
    <xf numFmtId="0" fontId="59" fillId="0" borderId="0" xfId="2" applyFont="1" applyFill="1" applyBorder="1" applyAlignment="1">
      <alignment horizontal="left"/>
    </xf>
    <xf numFmtId="0" fontId="95" fillId="0" borderId="9" xfId="0" applyFont="1" applyFill="1" applyBorder="1" applyAlignment="1">
      <alignment horizontal="left"/>
    </xf>
    <xf numFmtId="0" fontId="95" fillId="0" borderId="9" xfId="0" applyFont="1" applyFill="1" applyBorder="1"/>
    <xf numFmtId="0" fontId="82" fillId="0" borderId="0" xfId="0" applyFont="1" applyBorder="1" applyAlignment="1">
      <alignment horizontal="left"/>
    </xf>
    <xf numFmtId="0" fontId="66" fillId="0" borderId="0" xfId="2" applyFont="1"/>
    <xf numFmtId="0" fontId="66" fillId="0" borderId="0" xfId="2" applyFont="1" applyBorder="1"/>
    <xf numFmtId="0" fontId="71" fillId="0" borderId="0" xfId="2" applyFont="1" applyFill="1" applyBorder="1" applyAlignment="1">
      <alignment horizontal="center"/>
    </xf>
    <xf numFmtId="0" fontId="72" fillId="0" borderId="0" xfId="2" applyFont="1" applyAlignment="1">
      <alignment horizontal="center"/>
    </xf>
    <xf numFmtId="0" fontId="68" fillId="0" borderId="0" xfId="2" applyFont="1" applyBorder="1" applyAlignment="1">
      <alignment horizontal="center"/>
    </xf>
    <xf numFmtId="0" fontId="59" fillId="0" borderId="0" xfId="2" applyFont="1" applyFill="1" applyBorder="1" applyAlignment="1">
      <alignment horizontal="center"/>
    </xf>
    <xf numFmtId="0" fontId="93" fillId="0" borderId="0" xfId="2" applyFont="1" applyFill="1" applyBorder="1" applyAlignment="1"/>
    <xf numFmtId="0" fontId="71" fillId="0" borderId="0" xfId="2" applyFont="1" applyFill="1" applyBorder="1" applyAlignment="1">
      <alignment horizontal="left"/>
    </xf>
    <xf numFmtId="0" fontId="66" fillId="0" borderId="0" xfId="2" applyFont="1" applyAlignment="1">
      <alignment horizontal="center"/>
    </xf>
    <xf numFmtId="0" fontId="59" fillId="0" borderId="0" xfId="2" applyFont="1" applyFill="1" applyBorder="1"/>
    <xf numFmtId="0" fontId="71" fillId="0" borderId="0" xfId="2" applyFont="1" applyFill="1" applyBorder="1" applyAlignment="1">
      <alignment horizontal="left" vertical="center" wrapText="1"/>
    </xf>
    <xf numFmtId="0" fontId="66" fillId="0" borderId="0" xfId="2" applyFont="1" applyAlignment="1">
      <alignment wrapText="1"/>
    </xf>
    <xf numFmtId="0" fontId="66" fillId="0" borderId="0" xfId="2" applyFont="1" applyFill="1" applyBorder="1"/>
    <xf numFmtId="167" fontId="59" fillId="0" borderId="0" xfId="2" applyNumberFormat="1" applyFont="1" applyFill="1" applyBorder="1" applyAlignment="1">
      <alignment horizontal="center"/>
    </xf>
    <xf numFmtId="9" fontId="59" fillId="0" borderId="0" xfId="2" applyNumberFormat="1" applyFont="1" applyFill="1" applyBorder="1" applyAlignment="1">
      <alignment horizontal="center"/>
    </xf>
    <xf numFmtId="0" fontId="84" fillId="0" borderId="9" xfId="2" applyFont="1" applyFill="1" applyBorder="1" applyAlignment="1">
      <alignment horizontal="center" vertical="center" wrapText="1"/>
    </xf>
    <xf numFmtId="0" fontId="69" fillId="0" borderId="0" xfId="0" applyFont="1" applyFill="1" applyAlignment="1">
      <alignment horizontal="center" vertical="center" wrapText="1"/>
    </xf>
    <xf numFmtId="0" fontId="55" fillId="0" borderId="0" xfId="0" applyFont="1" applyFill="1" applyAlignment="1">
      <alignment horizontal="center" vertical="center" wrapText="1"/>
    </xf>
    <xf numFmtId="0" fontId="55" fillId="0" borderId="0" xfId="0" applyFont="1" applyAlignment="1">
      <alignment horizontal="center" vertical="center" wrapText="1"/>
    </xf>
    <xf numFmtId="0" fontId="67" fillId="0" borderId="0" xfId="2" applyFont="1" applyBorder="1"/>
    <xf numFmtId="0" fontId="67" fillId="0" borderId="0" xfId="2" applyFont="1" applyBorder="1" applyAlignment="1">
      <alignment horizontal="center" vertical="center" wrapText="1"/>
    </xf>
    <xf numFmtId="0" fontId="96" fillId="0" borderId="45" xfId="0" applyFont="1" applyFill="1" applyBorder="1" applyAlignment="1">
      <alignment horizontal="center" vertical="center"/>
    </xf>
    <xf numFmtId="0" fontId="82" fillId="0" borderId="0" xfId="0" applyFont="1" applyBorder="1" applyAlignment="1">
      <alignment horizontal="center" vertical="center" wrapText="1"/>
    </xf>
    <xf numFmtId="0" fontId="97" fillId="0" borderId="0" xfId="0" applyFont="1" applyAlignment="1">
      <alignment horizontal="left"/>
    </xf>
    <xf numFmtId="0" fontId="2" fillId="0" borderId="0" xfId="15" applyFill="1"/>
    <xf numFmtId="0" fontId="55" fillId="0" borderId="0" xfId="0" applyFont="1" applyFill="1" applyAlignment="1">
      <alignment horizontal="left" vertical="center"/>
    </xf>
    <xf numFmtId="173" fontId="74" fillId="0" borderId="0" xfId="0" applyNumberFormat="1" applyFont="1" applyAlignment="1">
      <alignment horizontal="center"/>
    </xf>
    <xf numFmtId="0" fontId="74" fillId="0" borderId="0" xfId="0" applyFont="1"/>
    <xf numFmtId="0" fontId="98" fillId="0" borderId="0" xfId="0" applyFont="1"/>
    <xf numFmtId="0" fontId="55" fillId="0" borderId="0" xfId="0" applyFont="1" applyAlignment="1">
      <alignment horizontal="left" vertical="center"/>
    </xf>
    <xf numFmtId="0" fontId="99" fillId="0" borderId="0" xfId="0" applyFont="1"/>
    <xf numFmtId="0" fontId="98" fillId="0" borderId="0" xfId="0" quotePrefix="1" applyFont="1"/>
    <xf numFmtId="0" fontId="100" fillId="0" borderId="0" xfId="0" applyFont="1" applyFill="1" applyBorder="1" applyAlignment="1">
      <alignment horizontal="center" vertical="center" wrapText="1"/>
    </xf>
    <xf numFmtId="0" fontId="54" fillId="0" borderId="16" xfId="0" applyFont="1" applyBorder="1" applyAlignment="1">
      <alignment horizontal="left"/>
    </xf>
    <xf numFmtId="0" fontId="102" fillId="0" borderId="0" xfId="0" applyFont="1" applyFill="1" applyBorder="1" applyAlignment="1">
      <alignment vertical="top" wrapText="1"/>
    </xf>
    <xf numFmtId="0" fontId="101" fillId="0" borderId="7" xfId="0" applyFont="1" applyFill="1" applyBorder="1" applyAlignment="1">
      <alignment horizontal="center" vertical="top" wrapText="1"/>
    </xf>
    <xf numFmtId="0" fontId="102" fillId="0" borderId="0" xfId="0" applyFont="1" applyFill="1" applyBorder="1" applyAlignment="1">
      <alignment horizontal="center" vertical="top" wrapText="1"/>
    </xf>
    <xf numFmtId="173" fontId="103" fillId="0" borderId="0" xfId="0" applyNumberFormat="1" applyFont="1" applyFill="1" applyBorder="1" applyAlignment="1">
      <alignment horizontal="center" vertical="center" wrapText="1"/>
    </xf>
    <xf numFmtId="167" fontId="82" fillId="0" borderId="0" xfId="0" applyNumberFormat="1" applyFont="1" applyBorder="1"/>
    <xf numFmtId="0" fontId="71" fillId="0" borderId="44" xfId="0" applyFont="1" applyBorder="1" applyAlignment="1">
      <alignment horizontal="center"/>
    </xf>
    <xf numFmtId="0" fontId="35" fillId="0" borderId="0" xfId="0" applyFont="1" applyFill="1" applyAlignment="1">
      <alignment horizontal="center" vertical="center" wrapText="1"/>
    </xf>
    <xf numFmtId="0" fontId="34" fillId="0" borderId="0" xfId="0" applyFont="1" applyFill="1"/>
    <xf numFmtId="0" fontId="104" fillId="0" borderId="0" xfId="0" applyFont="1" applyFill="1"/>
    <xf numFmtId="173" fontId="105" fillId="0" borderId="0" xfId="0" applyNumberFormat="1" applyFont="1" applyFill="1" applyBorder="1" applyAlignment="1">
      <alignment horizontal="center" vertical="center" wrapText="1"/>
    </xf>
    <xf numFmtId="14" fontId="12" fillId="0" borderId="0" xfId="0" applyNumberFormat="1" applyFont="1" applyBorder="1"/>
    <xf numFmtId="44" fontId="12" fillId="0" borderId="0" xfId="0" applyNumberFormat="1" applyFont="1" applyBorder="1"/>
    <xf numFmtId="0" fontId="4" fillId="0" borderId="44" xfId="0" applyFont="1" applyBorder="1" applyAlignment="1">
      <alignment horizontal="center"/>
    </xf>
    <xf numFmtId="0" fontId="106" fillId="0" borderId="0" xfId="0" applyFont="1" applyFill="1" applyAlignment="1">
      <alignment horizontal="center" vertical="center" wrapText="1"/>
    </xf>
    <xf numFmtId="0" fontId="107" fillId="0" borderId="0" xfId="0" applyFont="1" applyFill="1"/>
    <xf numFmtId="0" fontId="79" fillId="0" borderId="15" xfId="0" applyFont="1" applyBorder="1"/>
    <xf numFmtId="0" fontId="79" fillId="0" borderId="19" xfId="0" applyFont="1" applyBorder="1"/>
    <xf numFmtId="168" fontId="79" fillId="0" borderId="19" xfId="0" applyNumberFormat="1" applyFont="1" applyBorder="1"/>
    <xf numFmtId="0" fontId="72" fillId="0" borderId="20" xfId="0" applyFont="1" applyBorder="1"/>
    <xf numFmtId="168" fontId="72" fillId="0" borderId="22" xfId="0" applyNumberFormat="1" applyFont="1" applyBorder="1"/>
    <xf numFmtId="0" fontId="100" fillId="0" borderId="0" xfId="0" applyFont="1"/>
    <xf numFmtId="168" fontId="79" fillId="0" borderId="0" xfId="0" applyNumberFormat="1" applyFont="1"/>
    <xf numFmtId="0" fontId="72" fillId="0" borderId="31" xfId="0" applyFont="1" applyBorder="1"/>
    <xf numFmtId="168" fontId="72" fillId="0" borderId="33" xfId="0" applyNumberFormat="1" applyFont="1" applyBorder="1"/>
    <xf numFmtId="0" fontId="68" fillId="0" borderId="0" xfId="0" applyFont="1"/>
    <xf numFmtId="0" fontId="109" fillId="0" borderId="0" xfId="0" applyFont="1" applyFill="1" applyAlignment="1">
      <alignment horizontal="right"/>
    </xf>
    <xf numFmtId="0" fontId="109" fillId="0" borderId="0" xfId="0" applyFont="1" applyFill="1"/>
    <xf numFmtId="168" fontId="109" fillId="0" borderId="0" xfId="0" applyNumberFormat="1" applyFont="1" applyFill="1"/>
    <xf numFmtId="0" fontId="110" fillId="0" borderId="0" xfId="0" applyFont="1" applyFill="1" applyAlignment="1">
      <alignment horizontal="center" vertical="center" wrapText="1"/>
    </xf>
    <xf numFmtId="0" fontId="111" fillId="0" borderId="0" xfId="0" applyFont="1" applyFill="1"/>
    <xf numFmtId="0" fontId="2" fillId="0" borderId="0" xfId="15" applyFill="1" applyBorder="1"/>
    <xf numFmtId="2" fontId="5" fillId="0" borderId="0" xfId="15" applyNumberFormat="1" applyFont="1" applyFill="1" applyBorder="1"/>
    <xf numFmtId="0" fontId="99" fillId="0" borderId="2" xfId="0" applyFont="1" applyBorder="1"/>
    <xf numFmtId="0" fontId="55" fillId="0" borderId="6" xfId="0" applyFont="1" applyBorder="1" applyAlignment="1">
      <alignment horizontal="left" vertical="center"/>
    </xf>
    <xf numFmtId="0" fontId="55" fillId="0" borderId="7" xfId="0" applyFont="1" applyBorder="1" applyAlignment="1">
      <alignment horizontal="left" vertical="center"/>
    </xf>
    <xf numFmtId="0" fontId="55" fillId="0" borderId="0" xfId="0" applyFont="1" applyBorder="1" applyAlignment="1">
      <alignment horizontal="left" vertical="center"/>
    </xf>
    <xf numFmtId="0" fontId="55" fillId="0" borderId="4" xfId="0" applyFont="1" applyBorder="1" applyAlignment="1">
      <alignment horizontal="left" vertical="center"/>
    </xf>
    <xf numFmtId="0" fontId="55" fillId="0" borderId="9" xfId="0" applyFont="1" applyBorder="1" applyAlignment="1">
      <alignment horizontal="left" vertical="center"/>
    </xf>
    <xf numFmtId="0" fontId="112" fillId="0" borderId="3" xfId="0" applyFont="1" applyBorder="1"/>
    <xf numFmtId="0" fontId="34" fillId="0" borderId="0" xfId="44"/>
    <xf numFmtId="0" fontId="5" fillId="0" borderId="0" xfId="44" applyFont="1"/>
    <xf numFmtId="0" fontId="113" fillId="0" borderId="0" xfId="44" applyFont="1"/>
    <xf numFmtId="0" fontId="0" fillId="0" borderId="0" xfId="0" applyAlignment="1">
      <alignment horizontal="left"/>
    </xf>
    <xf numFmtId="0" fontId="114" fillId="0" borderId="0" xfId="44" applyFont="1"/>
    <xf numFmtId="0" fontId="107" fillId="0" borderId="0" xfId="44" applyFont="1"/>
    <xf numFmtId="43" fontId="55" fillId="0" borderId="0" xfId="43" applyFont="1"/>
    <xf numFmtId="0" fontId="24" fillId="0" borderId="0" xfId="2" applyFont="1" applyFill="1"/>
    <xf numFmtId="181" fontId="24" fillId="0" borderId="7" xfId="2" applyNumberFormat="1" applyFont="1" applyFill="1" applyBorder="1" applyAlignment="1" applyProtection="1">
      <alignment horizontal="left"/>
    </xf>
    <xf numFmtId="181" fontId="24" fillId="0" borderId="0" xfId="2" applyNumberFormat="1" applyFont="1" applyFill="1" applyBorder="1" applyProtection="1"/>
    <xf numFmtId="0" fontId="24" fillId="0" borderId="0" xfId="2" applyFont="1" applyFill="1" applyBorder="1"/>
    <xf numFmtId="181" fontId="24" fillId="0" borderId="0" xfId="2" applyNumberFormat="1" applyFont="1" applyFill="1" applyBorder="1"/>
    <xf numFmtId="182" fontId="24" fillId="0" borderId="0" xfId="2" applyNumberFormat="1" applyFont="1" applyFill="1" applyBorder="1" applyProtection="1"/>
    <xf numFmtId="181" fontId="24" fillId="0" borderId="8" xfId="2" applyNumberFormat="1" applyFont="1" applyFill="1" applyBorder="1"/>
    <xf numFmtId="0" fontId="24" fillId="0" borderId="7" xfId="2" applyFont="1" applyFill="1" applyBorder="1"/>
    <xf numFmtId="0" fontId="24" fillId="0" borderId="8" xfId="2" applyFont="1" applyFill="1" applyBorder="1"/>
    <xf numFmtId="181" fontId="53" fillId="0" borderId="50" xfId="2" applyNumberFormat="1" applyFont="1" applyFill="1" applyBorder="1" applyAlignment="1" applyProtection="1">
      <alignment horizontal="left"/>
    </xf>
    <xf numFmtId="181" fontId="24" fillId="0" borderId="40" xfId="2" applyNumberFormat="1" applyFont="1" applyFill="1" applyBorder="1"/>
    <xf numFmtId="0" fontId="24" fillId="0" borderId="40" xfId="2" applyFont="1" applyFill="1" applyBorder="1"/>
    <xf numFmtId="181" fontId="24" fillId="0" borderId="51" xfId="2" applyNumberFormat="1" applyFont="1" applyFill="1" applyBorder="1"/>
    <xf numFmtId="181" fontId="115" fillId="0" borderId="14" xfId="2" applyNumberFormat="1" applyFont="1" applyFill="1" applyBorder="1" applyAlignment="1" applyProtection="1">
      <alignment horizontal="left"/>
      <protection locked="0"/>
    </xf>
    <xf numFmtId="181" fontId="115" fillId="0" borderId="11" xfId="2" applyNumberFormat="1" applyFont="1" applyFill="1" applyBorder="1" applyAlignment="1" applyProtection="1">
      <alignment horizontal="right"/>
      <protection locked="0"/>
    </xf>
    <xf numFmtId="0" fontId="115" fillId="0" borderId="11" xfId="2" applyFont="1" applyFill="1" applyBorder="1" applyAlignment="1" applyProtection="1">
      <alignment horizontal="right"/>
      <protection locked="0"/>
    </xf>
    <xf numFmtId="0" fontId="115" fillId="0" borderId="11" xfId="2" applyFont="1" applyFill="1" applyBorder="1" applyAlignment="1" applyProtection="1">
      <alignment horizontal="right" wrapText="1"/>
      <protection locked="0"/>
    </xf>
    <xf numFmtId="0" fontId="115" fillId="0" borderId="10" xfId="2" applyFont="1" applyFill="1" applyBorder="1" applyAlignment="1" applyProtection="1">
      <alignment horizontal="right"/>
      <protection locked="0"/>
    </xf>
    <xf numFmtId="0" fontId="53" fillId="0" borderId="14" xfId="2" applyFont="1" applyFill="1" applyBorder="1" applyAlignment="1">
      <alignment horizontal="left"/>
    </xf>
    <xf numFmtId="0" fontId="24" fillId="0" borderId="11" xfId="2" applyFont="1" applyFill="1" applyBorder="1"/>
    <xf numFmtId="0" fontId="24" fillId="0" borderId="10" xfId="2" applyFont="1" applyFill="1" applyBorder="1"/>
    <xf numFmtId="179" fontId="24" fillId="0" borderId="10" xfId="2" applyNumberFormat="1" applyFont="1" applyFill="1" applyBorder="1"/>
    <xf numFmtId="0" fontId="116" fillId="0" borderId="0" xfId="2" applyFont="1" applyFill="1"/>
    <xf numFmtId="183" fontId="24" fillId="0" borderId="10" xfId="2" applyNumberFormat="1" applyFont="1" applyFill="1" applyBorder="1"/>
    <xf numFmtId="0" fontId="85" fillId="0" borderId="0" xfId="0" applyFont="1" applyFill="1" applyBorder="1" applyAlignment="1"/>
    <xf numFmtId="173" fontId="85" fillId="0" borderId="0" xfId="0" applyNumberFormat="1" applyFont="1" applyFill="1" applyBorder="1" applyAlignment="1"/>
    <xf numFmtId="184" fontId="24" fillId="0" borderId="0" xfId="2" applyNumberFormat="1" applyFont="1" applyFill="1" applyBorder="1"/>
    <xf numFmtId="184" fontId="55" fillId="0" borderId="0" xfId="0" applyNumberFormat="1" applyFont="1"/>
    <xf numFmtId="185" fontId="82" fillId="0" borderId="0" xfId="45"/>
    <xf numFmtId="185" fontId="82" fillId="0" borderId="12" xfId="45" applyBorder="1"/>
    <xf numFmtId="168" fontId="4" fillId="22" borderId="40" xfId="0" applyNumberFormat="1" applyFont="1" applyFill="1" applyBorder="1"/>
    <xf numFmtId="0" fontId="62" fillId="0" borderId="0" xfId="0" applyFont="1"/>
    <xf numFmtId="0" fontId="67" fillId="0" borderId="0" xfId="2" applyFont="1" applyAlignment="1">
      <alignment horizontal="center" vertical="center"/>
    </xf>
    <xf numFmtId="0" fontId="123" fillId="25" borderId="0" xfId="0" applyFont="1" applyFill="1"/>
    <xf numFmtId="0" fontId="54" fillId="0" borderId="0" xfId="0" applyFont="1" applyAlignment="1">
      <alignment horizontal="right"/>
    </xf>
    <xf numFmtId="0" fontId="54" fillId="0" borderId="0" xfId="0" applyFont="1"/>
    <xf numFmtId="0" fontId="54" fillId="15" borderId="55" xfId="0" applyFont="1" applyFill="1" applyBorder="1"/>
    <xf numFmtId="0" fontId="54" fillId="26" borderId="55" xfId="0" applyFont="1" applyFill="1" applyBorder="1"/>
    <xf numFmtId="0" fontId="54" fillId="0" borderId="55" xfId="0" applyFont="1" applyBorder="1"/>
    <xf numFmtId="0" fontId="54" fillId="24" borderId="0" xfId="0" applyFont="1" applyFill="1" applyAlignment="1">
      <alignment horizontal="center"/>
    </xf>
    <xf numFmtId="0" fontId="54" fillId="27" borderId="0" xfId="0" applyFont="1" applyFill="1" applyAlignment="1">
      <alignment horizontal="center" vertical="center"/>
    </xf>
    <xf numFmtId="0" fontId="54" fillId="26" borderId="0" xfId="0" applyFont="1" applyFill="1" applyAlignment="1">
      <alignment horizontal="center"/>
    </xf>
    <xf numFmtId="0" fontId="54" fillId="15" borderId="0" xfId="0" applyFont="1" applyFill="1" applyAlignment="1">
      <alignment horizontal="center"/>
    </xf>
    <xf numFmtId="0" fontId="54" fillId="28" borderId="0" xfId="0" applyFont="1" applyFill="1" applyAlignment="1">
      <alignment horizontal="center"/>
    </xf>
    <xf numFmtId="0" fontId="124" fillId="0" borderId="0" xfId="14" quotePrefix="1" applyFont="1"/>
    <xf numFmtId="0" fontId="53" fillId="0" borderId="0" xfId="16" applyFont="1" applyAlignment="1">
      <alignment horizontal="right"/>
    </xf>
    <xf numFmtId="0" fontId="127" fillId="0" borderId="56" xfId="16" applyNumberFormat="1" applyFont="1" applyBorder="1" applyAlignment="1">
      <alignment horizontal="right"/>
    </xf>
    <xf numFmtId="0" fontId="128" fillId="0" borderId="0" xfId="16" applyFont="1"/>
    <xf numFmtId="0" fontId="127" fillId="0" borderId="16" xfId="16" applyFont="1" applyBorder="1"/>
    <xf numFmtId="0" fontId="129" fillId="25" borderId="16" xfId="16" applyFont="1" applyFill="1" applyBorder="1" applyAlignment="1">
      <alignment horizontal="center" vertical="center"/>
    </xf>
    <xf numFmtId="0" fontId="51" fillId="0" borderId="0" xfId="16"/>
    <xf numFmtId="0" fontId="129" fillId="25" borderId="16" xfId="16" applyFont="1" applyFill="1" applyBorder="1"/>
    <xf numFmtId="3" fontId="127" fillId="29" borderId="16" xfId="16" applyNumberFormat="1" applyFont="1" applyFill="1" applyBorder="1"/>
    <xf numFmtId="0" fontId="18" fillId="0" borderId="0" xfId="16" applyFont="1"/>
    <xf numFmtId="0" fontId="127" fillId="0" borderId="0" xfId="16" applyFont="1"/>
    <xf numFmtId="3" fontId="127" fillId="0" borderId="56" xfId="16" applyNumberFormat="1" applyFont="1" applyBorder="1"/>
    <xf numFmtId="0" fontId="53" fillId="0" borderId="0" xfId="16" applyFont="1"/>
    <xf numFmtId="0" fontId="127" fillId="0" borderId="0" xfId="16" applyNumberFormat="1" applyFont="1"/>
    <xf numFmtId="0" fontId="51" fillId="0" borderId="0" xfId="16" applyNumberFormat="1"/>
    <xf numFmtId="0" fontId="71" fillId="0" borderId="0" xfId="2" applyFont="1" applyFill="1" applyBorder="1"/>
    <xf numFmtId="0" fontId="55" fillId="0" borderId="8" xfId="0" applyFont="1" applyBorder="1" applyAlignment="1">
      <alignment horizontal="left" vertical="center"/>
    </xf>
    <xf numFmtId="0" fontId="71" fillId="0" borderId="7" xfId="2" applyFont="1" applyFill="1" applyBorder="1"/>
    <xf numFmtId="0" fontId="71" fillId="0" borderId="8" xfId="2" applyFont="1" applyFill="1" applyBorder="1"/>
    <xf numFmtId="0" fontId="67" fillId="0" borderId="7" xfId="2" applyFont="1" applyFill="1" applyBorder="1"/>
    <xf numFmtId="0" fontId="67" fillId="0" borderId="8" xfId="2" applyFont="1" applyFill="1" applyBorder="1"/>
    <xf numFmtId="0" fontId="55" fillId="0" borderId="5" xfId="0" applyFont="1" applyBorder="1" applyAlignment="1">
      <alignment horizontal="left" vertical="center"/>
    </xf>
    <xf numFmtId="0" fontId="131" fillId="0" borderId="0" xfId="2" applyFont="1" applyFill="1" applyAlignment="1">
      <alignment horizontal="centerContinuous" vertical="center"/>
    </xf>
    <xf numFmtId="0" fontId="67" fillId="0" borderId="0" xfId="2" applyFont="1" applyFill="1"/>
    <xf numFmtId="0" fontId="68" fillId="0" borderId="0" xfId="2" applyFont="1" applyFill="1" applyBorder="1" applyAlignment="1">
      <alignment horizontal="center" vertical="center"/>
    </xf>
    <xf numFmtId="0" fontId="68" fillId="0" borderId="0" xfId="2" applyFont="1" applyFill="1" applyBorder="1" applyAlignment="1">
      <alignment horizontal="left"/>
    </xf>
    <xf numFmtId="0" fontId="68" fillId="0" borderId="0" xfId="2" applyFont="1" applyFill="1" applyBorder="1" applyAlignment="1">
      <alignment horizontal="center"/>
    </xf>
    <xf numFmtId="0" fontId="67" fillId="0" borderId="0" xfId="2" applyFont="1" applyFill="1" applyAlignment="1">
      <alignment horizontal="center"/>
    </xf>
    <xf numFmtId="178" fontId="54" fillId="0" borderId="0" xfId="37" applyNumberFormat="1" applyFont="1" applyFill="1" applyAlignment="1">
      <alignment horizontal="right"/>
    </xf>
    <xf numFmtId="0" fontId="132" fillId="0" borderId="0" xfId="2" applyFont="1" applyFill="1" applyBorder="1" applyAlignment="1">
      <alignment horizontal="center" vertical="center"/>
    </xf>
    <xf numFmtId="0" fontId="133" fillId="0" borderId="0" xfId="2" applyFont="1" applyFill="1" applyBorder="1" applyAlignment="1">
      <alignment horizontal="left" vertical="center"/>
    </xf>
    <xf numFmtId="0" fontId="133" fillId="0" borderId="0" xfId="2" applyFont="1" applyFill="1" applyBorder="1" applyAlignment="1">
      <alignment horizontal="center" vertical="center"/>
    </xf>
    <xf numFmtId="0" fontId="134" fillId="0" borderId="0" xfId="2" applyFont="1" applyFill="1" applyAlignment="1">
      <alignment horizontal="left" vertical="center"/>
    </xf>
    <xf numFmtId="8" fontId="79" fillId="0" borderId="19" xfId="0" applyNumberFormat="1" applyFont="1" applyBorder="1"/>
    <xf numFmtId="0" fontId="135" fillId="0" borderId="0" xfId="0" quotePrefix="1" applyFont="1"/>
    <xf numFmtId="8" fontId="54" fillId="0" borderId="16" xfId="0" applyNumberFormat="1" applyFont="1" applyBorder="1"/>
    <xf numFmtId="0" fontId="82" fillId="0" borderId="0" xfId="45" applyNumberFormat="1" applyBorder="1"/>
    <xf numFmtId="0" fontId="97" fillId="0" borderId="0" xfId="0" applyNumberFormat="1" applyFont="1" applyAlignment="1">
      <alignment horizontal="left"/>
    </xf>
    <xf numFmtId="0" fontId="84" fillId="0" borderId="14" xfId="2" applyFont="1" applyFill="1" applyBorder="1" applyAlignment="1">
      <alignment horizontal="center" vertical="center" wrapText="1"/>
    </xf>
    <xf numFmtId="0" fontId="84" fillId="0" borderId="10" xfId="2" applyFont="1" applyFill="1" applyBorder="1" applyAlignment="1">
      <alignment horizontal="center" vertical="center" wrapText="1"/>
    </xf>
    <xf numFmtId="167" fontId="136" fillId="0" borderId="7" xfId="2" applyNumberFormat="1" applyFont="1" applyBorder="1" applyAlignment="1">
      <alignment horizontal="center" vertical="center" wrapText="1"/>
    </xf>
    <xf numFmtId="9" fontId="136" fillId="0" borderId="8" xfId="2" applyNumberFormat="1" applyFont="1" applyBorder="1" applyAlignment="1">
      <alignment horizontal="center" vertical="center" wrapText="1"/>
    </xf>
    <xf numFmtId="167" fontId="136" fillId="0" borderId="7" xfId="2" applyNumberFormat="1" applyFont="1" applyBorder="1" applyAlignment="1">
      <alignment horizontal="center" vertical="center"/>
    </xf>
    <xf numFmtId="9" fontId="136" fillId="0" borderId="8" xfId="2" applyNumberFormat="1" applyFont="1" applyBorder="1" applyAlignment="1">
      <alignment horizontal="center" vertical="center"/>
    </xf>
    <xf numFmtId="167" fontId="136" fillId="0" borderId="4" xfId="2" applyNumberFormat="1" applyFont="1" applyBorder="1" applyAlignment="1">
      <alignment horizontal="center" vertical="center"/>
    </xf>
    <xf numFmtId="9" fontId="136" fillId="0" borderId="5" xfId="2" applyNumberFormat="1" applyFont="1" applyBorder="1" applyAlignment="1">
      <alignment horizontal="center" vertical="center"/>
    </xf>
    <xf numFmtId="0" fontId="84" fillId="0" borderId="9" xfId="2" applyFont="1" applyFill="1" applyBorder="1" applyAlignment="1">
      <alignment horizontal="left" vertical="center" wrapText="1"/>
    </xf>
    <xf numFmtId="0" fontId="81" fillId="0" borderId="0" xfId="0" applyFont="1" applyFill="1" applyAlignment="1">
      <alignment horizontal="left"/>
    </xf>
    <xf numFmtId="0" fontId="66" fillId="0" borderId="0" xfId="2" applyFont="1" applyAlignment="1">
      <alignment horizontal="left"/>
    </xf>
    <xf numFmtId="0" fontId="93" fillId="0" borderId="0" xfId="2" applyFont="1" applyFill="1" applyBorder="1" applyAlignment="1">
      <alignment horizontal="left"/>
    </xf>
    <xf numFmtId="0" fontId="59" fillId="0" borderId="7" xfId="2" applyFont="1" applyFill="1" applyBorder="1" applyAlignment="1">
      <alignment horizontal="left"/>
    </xf>
    <xf numFmtId="0" fontId="4" fillId="0" borderId="0" xfId="15" applyNumberFormat="1" applyFont="1" applyBorder="1" applyAlignment="1">
      <alignment horizontal="center" vertical="center"/>
    </xf>
    <xf numFmtId="168" fontId="5" fillId="0" borderId="0" xfId="15" applyNumberFormat="1" applyFont="1" applyBorder="1"/>
    <xf numFmtId="0" fontId="5" fillId="0" borderId="0" xfId="15" applyFont="1" applyBorder="1"/>
    <xf numFmtId="0" fontId="5" fillId="15" borderId="0" xfId="15" applyFont="1" applyFill="1" applyBorder="1"/>
    <xf numFmtId="10" fontId="5" fillId="15" borderId="0" xfId="15" applyNumberFormat="1" applyFont="1" applyFill="1" applyBorder="1"/>
    <xf numFmtId="0" fontId="9" fillId="4" borderId="0" xfId="15" applyFont="1" applyFill="1" applyBorder="1"/>
    <xf numFmtId="0" fontId="9" fillId="4" borderId="0" xfId="15" applyFont="1" applyFill="1" applyBorder="1" applyAlignment="1">
      <alignment horizontal="right"/>
    </xf>
    <xf numFmtId="0" fontId="71" fillId="30" borderId="0" xfId="2" applyFont="1" applyFill="1" applyBorder="1" applyAlignment="1">
      <alignment horizontal="left" vertical="center"/>
    </xf>
    <xf numFmtId="0" fontId="71" fillId="2" borderId="0" xfId="2" applyFont="1" applyFill="1" applyBorder="1" applyAlignment="1">
      <alignment horizontal="left" vertical="center"/>
    </xf>
    <xf numFmtId="168" fontId="2" fillId="0" borderId="0" xfId="2" applyNumberFormat="1" applyFill="1"/>
    <xf numFmtId="168" fontId="9" fillId="4" borderId="0" xfId="15" applyNumberFormat="1" applyFont="1" applyFill="1" applyBorder="1" applyAlignment="1">
      <alignment horizontal="right"/>
    </xf>
    <xf numFmtId="168" fontId="5" fillId="0" borderId="0" xfId="15" applyNumberFormat="1" applyFont="1"/>
    <xf numFmtId="168" fontId="2" fillId="0" borderId="0" xfId="15" applyNumberFormat="1"/>
    <xf numFmtId="168" fontId="2" fillId="0" borderId="0" xfId="15" applyNumberFormat="1" applyFill="1"/>
    <xf numFmtId="168" fontId="9" fillId="4" borderId="0" xfId="15" applyNumberFormat="1" applyFont="1" applyFill="1" applyBorder="1" applyAlignment="1">
      <alignment horizontal="right" wrapText="1"/>
    </xf>
    <xf numFmtId="179" fontId="2" fillId="0" borderId="0" xfId="15" applyNumberFormat="1" applyFill="1"/>
    <xf numFmtId="179" fontId="5" fillId="0" borderId="0" xfId="15" applyNumberFormat="1" applyFont="1" applyBorder="1"/>
    <xf numFmtId="179" fontId="9" fillId="4" borderId="0" xfId="15" applyNumberFormat="1" applyFont="1" applyFill="1" applyBorder="1" applyAlignment="1">
      <alignment horizontal="right"/>
    </xf>
    <xf numFmtId="179" fontId="5" fillId="0" borderId="0" xfId="15" applyNumberFormat="1" applyFont="1"/>
    <xf numFmtId="179" fontId="2" fillId="0" borderId="0" xfId="15" applyNumberFormat="1"/>
    <xf numFmtId="14" fontId="2" fillId="0" borderId="0" xfId="15" applyNumberFormat="1" applyFill="1"/>
    <xf numFmtId="14" fontId="5" fillId="0" borderId="0" xfId="15" applyNumberFormat="1" applyFont="1" applyBorder="1"/>
    <xf numFmtId="14" fontId="9" fillId="4" borderId="0" xfId="15" applyNumberFormat="1" applyFont="1" applyFill="1" applyBorder="1"/>
    <xf numFmtId="168" fontId="21" fillId="15" borderId="0" xfId="15" applyNumberFormat="1" applyFont="1" applyFill="1" applyBorder="1"/>
    <xf numFmtId="0" fontId="70" fillId="0" borderId="23" xfId="0" applyFont="1" applyFill="1" applyBorder="1" applyAlignment="1">
      <alignment horizontal="left" vertical="center"/>
    </xf>
    <xf numFmtId="0" fontId="54" fillId="0" borderId="13" xfId="0" applyFont="1" applyBorder="1" applyAlignment="1">
      <alignment horizontal="left" vertical="center"/>
    </xf>
    <xf numFmtId="0" fontId="54" fillId="0" borderId="12" xfId="0" applyFont="1" applyBorder="1" applyAlignment="1">
      <alignment horizontal="left" vertical="center"/>
    </xf>
    <xf numFmtId="0" fontId="71" fillId="32" borderId="0" xfId="0" applyFont="1" applyFill="1" applyBorder="1" applyAlignment="1">
      <alignment horizontal="center" vertical="center"/>
    </xf>
    <xf numFmtId="6" fontId="73" fillId="31" borderId="0" xfId="0" applyNumberFormat="1" applyFont="1" applyFill="1" applyBorder="1" applyAlignment="1">
      <alignment horizontal="center"/>
    </xf>
    <xf numFmtId="0" fontId="72" fillId="31" borderId="0" xfId="0" applyFont="1" applyFill="1" applyBorder="1" applyAlignment="1">
      <alignment horizontal="center" vertical="center" wrapText="1"/>
    </xf>
    <xf numFmtId="9" fontId="72" fillId="31" borderId="0" xfId="0" applyNumberFormat="1" applyFont="1" applyFill="1" applyBorder="1" applyAlignment="1">
      <alignment horizontal="center" vertical="center" wrapText="1"/>
    </xf>
    <xf numFmtId="0" fontId="121" fillId="31" borderId="0" xfId="0" applyFont="1" applyFill="1" applyBorder="1" applyAlignment="1">
      <alignment horizontal="center" wrapText="1"/>
    </xf>
    <xf numFmtId="9" fontId="72" fillId="31" borderId="0" xfId="0" applyNumberFormat="1" applyFont="1" applyFill="1" applyBorder="1" applyAlignment="1">
      <alignment horizontal="center"/>
    </xf>
    <xf numFmtId="187" fontId="55" fillId="0" borderId="0" xfId="0" applyNumberFormat="1" applyFont="1"/>
    <xf numFmtId="167" fontId="136" fillId="0" borderId="0" xfId="2" applyNumberFormat="1" applyFont="1" applyBorder="1" applyAlignment="1">
      <alignment horizontal="center" vertical="center"/>
    </xf>
    <xf numFmtId="9" fontId="136" fillId="0" borderId="0" xfId="2" applyNumberFormat="1" applyFont="1" applyBorder="1" applyAlignment="1">
      <alignment horizontal="center" vertical="center"/>
    </xf>
    <xf numFmtId="0" fontId="71" fillId="8" borderId="28" xfId="2" applyFont="1" applyFill="1" applyBorder="1" applyAlignment="1">
      <alignment horizontal="left"/>
    </xf>
    <xf numFmtId="0" fontId="71" fillId="8" borderId="27" xfId="2" applyFont="1" applyFill="1" applyBorder="1" applyAlignment="1">
      <alignment horizontal="left" vertical="center"/>
    </xf>
    <xf numFmtId="167" fontId="59" fillId="8" borderId="30" xfId="2" applyNumberFormat="1" applyFont="1" applyFill="1" applyBorder="1" applyAlignment="1">
      <alignment horizontal="left"/>
    </xf>
    <xf numFmtId="9" fontId="59" fillId="8" borderId="29" xfId="2" applyNumberFormat="1" applyFont="1" applyFill="1" applyBorder="1" applyAlignment="1">
      <alignment horizontal="center"/>
    </xf>
    <xf numFmtId="173" fontId="99" fillId="0" borderId="0" xfId="0" applyNumberFormat="1" applyFont="1" applyAlignment="1">
      <alignment horizontal="left"/>
    </xf>
    <xf numFmtId="0" fontId="82" fillId="8" borderId="0" xfId="0" applyFont="1" applyFill="1" applyBorder="1" applyAlignment="1">
      <alignment horizontal="center" vertical="center"/>
    </xf>
    <xf numFmtId="168" fontId="82" fillId="8" borderId="13" xfId="0" applyNumberFormat="1" applyFont="1" applyFill="1" applyBorder="1" applyAlignment="1">
      <alignment horizontal="center" vertical="center"/>
    </xf>
    <xf numFmtId="0" fontId="82" fillId="8" borderId="13" xfId="0" applyFont="1" applyFill="1" applyBorder="1" applyAlignment="1">
      <alignment horizontal="center" vertical="center"/>
    </xf>
    <xf numFmtId="14" fontId="82" fillId="8" borderId="0" xfId="0" applyNumberFormat="1" applyFont="1" applyFill="1" applyBorder="1" applyAlignment="1">
      <alignment horizontal="center" vertical="center"/>
    </xf>
    <xf numFmtId="0" fontId="59" fillId="8" borderId="0" xfId="0" applyFont="1" applyFill="1" applyBorder="1" applyAlignment="1">
      <alignment horizontal="center" vertical="center"/>
    </xf>
    <xf numFmtId="168" fontId="59" fillId="8" borderId="13" xfId="0" applyNumberFormat="1" applyFont="1" applyFill="1" applyBorder="1" applyAlignment="1">
      <alignment horizontal="center" vertical="center"/>
    </xf>
    <xf numFmtId="0" fontId="59" fillId="8" borderId="13" xfId="0" applyFont="1" applyFill="1" applyBorder="1" applyAlignment="1">
      <alignment horizontal="center" vertical="center"/>
    </xf>
    <xf numFmtId="0" fontId="71" fillId="6" borderId="9" xfId="0" applyFont="1" applyFill="1" applyBorder="1" applyAlignment="1">
      <alignment horizontal="center" vertical="center" wrapText="1"/>
    </xf>
    <xf numFmtId="0" fontId="71" fillId="6" borderId="12" xfId="0" applyFont="1" applyFill="1" applyBorder="1" applyAlignment="1">
      <alignment horizontal="center" vertical="center" wrapText="1"/>
    </xf>
    <xf numFmtId="0" fontId="32" fillId="0" borderId="0" xfId="0" applyFont="1" applyAlignment="1">
      <alignment horizontal="left" vertical="center"/>
    </xf>
    <xf numFmtId="0" fontId="0" fillId="0" borderId="0" xfId="0" applyAlignment="1">
      <alignment horizontal="left" vertical="center"/>
    </xf>
    <xf numFmtId="6" fontId="0" fillId="0" borderId="0" xfId="0" applyNumberFormat="1" applyAlignment="1">
      <alignment horizontal="left" vertical="center"/>
    </xf>
    <xf numFmtId="14" fontId="0" fillId="0" borderId="0" xfId="0" applyNumberFormat="1" applyFont="1"/>
    <xf numFmtId="0" fontId="55" fillId="8" borderId="0" xfId="0" applyFont="1" applyFill="1"/>
    <xf numFmtId="0" fontId="79" fillId="8" borderId="0" xfId="0" applyFont="1" applyFill="1"/>
    <xf numFmtId="0" fontId="100" fillId="8" borderId="0" xfId="0" applyFont="1" applyFill="1"/>
    <xf numFmtId="0" fontId="71" fillId="33" borderId="0" xfId="0" applyFont="1" applyFill="1" applyBorder="1" applyAlignment="1">
      <alignment horizontal="center" vertical="center"/>
    </xf>
    <xf numFmtId="0" fontId="71" fillId="33" borderId="0" xfId="0" applyFont="1" applyFill="1" applyBorder="1" applyAlignment="1">
      <alignment horizontal="center" vertical="center" wrapText="1"/>
    </xf>
    <xf numFmtId="0" fontId="88" fillId="34" borderId="0" xfId="0" applyFont="1" applyFill="1" applyBorder="1" applyAlignment="1">
      <alignment horizontal="center" vertical="center"/>
    </xf>
    <xf numFmtId="0" fontId="71" fillId="34" borderId="0" xfId="0" applyFont="1" applyFill="1" applyBorder="1" applyAlignment="1">
      <alignment horizontal="center" vertical="center"/>
    </xf>
    <xf numFmtId="0" fontId="88" fillId="34" borderId="0" xfId="0" applyFont="1" applyFill="1" applyBorder="1" applyAlignment="1">
      <alignment horizontal="center" vertical="center" wrapText="1"/>
    </xf>
    <xf numFmtId="0" fontId="71" fillId="34" borderId="0" xfId="0" applyFont="1" applyFill="1" applyBorder="1" applyAlignment="1">
      <alignment horizontal="center" vertical="center" wrapText="1"/>
    </xf>
    <xf numFmtId="0" fontId="82" fillId="35" borderId="0" xfId="0" applyFont="1" applyFill="1" applyBorder="1" applyAlignment="1">
      <alignment horizontal="left" indent="1"/>
    </xf>
    <xf numFmtId="0" fontId="82" fillId="35" borderId="0" xfId="0" applyFont="1" applyFill="1" applyBorder="1" applyAlignment="1">
      <alignment horizontal="center"/>
    </xf>
    <xf numFmtId="0" fontId="59" fillId="35" borderId="0" xfId="0" applyFont="1" applyFill="1" applyBorder="1"/>
    <xf numFmtId="0" fontId="82" fillId="9" borderId="0" xfId="0" applyFont="1" applyFill="1" applyBorder="1" applyAlignment="1">
      <alignment horizontal="center"/>
    </xf>
    <xf numFmtId="0" fontId="59" fillId="9" borderId="0" xfId="0" applyFont="1" applyFill="1" applyBorder="1"/>
    <xf numFmtId="0" fontId="79" fillId="0" borderId="23" xfId="0" applyFont="1" applyBorder="1" applyAlignment="1">
      <alignment horizontal="left"/>
    </xf>
    <xf numFmtId="0" fontId="79" fillId="0" borderId="13" xfId="0" applyFont="1" applyBorder="1" applyAlignment="1">
      <alignment horizontal="left"/>
    </xf>
    <xf numFmtId="0" fontId="79" fillId="0" borderId="12" xfId="0" applyFont="1" applyBorder="1" applyAlignment="1">
      <alignment horizontal="left"/>
    </xf>
    <xf numFmtId="0" fontId="137" fillId="0" borderId="14" xfId="0" applyFont="1" applyFill="1" applyBorder="1" applyAlignment="1">
      <alignment horizontal="left"/>
    </xf>
    <xf numFmtId="0" fontId="79" fillId="0" borderId="10" xfId="0" applyFont="1" applyBorder="1"/>
    <xf numFmtId="0" fontId="79" fillId="0" borderId="7" xfId="0" applyFont="1" applyFill="1" applyBorder="1" applyAlignment="1">
      <alignment horizontal="center"/>
    </xf>
    <xf numFmtId="0" fontId="79" fillId="0" borderId="8" xfId="0" applyFont="1" applyBorder="1"/>
    <xf numFmtId="0" fontId="79" fillId="0" borderId="4" xfId="0" applyFont="1" applyFill="1" applyBorder="1" applyAlignment="1">
      <alignment horizontal="center"/>
    </xf>
    <xf numFmtId="0" fontId="79" fillId="0" borderId="5" xfId="0" applyFont="1" applyBorder="1"/>
    <xf numFmtId="0" fontId="114" fillId="3" borderId="0" xfId="0" applyFont="1" applyFill="1" applyBorder="1"/>
    <xf numFmtId="0" fontId="82" fillId="3" borderId="0" xfId="45" applyNumberFormat="1" applyFill="1" applyBorder="1"/>
    <xf numFmtId="0" fontId="71" fillId="33" borderId="0" xfId="0" applyFont="1" applyFill="1" applyBorder="1" applyAlignment="1">
      <alignment vertical="center"/>
    </xf>
    <xf numFmtId="0" fontId="71" fillId="33" borderId="0" xfId="0" applyFont="1" applyFill="1" applyBorder="1" applyAlignment="1" applyProtection="1">
      <alignment horizontal="center" vertical="center"/>
      <protection hidden="1"/>
    </xf>
    <xf numFmtId="0" fontId="138" fillId="0" borderId="0" xfId="0" applyFont="1" applyFill="1"/>
    <xf numFmtId="188" fontId="71" fillId="0" borderId="52" xfId="0" applyNumberFormat="1" applyFont="1" applyBorder="1" applyAlignment="1">
      <alignment horizontal="center" vertical="center" wrapText="1"/>
    </xf>
    <xf numFmtId="188" fontId="71" fillId="0" borderId="53" xfId="0" applyNumberFormat="1" applyFont="1" applyBorder="1" applyAlignment="1">
      <alignment horizontal="center" vertical="center" wrapText="1"/>
    </xf>
    <xf numFmtId="188" fontId="71" fillId="0" borderId="54" xfId="0" applyNumberFormat="1" applyFont="1" applyBorder="1" applyAlignment="1">
      <alignment horizontal="center" vertical="center" wrapText="1"/>
    </xf>
    <xf numFmtId="188" fontId="59" fillId="0" borderId="15" xfId="0" applyNumberFormat="1" applyFont="1" applyFill="1" applyBorder="1"/>
    <xf numFmtId="188" fontId="59" fillId="0" borderId="16" xfId="0" applyNumberFormat="1" applyFont="1" applyFill="1" applyBorder="1"/>
    <xf numFmtId="188" fontId="59" fillId="0" borderId="20" xfId="0" applyNumberFormat="1" applyFont="1" applyFill="1" applyBorder="1"/>
    <xf numFmtId="188" fontId="59" fillId="0" borderId="21" xfId="0" applyNumberFormat="1" applyFont="1" applyFill="1" applyBorder="1"/>
    <xf numFmtId="167" fontId="82" fillId="0" borderId="16" xfId="45" applyNumberFormat="1" applyBorder="1"/>
    <xf numFmtId="167" fontId="82" fillId="0" borderId="19" xfId="0" applyNumberFormat="1" applyFont="1" applyBorder="1"/>
    <xf numFmtId="167" fontId="82" fillId="0" borderId="21" xfId="45" applyNumberFormat="1" applyBorder="1"/>
    <xf numFmtId="0" fontId="140" fillId="0" borderId="0" xfId="0" applyFont="1" applyAlignment="1">
      <alignment horizontal="center"/>
    </xf>
    <xf numFmtId="0" fontId="140" fillId="0" borderId="0" xfId="0" applyFont="1" applyFill="1" applyBorder="1" applyAlignment="1">
      <alignment horizontal="center"/>
    </xf>
    <xf numFmtId="0" fontId="140" fillId="0" borderId="0" xfId="0" applyFont="1" applyAlignment="1">
      <alignment horizontal="center" vertical="center"/>
    </xf>
    <xf numFmtId="0" fontId="55" fillId="9" borderId="0" xfId="0" applyFont="1" applyFill="1" applyAlignment="1">
      <alignment horizontal="right"/>
    </xf>
    <xf numFmtId="0" fontId="55" fillId="9" borderId="0" xfId="0" applyFont="1" applyFill="1" applyAlignment="1">
      <alignment horizontal="center"/>
    </xf>
    <xf numFmtId="8" fontId="54" fillId="0" borderId="57" xfId="0" applyNumberFormat="1" applyFont="1" applyBorder="1"/>
    <xf numFmtId="0" fontId="0" fillId="0" borderId="46" xfId="0" applyBorder="1"/>
    <xf numFmtId="0" fontId="0" fillId="5" borderId="0" xfId="0" applyFill="1"/>
    <xf numFmtId="0" fontId="0" fillId="5" borderId="1" xfId="0" applyFill="1" applyBorder="1"/>
    <xf numFmtId="186" fontId="54" fillId="0" borderId="16" xfId="0" applyNumberFormat="1" applyFont="1" applyBorder="1" applyAlignment="1">
      <alignment horizontal="left"/>
    </xf>
    <xf numFmtId="0" fontId="0" fillId="5" borderId="0" xfId="0" applyFill="1" applyBorder="1"/>
    <xf numFmtId="0" fontId="0" fillId="5" borderId="0" xfId="0" applyFill="1" applyAlignment="1">
      <alignment wrapText="1"/>
    </xf>
    <xf numFmtId="0" fontId="0" fillId="5" borderId="0" xfId="0" applyFill="1" applyBorder="1" applyAlignment="1">
      <alignment wrapText="1"/>
    </xf>
    <xf numFmtId="0" fontId="5" fillId="0" borderId="16" xfId="0" applyFont="1" applyFill="1" applyBorder="1" applyAlignment="1">
      <alignment horizontal="left"/>
    </xf>
    <xf numFmtId="0" fontId="4" fillId="5" borderId="16" xfId="0" applyFont="1" applyFill="1" applyBorder="1" applyAlignment="1">
      <alignment wrapText="1"/>
    </xf>
    <xf numFmtId="168" fontId="12" fillId="5" borderId="16" xfId="0" applyNumberFormat="1" applyFont="1" applyFill="1" applyBorder="1"/>
    <xf numFmtId="0" fontId="0" fillId="5" borderId="16" xfId="0" applyFill="1" applyBorder="1"/>
    <xf numFmtId="0" fontId="5" fillId="5" borderId="16" xfId="0" applyFont="1" applyFill="1" applyBorder="1" applyAlignment="1">
      <alignment vertical="center"/>
    </xf>
    <xf numFmtId="0" fontId="12" fillId="5" borderId="16" xfId="0" applyFont="1" applyFill="1" applyBorder="1" applyAlignment="1">
      <alignment vertical="center"/>
    </xf>
    <xf numFmtId="0" fontId="5" fillId="0" borderId="0" xfId="0" applyFont="1" applyFill="1" applyBorder="1" applyAlignment="1">
      <alignment horizontal="left" vertical="center" wrapText="1"/>
    </xf>
    <xf numFmtId="168" fontId="12" fillId="5" borderId="1" xfId="0" applyNumberFormat="1" applyFont="1" applyFill="1" applyBorder="1"/>
    <xf numFmtId="0" fontId="5" fillId="5" borderId="1" xfId="0" applyFont="1" applyFill="1" applyBorder="1" applyAlignment="1">
      <alignment horizontal="center" vertical="center"/>
    </xf>
    <xf numFmtId="0" fontId="66" fillId="0" borderId="0" xfId="2" applyFont="1" applyAlignment="1">
      <alignment horizontal="left" vertical="center"/>
    </xf>
    <xf numFmtId="0" fontId="67" fillId="0" borderId="0" xfId="2" applyFont="1" applyAlignment="1">
      <alignment horizontal="left" vertical="center"/>
    </xf>
    <xf numFmtId="0" fontId="122" fillId="0" borderId="0" xfId="14" applyFont="1" applyAlignment="1">
      <alignment horizontal="left" vertical="center"/>
    </xf>
    <xf numFmtId="0" fontId="66" fillId="0" borderId="0" xfId="2" applyFont="1" applyAlignment="1">
      <alignment horizontal="center" vertical="center"/>
    </xf>
    <xf numFmtId="0" fontId="65" fillId="0" borderId="0" xfId="0" applyFont="1" applyFill="1" applyAlignment="1">
      <alignment horizontal="left" vertical="center"/>
    </xf>
    <xf numFmtId="0" fontId="130" fillId="0" borderId="0" xfId="14" quotePrefix="1" applyFont="1" applyAlignment="1">
      <alignment horizontal="left" vertical="center"/>
    </xf>
    <xf numFmtId="0" fontId="122" fillId="15" borderId="55" xfId="14" applyFont="1" applyFill="1" applyBorder="1" applyAlignment="1">
      <alignment horizontal="left" vertical="center"/>
    </xf>
    <xf numFmtId="0" fontId="122" fillId="15" borderId="55" xfId="14" applyFont="1" applyFill="1" applyBorder="1" applyAlignment="1">
      <alignment horizontal="center" vertical="center"/>
    </xf>
    <xf numFmtId="0" fontId="122" fillId="15" borderId="0" xfId="14" applyFont="1" applyFill="1" applyAlignment="1">
      <alignment horizontal="left" vertical="center"/>
    </xf>
    <xf numFmtId="0" fontId="122" fillId="36" borderId="0" xfId="14" applyFont="1" applyFill="1" applyAlignment="1">
      <alignment horizontal="left" vertical="center"/>
    </xf>
    <xf numFmtId="0" fontId="68" fillId="15" borderId="1" xfId="2" applyFont="1" applyFill="1" applyBorder="1" applyAlignment="1">
      <alignment horizontal="center" vertical="center"/>
    </xf>
    <xf numFmtId="0" fontId="68" fillId="0" borderId="0" xfId="2" applyFont="1" applyAlignment="1">
      <alignment horizontal="center" vertical="center"/>
    </xf>
    <xf numFmtId="0" fontId="142" fillId="0" borderId="0" xfId="2" applyFont="1" applyAlignment="1">
      <alignment horizontal="left" vertical="center"/>
    </xf>
    <xf numFmtId="0" fontId="132" fillId="0" borderId="0" xfId="2" applyFont="1" applyAlignment="1">
      <alignment horizontal="left" vertical="center"/>
    </xf>
    <xf numFmtId="0" fontId="132" fillId="15" borderId="55" xfId="2" applyFont="1" applyFill="1" applyBorder="1" applyAlignment="1">
      <alignment horizontal="left" vertical="center"/>
    </xf>
    <xf numFmtId="167" fontId="68" fillId="36" borderId="1" xfId="2" applyNumberFormat="1" applyFont="1" applyFill="1" applyBorder="1" applyAlignment="1">
      <alignment horizontal="center" vertical="center"/>
    </xf>
    <xf numFmtId="167" fontId="67" fillId="0" borderId="55" xfId="2" applyNumberFormat="1" applyFont="1" applyBorder="1" applyAlignment="1">
      <alignment horizontal="center" vertical="center"/>
    </xf>
    <xf numFmtId="0" fontId="71" fillId="9" borderId="0" xfId="2" applyFont="1" applyFill="1" applyBorder="1" applyAlignment="1">
      <alignment horizontal="center" vertical="center"/>
    </xf>
    <xf numFmtId="0" fontId="136" fillId="0" borderId="0" xfId="2" applyFont="1" applyBorder="1" applyAlignment="1">
      <alignment horizontal="center" vertical="center"/>
    </xf>
    <xf numFmtId="167" fontId="67" fillId="0" borderId="0" xfId="2" applyNumberFormat="1" applyFont="1" applyBorder="1" applyAlignment="1">
      <alignment horizontal="center" vertical="center"/>
    </xf>
    <xf numFmtId="0" fontId="132" fillId="9" borderId="0" xfId="2" applyFont="1" applyFill="1" applyBorder="1" applyAlignment="1">
      <alignment horizontal="center"/>
    </xf>
    <xf numFmtId="0" fontId="122" fillId="9" borderId="0" xfId="14" applyFont="1" applyFill="1" applyBorder="1" applyAlignment="1">
      <alignment horizontal="center" vertical="center"/>
    </xf>
    <xf numFmtId="0" fontId="132" fillId="23" borderId="0" xfId="2" applyFont="1" applyFill="1" applyAlignment="1">
      <alignment horizontal="left" vertical="center"/>
    </xf>
    <xf numFmtId="167" fontId="68" fillId="23" borderId="1" xfId="2" applyNumberFormat="1" applyFont="1" applyFill="1" applyBorder="1" applyAlignment="1">
      <alignment horizontal="center" vertical="center"/>
    </xf>
    <xf numFmtId="9" fontId="67" fillId="37" borderId="12" xfId="0" applyNumberFormat="1" applyFont="1" applyFill="1" applyBorder="1" applyAlignment="1">
      <alignment horizontal="center" vertical="center"/>
    </xf>
    <xf numFmtId="0" fontId="144" fillId="37" borderId="23" xfId="0" applyFont="1" applyFill="1" applyBorder="1" applyAlignment="1">
      <alignment horizontal="center" vertical="center" wrapText="1"/>
    </xf>
    <xf numFmtId="0" fontId="145" fillId="0" borderId="0" xfId="44" applyFont="1"/>
    <xf numFmtId="0" fontId="146" fillId="0" borderId="0" xfId="44" applyFont="1"/>
    <xf numFmtId="0" fontId="147" fillId="0" borderId="0" xfId="44" applyFont="1" applyAlignment="1">
      <alignment horizontal="right"/>
    </xf>
    <xf numFmtId="0" fontId="148" fillId="0" borderId="0" xfId="0" applyFont="1"/>
    <xf numFmtId="0" fontId="149" fillId="0" borderId="0" xfId="44" applyFont="1"/>
    <xf numFmtId="0" fontId="0" fillId="0" borderId="0" xfId="0" applyNumberFormat="1"/>
    <xf numFmtId="0" fontId="34" fillId="0" borderId="0" xfId="44" applyAlignment="1">
      <alignment horizontal="left"/>
    </xf>
    <xf numFmtId="0" fontId="0" fillId="0" borderId="0" xfId="0" pivotButton="1"/>
    <xf numFmtId="2" fontId="0" fillId="0" borderId="0" xfId="0" applyNumberFormat="1"/>
    <xf numFmtId="0" fontId="18" fillId="0" borderId="0" xfId="0" pivotButton="1" applyFont="1"/>
    <xf numFmtId="0" fontId="18" fillId="0" borderId="0" xfId="0" applyFont="1"/>
    <xf numFmtId="0" fontId="150" fillId="0" borderId="0" xfId="44" applyFont="1"/>
    <xf numFmtId="2" fontId="18" fillId="0" borderId="0" xfId="0" applyNumberFormat="1" applyFont="1"/>
    <xf numFmtId="0" fontId="24" fillId="0" borderId="0" xfId="44" applyFont="1"/>
    <xf numFmtId="0" fontId="18" fillId="0" borderId="0" xfId="0" applyNumberFormat="1" applyFont="1"/>
    <xf numFmtId="0" fontId="65" fillId="0" borderId="0" xfId="0" applyFont="1" applyFill="1" applyAlignment="1">
      <alignment horizontal="left"/>
    </xf>
    <xf numFmtId="0" fontId="80" fillId="0" borderId="0" xfId="0" applyFont="1" applyFill="1" applyBorder="1" applyAlignment="1">
      <alignment horizontal="center" vertical="center" wrapText="1"/>
    </xf>
    <xf numFmtId="0" fontId="87" fillId="0" borderId="0" xfId="0" applyFont="1" applyFill="1" applyBorder="1" applyAlignment="1">
      <alignment horizontal="left"/>
    </xf>
    <xf numFmtId="0" fontId="93" fillId="0" borderId="0" xfId="2" applyFont="1" applyFill="1" applyBorder="1" applyAlignment="1">
      <alignment horizontal="center"/>
    </xf>
    <xf numFmtId="0" fontId="83" fillId="0" borderId="0" xfId="2" applyFont="1" applyFill="1" applyBorder="1" applyAlignment="1">
      <alignment horizontal="left"/>
    </xf>
    <xf numFmtId="0" fontId="4" fillId="0" borderId="0" xfId="0" applyFont="1" applyFill="1" applyBorder="1" applyAlignment="1">
      <alignment horizontal="center" vertical="center" wrapText="1"/>
    </xf>
    <xf numFmtId="168" fontId="55" fillId="0" borderId="0" xfId="0" applyNumberFormat="1" applyFont="1"/>
    <xf numFmtId="167" fontId="54" fillId="0" borderId="0" xfId="36" applyNumberFormat="1" applyFont="1" applyFill="1" applyBorder="1" applyAlignment="1">
      <alignment horizontal="right"/>
    </xf>
    <xf numFmtId="0" fontId="71" fillId="0" borderId="2" xfId="2" applyFont="1" applyFill="1" applyBorder="1" applyAlignment="1">
      <alignment horizontal="left" vertical="center"/>
    </xf>
    <xf numFmtId="0" fontId="71" fillId="0" borderId="6" xfId="2" applyFont="1" applyFill="1" applyBorder="1" applyAlignment="1">
      <alignment horizontal="left" vertical="center"/>
    </xf>
    <xf numFmtId="0" fontId="71" fillId="0" borderId="3" xfId="2" applyFont="1" applyFill="1" applyBorder="1" applyAlignment="1">
      <alignment horizontal="left" vertical="center"/>
    </xf>
    <xf numFmtId="0" fontId="0" fillId="0" borderId="7" xfId="0" applyFill="1" applyBorder="1"/>
    <xf numFmtId="0" fontId="55" fillId="0" borderId="8" xfId="0" applyFont="1" applyBorder="1"/>
    <xf numFmtId="0" fontId="0" fillId="0" borderId="4" xfId="0" applyFill="1" applyBorder="1"/>
    <xf numFmtId="0" fontId="0" fillId="0" borderId="9" xfId="0" applyFill="1" applyBorder="1"/>
    <xf numFmtId="0" fontId="55" fillId="0" borderId="5" xfId="0" applyFont="1" applyBorder="1"/>
    <xf numFmtId="8" fontId="0" fillId="0" borderId="0" xfId="0" applyNumberFormat="1"/>
    <xf numFmtId="43" fontId="151" fillId="0" borderId="0" xfId="43" applyFont="1"/>
    <xf numFmtId="8" fontId="55" fillId="0" borderId="0" xfId="0" applyNumberFormat="1" applyFont="1"/>
    <xf numFmtId="0" fontId="32" fillId="9" borderId="0" xfId="0" applyFont="1" applyFill="1" applyBorder="1"/>
    <xf numFmtId="15" fontId="0" fillId="40" borderId="0" xfId="0" applyNumberFormat="1" applyFont="1" applyFill="1" applyBorder="1"/>
    <xf numFmtId="0" fontId="0" fillId="40" borderId="0" xfId="0" applyFont="1" applyFill="1" applyBorder="1"/>
    <xf numFmtId="44" fontId="0" fillId="40" borderId="0" xfId="0" applyNumberFormat="1" applyFont="1" applyFill="1" applyBorder="1"/>
    <xf numFmtId="9" fontId="0" fillId="40" borderId="0" xfId="48" applyNumberFormat="1" applyFont="1" applyFill="1" applyBorder="1"/>
    <xf numFmtId="15" fontId="0" fillId="9" borderId="0" xfId="0" applyNumberFormat="1" applyFont="1" applyFill="1" applyBorder="1"/>
    <xf numFmtId="0" fontId="0" fillId="9" borderId="0" xfId="0" applyFont="1" applyFill="1" applyBorder="1"/>
    <xf numFmtId="44" fontId="0" fillId="9" borderId="0" xfId="0" applyNumberFormat="1" applyFont="1" applyFill="1" applyBorder="1"/>
    <xf numFmtId="9" fontId="0" fillId="9" borderId="0" xfId="48" applyNumberFormat="1" applyFont="1" applyFill="1" applyBorder="1"/>
    <xf numFmtId="0" fontId="9" fillId="41" borderId="0" xfId="11" applyFont="1" applyFill="1" applyBorder="1"/>
    <xf numFmtId="0" fontId="9" fillId="41" borderId="0" xfId="11" applyFont="1" applyFill="1" applyBorder="1" applyAlignment="1">
      <alignment horizontal="right"/>
    </xf>
    <xf numFmtId="0" fontId="13" fillId="0" borderId="49" xfId="0" applyFont="1" applyFill="1" applyBorder="1" applyAlignment="1">
      <alignment horizontal="center" vertical="center"/>
    </xf>
    <xf numFmtId="0" fontId="13" fillId="0" borderId="44" xfId="0" applyFont="1" applyBorder="1" applyAlignment="1">
      <alignment horizontal="center" vertical="center"/>
    </xf>
    <xf numFmtId="0" fontId="13" fillId="0" borderId="49" xfId="0" applyFont="1" applyBorder="1" applyAlignment="1">
      <alignment horizontal="center" vertical="center"/>
    </xf>
    <xf numFmtId="0" fontId="82" fillId="0" borderId="15" xfId="0" applyFont="1" applyFill="1" applyBorder="1"/>
    <xf numFmtId="179" fontId="13" fillId="0" borderId="49" xfId="0" applyNumberFormat="1" applyFont="1" applyBorder="1" applyAlignment="1">
      <alignment horizontal="center" vertical="center"/>
    </xf>
    <xf numFmtId="179" fontId="13" fillId="0" borderId="44" xfId="0" applyNumberFormat="1" applyFont="1" applyBorder="1" applyAlignment="1">
      <alignment horizontal="center" vertical="center"/>
    </xf>
    <xf numFmtId="179" fontId="13" fillId="0" borderId="49" xfId="0" applyNumberFormat="1" applyFont="1" applyFill="1" applyBorder="1" applyAlignment="1">
      <alignment horizontal="center" vertical="center"/>
    </xf>
    <xf numFmtId="0" fontId="1" fillId="39" borderId="61" xfId="50" applyBorder="1" applyAlignment="1">
      <alignment horizontal="center" vertical="center" wrapText="1"/>
    </xf>
    <xf numFmtId="0" fontId="0" fillId="0" borderId="0" xfId="0" applyAlignment="1">
      <alignment horizontal="left" vertical="top" wrapText="1"/>
    </xf>
    <xf numFmtId="0" fontId="0" fillId="0" borderId="16" xfId="0" applyBorder="1"/>
    <xf numFmtId="168" fontId="0" fillId="0" borderId="16" xfId="0" applyNumberFormat="1" applyBorder="1"/>
    <xf numFmtId="168" fontId="4" fillId="0" borderId="42" xfId="15" applyNumberFormat="1" applyFont="1" applyBorder="1"/>
    <xf numFmtId="168" fontId="4" fillId="0" borderId="43" xfId="15" applyNumberFormat="1" applyFont="1" applyBorder="1"/>
    <xf numFmtId="6" fontId="0" fillId="0" borderId="0" xfId="0" applyNumberFormat="1"/>
    <xf numFmtId="0" fontId="153" fillId="0" borderId="0" xfId="0" applyFont="1"/>
    <xf numFmtId="0" fontId="157" fillId="0" borderId="0" xfId="0" applyFont="1"/>
    <xf numFmtId="0" fontId="159" fillId="0" borderId="0" xfId="0" applyFont="1"/>
    <xf numFmtId="0" fontId="158" fillId="42" borderId="62" xfId="0" applyFont="1" applyFill="1" applyBorder="1"/>
    <xf numFmtId="0" fontId="158" fillId="42" borderId="63" xfId="0" applyFont="1" applyFill="1" applyBorder="1"/>
    <xf numFmtId="44" fontId="158" fillId="42" borderId="63" xfId="1" applyFont="1" applyFill="1" applyBorder="1"/>
    <xf numFmtId="0" fontId="158" fillId="42" borderId="64" xfId="0" applyFont="1" applyFill="1" applyBorder="1"/>
    <xf numFmtId="0" fontId="1" fillId="0" borderId="0" xfId="0" applyFont="1"/>
    <xf numFmtId="0" fontId="0" fillId="0" borderId="0" xfId="0" quotePrefix="1" applyFont="1"/>
    <xf numFmtId="0" fontId="1" fillId="26" borderId="62" xfId="0" applyFont="1" applyFill="1" applyBorder="1"/>
    <xf numFmtId="0" fontId="1" fillId="0" borderId="62" xfId="0" applyFont="1" applyBorder="1"/>
    <xf numFmtId="0" fontId="1" fillId="12" borderId="62" xfId="0" applyFont="1" applyFill="1" applyBorder="1"/>
    <xf numFmtId="0" fontId="153" fillId="0" borderId="0" xfId="0" applyFont="1" applyAlignment="1">
      <alignment horizontal="center" vertical="center"/>
    </xf>
    <xf numFmtId="0" fontId="155" fillId="0" borderId="0" xfId="0" applyFont="1" applyAlignment="1">
      <alignment horizontal="center" vertical="center"/>
    </xf>
    <xf numFmtId="0" fontId="156" fillId="0" borderId="0" xfId="0" applyFont="1" applyAlignment="1">
      <alignment horizontal="center" vertical="center"/>
    </xf>
    <xf numFmtId="0" fontId="157" fillId="0" borderId="0" xfId="0" applyFont="1" applyAlignment="1">
      <alignment horizontal="center" vertical="center"/>
    </xf>
    <xf numFmtId="0" fontId="154" fillId="0" borderId="0" xfId="0" applyFont="1" applyFill="1" applyAlignment="1">
      <alignment vertical="center"/>
    </xf>
    <xf numFmtId="0" fontId="152" fillId="0" borderId="0" xfId="0" applyFont="1" applyFill="1" applyAlignment="1"/>
    <xf numFmtId="0" fontId="148" fillId="0" borderId="0" xfId="0" applyFont="1" applyAlignment="1">
      <alignment horizontal="center" vertical="center"/>
    </xf>
    <xf numFmtId="0" fontId="161" fillId="0" borderId="0" xfId="0" applyFont="1" applyFill="1" applyAlignment="1">
      <alignment horizontal="center" vertical="center"/>
    </xf>
    <xf numFmtId="180" fontId="162" fillId="0" borderId="0" xfId="0" applyNumberFormat="1" applyFont="1" applyFill="1" applyAlignment="1">
      <alignment horizontal="center" vertical="center"/>
    </xf>
    <xf numFmtId="180" fontId="163" fillId="0" borderId="0" xfId="0" applyNumberFormat="1" applyFont="1" applyFill="1" applyAlignment="1"/>
    <xf numFmtId="0" fontId="164" fillId="0" borderId="0" xfId="0" applyFont="1" applyFill="1" applyAlignment="1">
      <alignment horizontal="center" vertical="center"/>
    </xf>
    <xf numFmtId="0" fontId="80" fillId="0" borderId="0" xfId="0" applyFont="1" applyFill="1" applyBorder="1" applyAlignment="1">
      <alignment horizontal="center" vertical="center" wrapText="1"/>
    </xf>
    <xf numFmtId="0" fontId="55" fillId="0" borderId="0" xfId="0" applyFont="1" applyAlignment="1">
      <alignment horizontal="center" vertical="center"/>
    </xf>
    <xf numFmtId="0" fontId="78" fillId="0" borderId="7" xfId="0" quotePrefix="1" applyFont="1" applyBorder="1" applyAlignment="1">
      <alignment horizontal="center" vertical="center"/>
    </xf>
    <xf numFmtId="0" fontId="78" fillId="0" borderId="8" xfId="0" applyFont="1" applyBorder="1" applyAlignment="1">
      <alignment horizontal="center" vertical="center" wrapText="1"/>
    </xf>
    <xf numFmtId="0" fontId="78" fillId="0" borderId="65" xfId="0" applyFont="1" applyBorder="1" applyAlignment="1">
      <alignment horizontal="center" vertical="center" wrapText="1"/>
    </xf>
    <xf numFmtId="0" fontId="78" fillId="0" borderId="66" xfId="0" applyFont="1" applyBorder="1" applyAlignment="1">
      <alignment horizontal="center" vertical="center" wrapText="1"/>
    </xf>
    <xf numFmtId="0" fontId="78" fillId="0" borderId="67" xfId="0" applyFont="1" applyBorder="1" applyAlignment="1">
      <alignment horizontal="center" vertical="center" wrapText="1"/>
    </xf>
    <xf numFmtId="0" fontId="78" fillId="0" borderId="8" xfId="0" applyFont="1" applyBorder="1" applyAlignment="1">
      <alignment vertical="center" wrapText="1"/>
    </xf>
    <xf numFmtId="0" fontId="55" fillId="0" borderId="7" xfId="0" applyFont="1" applyBorder="1" applyAlignment="1">
      <alignment horizontal="center" vertical="center"/>
    </xf>
    <xf numFmtId="0" fontId="118" fillId="19" borderId="8" xfId="0" applyFont="1" applyFill="1" applyBorder="1" applyAlignment="1">
      <alignment vertical="center" wrapText="1"/>
    </xf>
    <xf numFmtId="0" fontId="118" fillId="7" borderId="8" xfId="0" applyFont="1" applyFill="1" applyBorder="1" applyAlignment="1">
      <alignment vertical="center" wrapText="1"/>
    </xf>
    <xf numFmtId="0" fontId="118" fillId="7" borderId="5" xfId="0" applyFont="1" applyFill="1" applyBorder="1" applyAlignment="1">
      <alignment vertical="center" wrapText="1"/>
    </xf>
    <xf numFmtId="0" fontId="166" fillId="19" borderId="7" xfId="0" quotePrefix="1" applyFont="1" applyFill="1" applyBorder="1" applyAlignment="1">
      <alignment horizontal="center" vertical="center" wrapText="1"/>
    </xf>
    <xf numFmtId="0" fontId="166" fillId="7" borderId="7" xfId="0" applyFont="1" applyFill="1" applyBorder="1" applyAlignment="1">
      <alignment horizontal="center" vertical="center" wrapText="1"/>
    </xf>
    <xf numFmtId="0" fontId="166" fillId="19" borderId="7" xfId="0" applyFont="1" applyFill="1" applyBorder="1" applyAlignment="1">
      <alignment horizontal="center" vertical="center" wrapText="1"/>
    </xf>
    <xf numFmtId="0" fontId="166" fillId="7" borderId="4" xfId="0" applyFont="1" applyFill="1" applyBorder="1" applyAlignment="1">
      <alignment horizontal="center" vertical="center" wrapText="1"/>
    </xf>
    <xf numFmtId="0" fontId="167" fillId="18" borderId="2" xfId="0" applyFont="1" applyFill="1" applyBorder="1" applyAlignment="1">
      <alignment horizontal="center" vertical="center" wrapText="1"/>
    </xf>
    <xf numFmtId="0" fontId="167" fillId="18" borderId="3" xfId="0" applyFont="1" applyFill="1" applyBorder="1" applyAlignment="1">
      <alignment vertical="center" wrapText="1"/>
    </xf>
    <xf numFmtId="0" fontId="0" fillId="0" borderId="16" xfId="0" quotePrefix="1" applyBorder="1"/>
    <xf numFmtId="167" fontId="67" fillId="0" borderId="0" xfId="2" applyNumberFormat="1" applyFont="1" applyFill="1"/>
    <xf numFmtId="186" fontId="67" fillId="0" borderId="0" xfId="2" applyNumberFormat="1" applyFont="1" applyFill="1"/>
    <xf numFmtId="0" fontId="170" fillId="0" borderId="0" xfId="0" applyFont="1" applyAlignment="1">
      <alignment vertical="center" wrapText="1"/>
    </xf>
    <xf numFmtId="14" fontId="18" fillId="0" borderId="0" xfId="0" applyNumberFormat="1" applyFont="1" applyBorder="1"/>
    <xf numFmtId="14" fontId="18" fillId="0" borderId="0" xfId="0" quotePrefix="1" applyNumberFormat="1" applyFont="1" applyBorder="1"/>
    <xf numFmtId="0" fontId="165" fillId="0" borderId="0" xfId="0" applyFont="1" applyAlignment="1">
      <alignment horizontal="center" vertical="center"/>
    </xf>
    <xf numFmtId="167" fontId="18" fillId="0" borderId="0" xfId="0" quotePrefix="1" applyNumberFormat="1" applyFont="1"/>
    <xf numFmtId="167" fontId="165" fillId="0" borderId="0" xfId="0" applyNumberFormat="1" applyFont="1" applyAlignment="1">
      <alignment horizontal="center" vertical="center"/>
    </xf>
    <xf numFmtId="0" fontId="68" fillId="36" borderId="0" xfId="2" applyFont="1" applyFill="1"/>
    <xf numFmtId="180" fontId="70" fillId="0" borderId="0" xfId="0" applyNumberFormat="1" applyFont="1" applyFill="1" applyBorder="1" applyAlignment="1">
      <alignment horizontal="left"/>
    </xf>
    <xf numFmtId="0" fontId="77" fillId="0" borderId="7"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8" xfId="0" applyFont="1" applyFill="1" applyBorder="1" applyAlignment="1">
      <alignment horizontal="center" vertical="center" wrapText="1"/>
    </xf>
    <xf numFmtId="0" fontId="78" fillId="36" borderId="4" xfId="0" quotePrefix="1" applyFont="1" applyFill="1" applyBorder="1" applyAlignment="1">
      <alignment horizontal="center" vertical="center" wrapText="1"/>
    </xf>
    <xf numFmtId="0" fontId="78" fillId="36" borderId="9" xfId="0" quotePrefix="1" applyFont="1" applyFill="1" applyBorder="1" applyAlignment="1">
      <alignment horizontal="center" vertical="center" wrapText="1"/>
    </xf>
    <xf numFmtId="0" fontId="78" fillId="36" borderId="5" xfId="0" quotePrefix="1" applyFont="1" applyFill="1" applyBorder="1" applyAlignment="1">
      <alignment horizontal="center" vertical="center" wrapText="1"/>
    </xf>
    <xf numFmtId="0" fontId="117" fillId="36" borderId="2" xfId="0" quotePrefix="1" applyFont="1" applyFill="1" applyBorder="1" applyAlignment="1">
      <alignment horizontal="center" vertical="center"/>
    </xf>
    <xf numFmtId="0" fontId="117" fillId="36" borderId="6" xfId="0" quotePrefix="1" applyFont="1" applyFill="1" applyBorder="1" applyAlignment="1">
      <alignment horizontal="center" vertical="center"/>
    </xf>
    <xf numFmtId="0" fontId="117" fillId="36" borderId="3" xfId="0" quotePrefix="1" applyFont="1" applyFill="1" applyBorder="1" applyAlignment="1">
      <alignment horizontal="center" vertical="center"/>
    </xf>
    <xf numFmtId="0" fontId="78" fillId="0" borderId="7"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8" xfId="0" applyFont="1" applyBorder="1" applyAlignment="1">
      <alignment horizontal="center" vertical="center" wrapText="1"/>
    </xf>
    <xf numFmtId="0" fontId="85" fillId="0" borderId="0" xfId="0" applyFont="1" applyFill="1" applyBorder="1" applyAlignment="1">
      <alignment horizontal="left"/>
    </xf>
    <xf numFmtId="0" fontId="72" fillId="32" borderId="0" xfId="0" applyFont="1" applyFill="1" applyBorder="1" applyAlignment="1">
      <alignment horizontal="center" vertical="center"/>
    </xf>
    <xf numFmtId="0" fontId="86" fillId="0" borderId="0" xfId="0" applyFont="1" applyFill="1" applyBorder="1" applyAlignment="1">
      <alignment horizontal="center"/>
    </xf>
    <xf numFmtId="171" fontId="86" fillId="0" borderId="7" xfId="0" applyNumberFormat="1" applyFont="1" applyFill="1" applyBorder="1" applyAlignment="1">
      <alignment horizontal="center"/>
    </xf>
    <xf numFmtId="171" fontId="86" fillId="0" borderId="0" xfId="0" applyNumberFormat="1" applyFont="1" applyFill="1" applyBorder="1" applyAlignment="1">
      <alignment horizontal="center"/>
    </xf>
    <xf numFmtId="0" fontId="1" fillId="38" borderId="39" xfId="49" applyBorder="1" applyAlignment="1">
      <alignment horizontal="center" vertical="center" wrapText="1"/>
    </xf>
    <xf numFmtId="0" fontId="1" fillId="38" borderId="34" xfId="49" applyBorder="1" applyAlignment="1">
      <alignment horizontal="center" vertical="center" wrapText="1"/>
    </xf>
    <xf numFmtId="0" fontId="1" fillId="39" borderId="39" xfId="50" applyBorder="1" applyAlignment="1">
      <alignment horizontal="center" vertical="center" wrapText="1"/>
    </xf>
    <xf numFmtId="0" fontId="1" fillId="39" borderId="34" xfId="50" applyBorder="1" applyAlignment="1">
      <alignment horizontal="center" vertical="center" wrapText="1"/>
    </xf>
    <xf numFmtId="0" fontId="0" fillId="38" borderId="39" xfId="49" applyFont="1" applyBorder="1" applyAlignment="1">
      <alignment horizontal="center" vertical="center" wrapText="1"/>
    </xf>
    <xf numFmtId="0" fontId="0" fillId="38" borderId="34" xfId="49" applyFont="1" applyBorder="1" applyAlignment="1">
      <alignment horizontal="center" vertical="center" wrapText="1"/>
    </xf>
    <xf numFmtId="0" fontId="92" fillId="0" borderId="0" xfId="0" applyFont="1" applyFill="1" applyBorder="1" applyAlignment="1">
      <alignment horizontal="center"/>
    </xf>
    <xf numFmtId="0" fontId="93" fillId="0" borderId="0" xfId="2" applyFont="1" applyFill="1" applyBorder="1" applyAlignment="1">
      <alignment horizontal="center"/>
    </xf>
    <xf numFmtId="0" fontId="83" fillId="0" borderId="0" xfId="2" applyFont="1" applyFill="1" applyBorder="1" applyAlignment="1">
      <alignment horizontal="left"/>
    </xf>
    <xf numFmtId="0" fontId="5" fillId="5" borderId="0" xfId="0" applyFont="1" applyFill="1" applyBorder="1" applyAlignment="1">
      <alignment horizontal="left" vertical="center"/>
    </xf>
    <xf numFmtId="0" fontId="5" fillId="5"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5" borderId="8" xfId="0" applyFont="1" applyFill="1" applyBorder="1" applyAlignment="1">
      <alignment horizontal="left" vertical="center" wrapText="1"/>
    </xf>
    <xf numFmtId="0" fontId="132" fillId="15" borderId="58" xfId="2" applyFont="1" applyFill="1" applyBorder="1" applyAlignment="1">
      <alignment horizontal="center"/>
    </xf>
    <xf numFmtId="0" fontId="132" fillId="15" borderId="59" xfId="2" applyFont="1" applyFill="1" applyBorder="1" applyAlignment="1">
      <alignment horizontal="center"/>
    </xf>
    <xf numFmtId="0" fontId="132" fillId="15" borderId="60" xfId="2" applyFont="1" applyFill="1" applyBorder="1" applyAlignment="1">
      <alignment horizontal="center"/>
    </xf>
    <xf numFmtId="0" fontId="53" fillId="9" borderId="0" xfId="15" applyFont="1" applyFill="1" applyBorder="1" applyAlignment="1">
      <alignment horizontal="center" vertical="center"/>
    </xf>
    <xf numFmtId="0" fontId="9" fillId="4" borderId="0" xfId="11" applyFont="1" applyFill="1" applyBorder="1" applyAlignment="1">
      <alignment horizontal="center"/>
    </xf>
    <xf numFmtId="0" fontId="141" fillId="9" borderId="0" xfId="15" applyFont="1" applyFill="1" applyBorder="1" applyAlignment="1">
      <alignment horizontal="center" vertical="center"/>
    </xf>
    <xf numFmtId="0" fontId="103" fillId="0" borderId="0"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4" fillId="2" borderId="25" xfId="0" applyFont="1" applyFill="1" applyBorder="1" applyAlignment="1">
      <alignment horizontal="center"/>
    </xf>
    <xf numFmtId="0" fontId="4" fillId="2" borderId="24" xfId="0" applyFont="1" applyFill="1" applyBorder="1" applyAlignment="1">
      <alignment horizontal="center"/>
    </xf>
    <xf numFmtId="0" fontId="6" fillId="0" borderId="0" xfId="9" applyFont="1" applyFill="1" applyBorder="1" applyAlignment="1">
      <alignment horizontal="center"/>
    </xf>
    <xf numFmtId="0" fontId="108" fillId="0" borderId="25" xfId="0" applyFont="1" applyFill="1" applyBorder="1" applyAlignment="1">
      <alignment horizontal="center"/>
    </xf>
    <xf numFmtId="0" fontId="108" fillId="0" borderId="24" xfId="0" applyFont="1" applyFill="1" applyBorder="1" applyAlignment="1">
      <alignment horizontal="center"/>
    </xf>
    <xf numFmtId="44" fontId="59" fillId="0" borderId="16" xfId="1" applyNumberFormat="1" applyFont="1" applyFill="1" applyBorder="1"/>
    <xf numFmtId="167" fontId="0" fillId="0" borderId="0" xfId="0" applyNumberFormat="1"/>
    <xf numFmtId="10" fontId="0" fillId="0" borderId="0" xfId="0" applyNumberFormat="1"/>
    <xf numFmtId="0" fontId="136" fillId="8" borderId="0" xfId="0" applyFont="1" applyFill="1"/>
    <xf numFmtId="0" fontId="114" fillId="8" borderId="0" xfId="0" applyFont="1" applyFill="1"/>
  </cellXfs>
  <cellStyles count="51">
    <cellStyle name="£#,##0.00;[RED](£#,##0.00)" xfId="45" xr:uid="{00000000-0005-0000-0000-000000000000}"/>
    <cellStyle name="20% - Accent4" xfId="50" builtinId="42"/>
    <cellStyle name="40% - Accent3" xfId="49" builtinId="39"/>
    <cellStyle name="Calculation - Do not Change" xfId="5" xr:uid="{00000000-0005-0000-0000-000003000000}"/>
    <cellStyle name="Column Header" xfId="4" xr:uid="{00000000-0005-0000-0000-000004000000}"/>
    <cellStyle name="Comma" xfId="43" builtinId="3"/>
    <cellStyle name="Comma 2" xfId="7" xr:uid="{00000000-0005-0000-0000-000006000000}"/>
    <cellStyle name="Comma 2 2" xfId="37" xr:uid="{00000000-0005-0000-0000-000007000000}"/>
    <cellStyle name="Comma0" xfId="21" xr:uid="{00000000-0005-0000-0000-000008000000}"/>
    <cellStyle name="Comma0 2" xfId="22" xr:uid="{00000000-0005-0000-0000-000009000000}"/>
    <cellStyle name="Comma0 3" xfId="23" xr:uid="{00000000-0005-0000-0000-00000A000000}"/>
    <cellStyle name="Currency" xfId="1" xr:uid="{00000000-0005-0000-0000-00000B000000}"/>
    <cellStyle name="Currency [0] 2" xfId="3" xr:uid="{00000000-0005-0000-0000-00000C000000}"/>
    <cellStyle name="Currency 2" xfId="8" xr:uid="{00000000-0005-0000-0000-00000D000000}"/>
    <cellStyle name="Currency 2 2" xfId="36" xr:uid="{00000000-0005-0000-0000-00000E000000}"/>
    <cellStyle name="Currency 3" xfId="20" xr:uid="{00000000-0005-0000-0000-00000F000000}"/>
    <cellStyle name="Currency 4" xfId="38" xr:uid="{00000000-0005-0000-0000-000010000000}"/>
    <cellStyle name="Currency 5" xfId="46" xr:uid="{00000000-0005-0000-0000-000011000000}"/>
    <cellStyle name="Currency_Naming Cells" xfId="10" xr:uid="{00000000-0005-0000-0000-000012000000}"/>
    <cellStyle name="Currency0" xfId="24" xr:uid="{00000000-0005-0000-0000-000013000000}"/>
    <cellStyle name="Currency0 2" xfId="25" xr:uid="{00000000-0005-0000-0000-000014000000}"/>
    <cellStyle name="Currency0 3" xfId="26" xr:uid="{00000000-0005-0000-0000-000015000000}"/>
    <cellStyle name="Data Table" xfId="6" xr:uid="{00000000-0005-0000-0000-000016000000}"/>
    <cellStyle name="Date" xfId="27" xr:uid="{00000000-0005-0000-0000-000017000000}"/>
    <cellStyle name="Date 2" xfId="28" xr:uid="{00000000-0005-0000-0000-000018000000}"/>
    <cellStyle name="Date 3" xfId="29" xr:uid="{00000000-0005-0000-0000-000019000000}"/>
    <cellStyle name="Explanatory Text 2" xfId="12" xr:uid="{00000000-0005-0000-0000-00001A000000}"/>
    <cellStyle name="Fixed" xfId="30" xr:uid="{00000000-0005-0000-0000-00001B000000}"/>
    <cellStyle name="Fixed 2" xfId="31" xr:uid="{00000000-0005-0000-0000-00001C000000}"/>
    <cellStyle name="Fixed 3" xfId="32" xr:uid="{00000000-0005-0000-0000-00001D000000}"/>
    <cellStyle name="GreyOrWhite" xfId="13" xr:uid="{00000000-0005-0000-0000-00001E000000}"/>
    <cellStyle name="Heading 4" xfId="11" builtinId="19"/>
    <cellStyle name="Heading 4 2" xfId="14" xr:uid="{00000000-0005-0000-0000-000020000000}"/>
    <cellStyle name="Normal" xfId="0" builtinId="0"/>
    <cellStyle name="Normal 2" xfId="2" xr:uid="{00000000-0005-0000-0000-000022000000}"/>
    <cellStyle name="Normal 2 2" xfId="47" xr:uid="{00000000-0005-0000-0000-000023000000}"/>
    <cellStyle name="Normal 3" xfId="15" xr:uid="{00000000-0005-0000-0000-000024000000}"/>
    <cellStyle name="Normal 4" xfId="16" xr:uid="{00000000-0005-0000-0000-000025000000}"/>
    <cellStyle name="Normal 5" xfId="39" xr:uid="{00000000-0005-0000-0000-000026000000}"/>
    <cellStyle name="Normal 6" xfId="41" xr:uid="{00000000-0005-0000-0000-000027000000}"/>
    <cellStyle name="Normal 7" xfId="42" xr:uid="{00000000-0005-0000-0000-000028000000}"/>
    <cellStyle name="Normal 8" xfId="44" xr:uid="{00000000-0005-0000-0000-000029000000}"/>
    <cellStyle name="Normal_Naming Cells" xfId="9" xr:uid="{00000000-0005-0000-0000-00002A000000}"/>
    <cellStyle name="Percent" xfId="48" builtinId="5"/>
    <cellStyle name="Percent 2" xfId="17" xr:uid="{00000000-0005-0000-0000-00002C000000}"/>
    <cellStyle name="Percent 3" xfId="18" xr:uid="{00000000-0005-0000-0000-00002D000000}"/>
    <cellStyle name="Row_Headings" xfId="40" xr:uid="{00000000-0005-0000-0000-00002E000000}"/>
    <cellStyle name="SAPBEXaggData" xfId="33" xr:uid="{00000000-0005-0000-0000-00002F000000}"/>
    <cellStyle name="Total 2" xfId="34" xr:uid="{00000000-0005-0000-0000-000030000000}"/>
    <cellStyle name="Total 3" xfId="35" xr:uid="{00000000-0005-0000-0000-000031000000}"/>
    <cellStyle name="Yellow" xfId="19" xr:uid="{00000000-0005-0000-0000-000032000000}"/>
  </cellStyles>
  <dxfs count="55">
    <dxf>
      <font>
        <b/>
        <i val="0"/>
        <strike val="0"/>
        <condense val="0"/>
        <extend val="0"/>
        <outline val="0"/>
        <shadow val="0"/>
        <u val="none"/>
        <vertAlign val="baseline"/>
        <sz val="11"/>
        <color theme="1"/>
        <name val="Segoe UI"/>
        <family val="2"/>
        <scheme val="minor"/>
      </font>
      <fill>
        <patternFill patternType="solid">
          <fgColor indexed="64"/>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numFmt numFmtId="34" formatCode="_-&quot;£&quot;* #,##0.00_-;\-&quot;£&quot;* #,##0.00_-;_-&quot;£&quot;* &quot;-&quot;??_-;_-@_-"/>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numFmt numFmtId="13" formatCode="0%"/>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numFmt numFmtId="34" formatCode="_-&quot;£&quot;* #,##0.00_-;\-&quot;£&quot;* #,##0.00_-;_-&quot;£&quot;* &quot;-&quot;??_-;_-@_-"/>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numFmt numFmtId="20" formatCode="dd\-mmm\-yy"/>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numFmt numFmtId="20" formatCode="dd\-mmm\-yy"/>
      <fill>
        <patternFill patternType="solid">
          <fgColor theme="6" tint="0.79998168889431442"/>
          <bgColor theme="0"/>
        </patternFill>
      </fill>
    </dxf>
    <dxf>
      <font>
        <b val="0"/>
        <i val="0"/>
        <strike val="0"/>
        <condense val="0"/>
        <extend val="0"/>
        <outline val="0"/>
        <shadow val="0"/>
        <u val="none"/>
        <vertAlign val="baseline"/>
        <sz val="11"/>
        <color theme="1"/>
        <name val="Segoe UI"/>
        <family val="2"/>
        <scheme val="minor"/>
      </font>
      <numFmt numFmtId="20" formatCode="dd\-mmm\-yy"/>
      <fill>
        <patternFill patternType="solid">
          <fgColor theme="6" tint="0.79998168889431442"/>
          <bgColor theme="0"/>
        </patternFill>
      </fill>
    </dxf>
    <dxf>
      <font>
        <b/>
        <i val="0"/>
        <strike val="0"/>
        <condense val="0"/>
        <extend val="0"/>
        <outline val="0"/>
        <shadow val="0"/>
        <u val="none"/>
        <vertAlign val="baseline"/>
        <sz val="14"/>
        <color auto="1"/>
        <name val="Segoe U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Segoe UI"/>
        <family val="2"/>
        <scheme val="none"/>
      </font>
    </dxf>
    <dxf>
      <font>
        <b val="0"/>
        <i val="0"/>
        <strike val="0"/>
        <condense val="0"/>
        <extend val="0"/>
        <outline val="0"/>
        <shadow val="0"/>
        <u val="none"/>
        <vertAlign val="baseline"/>
        <sz val="14"/>
        <color theme="1"/>
        <name val="Segoe UI"/>
        <family val="2"/>
        <scheme val="none"/>
      </font>
      <numFmt numFmtId="167" formatCode="&quot;£&quot;#,##0"/>
    </dxf>
    <dxf>
      <font>
        <b val="0"/>
        <i val="0"/>
        <strike val="0"/>
        <condense val="0"/>
        <extend val="0"/>
        <outline val="0"/>
        <shadow val="0"/>
        <u val="none"/>
        <vertAlign val="baseline"/>
        <sz val="14"/>
        <color theme="1"/>
        <name val="Segoe UI"/>
        <family val="2"/>
        <scheme val="none"/>
      </font>
    </dxf>
    <dxf>
      <font>
        <b val="0"/>
        <i val="0"/>
        <strike val="0"/>
        <condense val="0"/>
        <extend val="0"/>
        <outline val="0"/>
        <shadow val="0"/>
        <u val="none"/>
        <vertAlign val="baseline"/>
        <sz val="14"/>
        <color theme="1"/>
        <name val="Segoe UI"/>
        <family val="2"/>
        <scheme val="none"/>
      </font>
    </dxf>
    <dxf>
      <font>
        <b val="0"/>
        <i val="0"/>
        <strike val="0"/>
        <condense val="0"/>
        <extend val="0"/>
        <outline val="0"/>
        <shadow val="0"/>
        <u val="none"/>
        <vertAlign val="baseline"/>
        <sz val="14"/>
        <color theme="1"/>
        <name val="Segoe UI"/>
        <family val="2"/>
        <scheme val="none"/>
      </font>
    </dxf>
    <dxf>
      <border outline="0">
        <bottom style="thin">
          <color auto="1"/>
        </bottom>
      </bord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color theme="1"/>
      </font>
      <border>
        <bottom style="thin">
          <color theme="6"/>
        </bottom>
        <vertical/>
        <horizontal/>
      </border>
    </dxf>
    <dxf>
      <font>
        <sz val="14"/>
        <color theme="1"/>
      </font>
      <border>
        <left style="thin">
          <color theme="6"/>
        </left>
        <right style="thin">
          <color theme="6"/>
        </right>
        <top style="thin">
          <color theme="6"/>
        </top>
        <bottom style="thin">
          <color theme="6"/>
        </bottom>
        <vertical/>
        <horizontal/>
      </border>
    </dxf>
    <dxf>
      <fill>
        <patternFill>
          <bgColor theme="0" tint="-4.9989318521683403E-2"/>
        </patternFill>
      </fill>
    </dxf>
    <dxf>
      <font>
        <color theme="0"/>
      </font>
      <fill>
        <patternFill>
          <bgColor rgb="FF339966"/>
        </patternFill>
      </fill>
    </dxf>
    <dxf>
      <font>
        <b/>
        <color theme="1"/>
      </font>
      <border>
        <bottom style="thin">
          <color theme="6"/>
        </bottom>
        <vertical/>
        <horizontal/>
      </border>
    </dxf>
    <dxf>
      <font>
        <sz val="14"/>
        <color theme="1"/>
      </font>
      <border>
        <left style="thin">
          <color theme="6"/>
        </left>
        <right style="thin">
          <color theme="6"/>
        </right>
        <top style="thin">
          <color theme="6"/>
        </top>
        <bottom style="thin">
          <color theme="6"/>
        </bottom>
        <vertical/>
        <horizontal/>
      </border>
    </dxf>
    <dxf>
      <font>
        <b/>
        <color theme="1"/>
      </font>
      <border>
        <bottom style="thin">
          <color theme="4"/>
        </bottom>
        <vertical/>
        <horizontal/>
      </border>
    </dxf>
    <dxf>
      <font>
        <b/>
        <i val="0"/>
        <sz val="14"/>
        <color theme="1"/>
      </font>
      <border>
        <left style="thin">
          <color theme="4"/>
        </left>
        <right style="thin">
          <color theme="4"/>
        </right>
        <top style="thin">
          <color theme="4"/>
        </top>
        <bottom style="thin">
          <color theme="4"/>
        </bottom>
        <vertical/>
        <horizontal/>
      </border>
    </dxf>
  </dxfs>
  <tableStyles count="4" defaultTableStyle="TableStyleMedium2" defaultPivotStyle="PivotStyleLight16">
    <tableStyle name="GSMA" pivot="0" table="0" count="10" xr9:uid="{00000000-0011-0000-FFFF-FFFF00000000}">
      <tableStyleElement type="wholeTable" dxfId="54"/>
      <tableStyleElement type="headerRow" dxfId="53"/>
    </tableStyle>
    <tableStyle name="Inmarsat" pivot="0" table="0" count="10" xr9:uid="{00000000-0011-0000-FFFF-FFFF01000000}">
      <tableStyleElement type="wholeTable" dxfId="52"/>
      <tableStyleElement type="headerRow" dxfId="51"/>
    </tableStyle>
    <tableStyle name="CustomTableStyle" pivot="0" count="2" xr9:uid="{00000000-0011-0000-FFFF-FFFF02000000}">
      <tableStyleElement type="headerRow" dxfId="50"/>
      <tableStyleElement type="firstRowStripe" dxfId="49"/>
    </tableStyle>
    <tableStyle name="Inmarsat 2" pivot="0" table="0" count="10" xr9:uid="{00000000-0011-0000-FFFF-FFFF03000000}">
      <tableStyleElement type="wholeTable" dxfId="48"/>
      <tableStyleElement type="headerRow" dxfId="47"/>
    </tableStyle>
  </tableStyles>
  <colors>
    <mruColors>
      <color rgb="FFFBB893"/>
      <color rgb="FFB483D9"/>
      <color rgb="FF934CC8"/>
      <color rgb="FFBD92DE"/>
      <color rgb="FFCDACE6"/>
      <color rgb="FF9E5ECE"/>
      <color rgb="FFB81414"/>
      <color rgb="FFF39211"/>
      <color rgb="FFF99963"/>
      <color rgb="FFF66312"/>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3">
        <x14:slicerStyle name="GSM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Inmarsa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Inmarsat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pivotCacheDefinition" Target="pivotCache/pivotCacheDefinition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pivotCacheDefinition" Target="pivotCache/pivotCacheDefinition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microsoft.com/office/2007/relationships/slicerCache" Target="slicerCaches/slicerCache1.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pivotCacheDefinition" Target="pivotCache/pivotCacheDefinition3.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Advanced with answers.xlsx]Analysis!PivotTable1</c:name>
    <c:fmtId val="1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Salary per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marker>
          <c:symbol val="none"/>
        </c:marke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s>
    <c:plotArea>
      <c:layout/>
      <c:pieChart>
        <c:varyColors val="1"/>
        <c:ser>
          <c:idx val="0"/>
          <c:order val="0"/>
          <c:tx>
            <c:strRef>
              <c:f>Analysis!$B$3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9B-4FB5-BDDD-50FEB50268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39B-4FB5-BDDD-50FEB50268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9B-4FB5-BDDD-50FEB50268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39B-4FB5-BDDD-50FEB50268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39B-4FB5-BDDD-50FEB502683B}"/>
              </c:ext>
            </c:extLst>
          </c:dPt>
          <c:cat>
            <c:strRef>
              <c:f>Analysis!$A$4:$A$9</c:f>
              <c:strCache>
                <c:ptCount val="5"/>
                <c:pt idx="0">
                  <c:v>Africa</c:v>
                </c:pt>
                <c:pt idx="1">
                  <c:v>Americas</c:v>
                </c:pt>
                <c:pt idx="2">
                  <c:v>Asia</c:v>
                </c:pt>
                <c:pt idx="3">
                  <c:v>Europe</c:v>
                </c:pt>
                <c:pt idx="4">
                  <c:v>Oceania</c:v>
                </c:pt>
              </c:strCache>
            </c:strRef>
          </c:cat>
          <c:val>
            <c:numRef>
              <c:f>Analysis!$B$4:$B$9</c:f>
              <c:numCache>
                <c:formatCode>General</c:formatCode>
                <c:ptCount val="5"/>
                <c:pt idx="0">
                  <c:v>1575309.804456197</c:v>
                </c:pt>
                <c:pt idx="1">
                  <c:v>51756937.234972149</c:v>
                </c:pt>
                <c:pt idx="2">
                  <c:v>12704854.417838437</c:v>
                </c:pt>
                <c:pt idx="3">
                  <c:v>19188005.715248726</c:v>
                </c:pt>
                <c:pt idx="4">
                  <c:v>8575781.3427549154</c:v>
                </c:pt>
              </c:numCache>
            </c:numRef>
          </c:val>
          <c:extLst>
            <c:ext xmlns:c16="http://schemas.microsoft.com/office/drawing/2014/chart" uri="{C3380CC4-5D6E-409C-BE32-E72D297353CC}">
              <c16:uniqueId val="{0000000A-F39B-4FB5-BDDD-50FEB502683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Advanced with answers.xlsx]Analysis!PivotTable2</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Salary by Years</a:t>
            </a:r>
            <a:r>
              <a:rPr lang="en-GB" baseline="0"/>
              <a:t> Experience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s>
    <c:plotArea>
      <c:layout/>
      <c:barChart>
        <c:barDir val="col"/>
        <c:grouping val="clustered"/>
        <c:varyColors val="0"/>
        <c:ser>
          <c:idx val="0"/>
          <c:order val="0"/>
          <c:tx>
            <c:strRef>
              <c:f>Analysis!$G$3:$G$4</c:f>
              <c:strCache>
                <c:ptCount val="1"/>
                <c:pt idx="0">
                  <c:v>0-9</c:v>
                </c:pt>
              </c:strCache>
            </c:strRef>
          </c:tx>
          <c:spPr>
            <a:solidFill>
              <a:schemeClr val="accent1"/>
            </a:solidFill>
            <a:ln>
              <a:noFill/>
            </a:ln>
            <a:effectLst/>
          </c:spPr>
          <c:invertIfNegative val="0"/>
          <c:cat>
            <c:strRef>
              <c:f>Analysis!$F$5:$F$10</c:f>
              <c:strCache>
                <c:ptCount val="5"/>
                <c:pt idx="0">
                  <c:v>Africa</c:v>
                </c:pt>
                <c:pt idx="1">
                  <c:v>Americas</c:v>
                </c:pt>
                <c:pt idx="2">
                  <c:v>Asia</c:v>
                </c:pt>
                <c:pt idx="3">
                  <c:v>Europe</c:v>
                </c:pt>
                <c:pt idx="4">
                  <c:v>Oceania</c:v>
                </c:pt>
              </c:strCache>
            </c:strRef>
          </c:cat>
          <c:val>
            <c:numRef>
              <c:f>Analysis!$G$5:$G$10</c:f>
              <c:numCache>
                <c:formatCode>General</c:formatCode>
                <c:ptCount val="5"/>
                <c:pt idx="0">
                  <c:v>843276.08812428708</c:v>
                </c:pt>
                <c:pt idx="1">
                  <c:v>23510624.674066514</c:v>
                </c:pt>
                <c:pt idx="2">
                  <c:v>7610832.5545545807</c:v>
                </c:pt>
                <c:pt idx="3">
                  <c:v>8495871.2736956216</c:v>
                </c:pt>
                <c:pt idx="4">
                  <c:v>4126264.2802665643</c:v>
                </c:pt>
              </c:numCache>
            </c:numRef>
          </c:val>
          <c:extLst>
            <c:ext xmlns:c16="http://schemas.microsoft.com/office/drawing/2014/chart" uri="{C3380CC4-5D6E-409C-BE32-E72D297353CC}">
              <c16:uniqueId val="{00000000-EE55-4D1B-ABFC-EAA33AC41F2B}"/>
            </c:ext>
          </c:extLst>
        </c:ser>
        <c:ser>
          <c:idx val="1"/>
          <c:order val="1"/>
          <c:tx>
            <c:strRef>
              <c:f>Analysis!$H$3:$H$4</c:f>
              <c:strCache>
                <c:ptCount val="1"/>
                <c:pt idx="0">
                  <c:v>10-19</c:v>
                </c:pt>
              </c:strCache>
            </c:strRef>
          </c:tx>
          <c:spPr>
            <a:solidFill>
              <a:schemeClr val="accent2"/>
            </a:solidFill>
            <a:ln>
              <a:noFill/>
            </a:ln>
            <a:effectLst/>
          </c:spPr>
          <c:invertIfNegative val="0"/>
          <c:cat>
            <c:strRef>
              <c:f>Analysis!$F$5:$F$10</c:f>
              <c:strCache>
                <c:ptCount val="5"/>
                <c:pt idx="0">
                  <c:v>Africa</c:v>
                </c:pt>
                <c:pt idx="1">
                  <c:v>Americas</c:v>
                </c:pt>
                <c:pt idx="2">
                  <c:v>Asia</c:v>
                </c:pt>
                <c:pt idx="3">
                  <c:v>Europe</c:v>
                </c:pt>
                <c:pt idx="4">
                  <c:v>Oceania</c:v>
                </c:pt>
              </c:strCache>
            </c:strRef>
          </c:cat>
          <c:val>
            <c:numRef>
              <c:f>Analysis!$H$5:$H$10</c:f>
              <c:numCache>
                <c:formatCode>General</c:formatCode>
                <c:ptCount val="5"/>
                <c:pt idx="0">
                  <c:v>379142.88728819136</c:v>
                </c:pt>
                <c:pt idx="1">
                  <c:v>21958031.097983271</c:v>
                </c:pt>
                <c:pt idx="2">
                  <c:v>4242197.0438616294</c:v>
                </c:pt>
                <c:pt idx="3">
                  <c:v>7643794.2870381409</c:v>
                </c:pt>
                <c:pt idx="4">
                  <c:v>2779296.1565510123</c:v>
                </c:pt>
              </c:numCache>
            </c:numRef>
          </c:val>
          <c:extLst>
            <c:ext xmlns:c16="http://schemas.microsoft.com/office/drawing/2014/chart" uri="{C3380CC4-5D6E-409C-BE32-E72D297353CC}">
              <c16:uniqueId val="{00000007-EE55-4D1B-ABFC-EAA33AC41F2B}"/>
            </c:ext>
          </c:extLst>
        </c:ser>
        <c:ser>
          <c:idx val="2"/>
          <c:order val="2"/>
          <c:tx>
            <c:strRef>
              <c:f>Analysis!$I$3:$I$4</c:f>
              <c:strCache>
                <c:ptCount val="1"/>
                <c:pt idx="0">
                  <c:v>20-29</c:v>
                </c:pt>
              </c:strCache>
            </c:strRef>
          </c:tx>
          <c:spPr>
            <a:solidFill>
              <a:schemeClr val="accent3"/>
            </a:solidFill>
            <a:ln>
              <a:noFill/>
            </a:ln>
            <a:effectLst/>
          </c:spPr>
          <c:invertIfNegative val="0"/>
          <c:cat>
            <c:strRef>
              <c:f>Analysis!$F$5:$F$10</c:f>
              <c:strCache>
                <c:ptCount val="5"/>
                <c:pt idx="0">
                  <c:v>Africa</c:v>
                </c:pt>
                <c:pt idx="1">
                  <c:v>Americas</c:v>
                </c:pt>
                <c:pt idx="2">
                  <c:v>Asia</c:v>
                </c:pt>
                <c:pt idx="3">
                  <c:v>Europe</c:v>
                </c:pt>
                <c:pt idx="4">
                  <c:v>Oceania</c:v>
                </c:pt>
              </c:strCache>
            </c:strRef>
          </c:cat>
          <c:val>
            <c:numRef>
              <c:f>Analysis!$I$5:$I$10</c:f>
              <c:numCache>
                <c:formatCode>General</c:formatCode>
                <c:ptCount val="5"/>
                <c:pt idx="0">
                  <c:v>243161.22716709867</c:v>
                </c:pt>
                <c:pt idx="1">
                  <c:v>5075941.0821647393</c:v>
                </c:pt>
                <c:pt idx="2">
                  <c:v>748674.52772854513</c:v>
                </c:pt>
                <c:pt idx="3">
                  <c:v>2898603.2186685805</c:v>
                </c:pt>
                <c:pt idx="4">
                  <c:v>1322431.7131040392</c:v>
                </c:pt>
              </c:numCache>
            </c:numRef>
          </c:val>
          <c:extLst>
            <c:ext xmlns:c16="http://schemas.microsoft.com/office/drawing/2014/chart" uri="{C3380CC4-5D6E-409C-BE32-E72D297353CC}">
              <c16:uniqueId val="{00000002-BAF0-4A74-81DC-7F0A45ABA782}"/>
            </c:ext>
          </c:extLst>
        </c:ser>
        <c:ser>
          <c:idx val="3"/>
          <c:order val="3"/>
          <c:tx>
            <c:strRef>
              <c:f>Analysis!$J$3:$J$4</c:f>
              <c:strCache>
                <c:ptCount val="1"/>
                <c:pt idx="0">
                  <c:v>30-40</c:v>
                </c:pt>
              </c:strCache>
            </c:strRef>
          </c:tx>
          <c:spPr>
            <a:solidFill>
              <a:schemeClr val="accent4"/>
            </a:solidFill>
            <a:ln>
              <a:noFill/>
            </a:ln>
            <a:effectLst/>
          </c:spPr>
          <c:invertIfNegative val="0"/>
          <c:cat>
            <c:strRef>
              <c:f>Analysis!$F$5:$F$10</c:f>
              <c:strCache>
                <c:ptCount val="5"/>
                <c:pt idx="0">
                  <c:v>Africa</c:v>
                </c:pt>
                <c:pt idx="1">
                  <c:v>Americas</c:v>
                </c:pt>
                <c:pt idx="2">
                  <c:v>Asia</c:v>
                </c:pt>
                <c:pt idx="3">
                  <c:v>Europe</c:v>
                </c:pt>
                <c:pt idx="4">
                  <c:v>Oceania</c:v>
                </c:pt>
              </c:strCache>
            </c:strRef>
          </c:cat>
          <c:val>
            <c:numRef>
              <c:f>Analysis!$J$5:$J$10</c:f>
              <c:numCache>
                <c:formatCode>General</c:formatCode>
                <c:ptCount val="5"/>
                <c:pt idx="0">
                  <c:v>109729.60187662003</c:v>
                </c:pt>
                <c:pt idx="1">
                  <c:v>1212340.3807575817</c:v>
                </c:pt>
                <c:pt idx="2">
                  <c:v>103150.29169367535</c:v>
                </c:pt>
                <c:pt idx="3">
                  <c:v>149736.93584639198</c:v>
                </c:pt>
                <c:pt idx="4">
                  <c:v>347789.19283329882</c:v>
                </c:pt>
              </c:numCache>
            </c:numRef>
          </c:val>
          <c:extLst>
            <c:ext xmlns:c16="http://schemas.microsoft.com/office/drawing/2014/chart" uri="{C3380CC4-5D6E-409C-BE32-E72D297353CC}">
              <c16:uniqueId val="{00000003-BAF0-4A74-81DC-7F0A45ABA782}"/>
            </c:ext>
          </c:extLst>
        </c:ser>
        <c:dLbls>
          <c:showLegendKey val="0"/>
          <c:showVal val="0"/>
          <c:showCatName val="0"/>
          <c:showSerName val="0"/>
          <c:showPercent val="0"/>
          <c:showBubbleSize val="0"/>
        </c:dLbls>
        <c:gapWidth val="150"/>
        <c:axId val="1988308304"/>
        <c:axId val="1988426864"/>
      </c:barChart>
      <c:catAx>
        <c:axId val="198830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426864"/>
        <c:crosses val="autoZero"/>
        <c:auto val="1"/>
        <c:lblAlgn val="ctr"/>
        <c:lblOffset val="100"/>
        <c:noMultiLvlLbl val="0"/>
      </c:catAx>
      <c:valAx>
        <c:axId val="198842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308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Advanced with answers.xlsx]Analysis!PivotTable1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strRef>
              <c:f>Analysis!$B$3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F59-4621-9658-7CD50AE419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F59-4621-9658-7CD50AE419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F59-4621-9658-7CD50AE419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F59-4621-9658-7CD50AE419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F59-4621-9658-7CD50AE419FD}"/>
              </c:ext>
            </c:extLst>
          </c:dPt>
          <c:cat>
            <c:strRef>
              <c:f>Analysis!$A$4:$A$9</c:f>
              <c:strCache>
                <c:ptCount val="5"/>
                <c:pt idx="0">
                  <c:v>Africa</c:v>
                </c:pt>
                <c:pt idx="1">
                  <c:v>Americas</c:v>
                </c:pt>
                <c:pt idx="2">
                  <c:v>Asia</c:v>
                </c:pt>
                <c:pt idx="3">
                  <c:v>Europe</c:v>
                </c:pt>
                <c:pt idx="4">
                  <c:v>Oceania</c:v>
                </c:pt>
              </c:strCache>
            </c:strRef>
          </c:cat>
          <c:val>
            <c:numRef>
              <c:f>Analysis!$B$4:$B$9</c:f>
              <c:numCache>
                <c:formatCode>General</c:formatCode>
                <c:ptCount val="5"/>
                <c:pt idx="0">
                  <c:v>1575309.804456197</c:v>
                </c:pt>
                <c:pt idx="1">
                  <c:v>51756937.234972149</c:v>
                </c:pt>
                <c:pt idx="2">
                  <c:v>12704854.417838437</c:v>
                </c:pt>
                <c:pt idx="3">
                  <c:v>19188005.715248726</c:v>
                </c:pt>
                <c:pt idx="4">
                  <c:v>8575781.3427549154</c:v>
                </c:pt>
              </c:numCache>
            </c:numRef>
          </c:val>
          <c:extLst>
            <c:ext xmlns:c16="http://schemas.microsoft.com/office/drawing/2014/chart" uri="{C3380CC4-5D6E-409C-BE32-E72D297353CC}">
              <c16:uniqueId val="{00000000-4792-4178-B165-A13761775D1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Advanced with answers.xlsx]Analysis!PivotTable2</c:name>
    <c:fmtId val="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Analysis!$G$3:$G$4</c:f>
              <c:strCache>
                <c:ptCount val="1"/>
                <c:pt idx="0">
                  <c:v>0-9</c:v>
                </c:pt>
              </c:strCache>
            </c:strRef>
          </c:tx>
          <c:spPr>
            <a:solidFill>
              <a:schemeClr val="accent1"/>
            </a:solidFill>
            <a:ln>
              <a:noFill/>
            </a:ln>
            <a:effectLst/>
          </c:spPr>
          <c:invertIfNegative val="0"/>
          <c:cat>
            <c:strRef>
              <c:f>Analysis!$F$5:$F$10</c:f>
              <c:strCache>
                <c:ptCount val="5"/>
                <c:pt idx="0">
                  <c:v>Africa</c:v>
                </c:pt>
                <c:pt idx="1">
                  <c:v>Americas</c:v>
                </c:pt>
                <c:pt idx="2">
                  <c:v>Asia</c:v>
                </c:pt>
                <c:pt idx="3">
                  <c:v>Europe</c:v>
                </c:pt>
                <c:pt idx="4">
                  <c:v>Oceania</c:v>
                </c:pt>
              </c:strCache>
            </c:strRef>
          </c:cat>
          <c:val>
            <c:numRef>
              <c:f>Analysis!$G$5:$G$10</c:f>
              <c:numCache>
                <c:formatCode>General</c:formatCode>
                <c:ptCount val="5"/>
                <c:pt idx="0">
                  <c:v>843276.08812428708</c:v>
                </c:pt>
                <c:pt idx="1">
                  <c:v>23510624.674066514</c:v>
                </c:pt>
                <c:pt idx="2">
                  <c:v>7610832.5545545807</c:v>
                </c:pt>
                <c:pt idx="3">
                  <c:v>8495871.2736956216</c:v>
                </c:pt>
                <c:pt idx="4">
                  <c:v>4126264.2802665643</c:v>
                </c:pt>
              </c:numCache>
            </c:numRef>
          </c:val>
          <c:extLst>
            <c:ext xmlns:c16="http://schemas.microsoft.com/office/drawing/2014/chart" uri="{C3380CC4-5D6E-409C-BE32-E72D297353CC}">
              <c16:uniqueId val="{00000000-08C9-4095-994F-7A6D859B14B6}"/>
            </c:ext>
          </c:extLst>
        </c:ser>
        <c:ser>
          <c:idx val="1"/>
          <c:order val="1"/>
          <c:tx>
            <c:strRef>
              <c:f>Analysis!$H$3:$H$4</c:f>
              <c:strCache>
                <c:ptCount val="1"/>
                <c:pt idx="0">
                  <c:v>10-19</c:v>
                </c:pt>
              </c:strCache>
            </c:strRef>
          </c:tx>
          <c:spPr>
            <a:solidFill>
              <a:schemeClr val="accent2"/>
            </a:solidFill>
            <a:ln>
              <a:noFill/>
            </a:ln>
            <a:effectLst/>
          </c:spPr>
          <c:invertIfNegative val="0"/>
          <c:cat>
            <c:strRef>
              <c:f>Analysis!$F$5:$F$10</c:f>
              <c:strCache>
                <c:ptCount val="5"/>
                <c:pt idx="0">
                  <c:v>Africa</c:v>
                </c:pt>
                <c:pt idx="1">
                  <c:v>Americas</c:v>
                </c:pt>
                <c:pt idx="2">
                  <c:v>Asia</c:v>
                </c:pt>
                <c:pt idx="3">
                  <c:v>Europe</c:v>
                </c:pt>
                <c:pt idx="4">
                  <c:v>Oceania</c:v>
                </c:pt>
              </c:strCache>
            </c:strRef>
          </c:cat>
          <c:val>
            <c:numRef>
              <c:f>Analysis!$H$5:$H$10</c:f>
              <c:numCache>
                <c:formatCode>General</c:formatCode>
                <c:ptCount val="5"/>
                <c:pt idx="0">
                  <c:v>379142.88728819136</c:v>
                </c:pt>
                <c:pt idx="1">
                  <c:v>21958031.097983271</c:v>
                </c:pt>
                <c:pt idx="2">
                  <c:v>4242197.0438616294</c:v>
                </c:pt>
                <c:pt idx="3">
                  <c:v>7643794.2870381409</c:v>
                </c:pt>
                <c:pt idx="4">
                  <c:v>2779296.1565510123</c:v>
                </c:pt>
              </c:numCache>
            </c:numRef>
          </c:val>
          <c:extLst>
            <c:ext xmlns:c16="http://schemas.microsoft.com/office/drawing/2014/chart" uri="{C3380CC4-5D6E-409C-BE32-E72D297353CC}">
              <c16:uniqueId val="{0000001C-08C9-4095-994F-7A6D859B14B6}"/>
            </c:ext>
          </c:extLst>
        </c:ser>
        <c:ser>
          <c:idx val="2"/>
          <c:order val="2"/>
          <c:tx>
            <c:strRef>
              <c:f>Analysis!$I$3:$I$4</c:f>
              <c:strCache>
                <c:ptCount val="1"/>
                <c:pt idx="0">
                  <c:v>20-29</c:v>
                </c:pt>
              </c:strCache>
            </c:strRef>
          </c:tx>
          <c:spPr>
            <a:solidFill>
              <a:schemeClr val="accent3"/>
            </a:solidFill>
            <a:ln>
              <a:noFill/>
            </a:ln>
            <a:effectLst/>
          </c:spPr>
          <c:invertIfNegative val="0"/>
          <c:cat>
            <c:strRef>
              <c:f>Analysis!$F$5:$F$10</c:f>
              <c:strCache>
                <c:ptCount val="5"/>
                <c:pt idx="0">
                  <c:v>Africa</c:v>
                </c:pt>
                <c:pt idx="1">
                  <c:v>Americas</c:v>
                </c:pt>
                <c:pt idx="2">
                  <c:v>Asia</c:v>
                </c:pt>
                <c:pt idx="3">
                  <c:v>Europe</c:v>
                </c:pt>
                <c:pt idx="4">
                  <c:v>Oceania</c:v>
                </c:pt>
              </c:strCache>
            </c:strRef>
          </c:cat>
          <c:val>
            <c:numRef>
              <c:f>Analysis!$I$5:$I$10</c:f>
              <c:numCache>
                <c:formatCode>General</c:formatCode>
                <c:ptCount val="5"/>
                <c:pt idx="0">
                  <c:v>243161.22716709867</c:v>
                </c:pt>
                <c:pt idx="1">
                  <c:v>5075941.0821647393</c:v>
                </c:pt>
                <c:pt idx="2">
                  <c:v>748674.52772854513</c:v>
                </c:pt>
                <c:pt idx="3">
                  <c:v>2898603.2186685805</c:v>
                </c:pt>
                <c:pt idx="4">
                  <c:v>1322431.7131040392</c:v>
                </c:pt>
              </c:numCache>
            </c:numRef>
          </c:val>
          <c:extLst>
            <c:ext xmlns:c16="http://schemas.microsoft.com/office/drawing/2014/chart" uri="{C3380CC4-5D6E-409C-BE32-E72D297353CC}">
              <c16:uniqueId val="{00000002-0B42-4945-949F-C35AC558CFC1}"/>
            </c:ext>
          </c:extLst>
        </c:ser>
        <c:ser>
          <c:idx val="3"/>
          <c:order val="3"/>
          <c:tx>
            <c:strRef>
              <c:f>Analysis!$J$3:$J$4</c:f>
              <c:strCache>
                <c:ptCount val="1"/>
                <c:pt idx="0">
                  <c:v>30-40</c:v>
                </c:pt>
              </c:strCache>
            </c:strRef>
          </c:tx>
          <c:spPr>
            <a:solidFill>
              <a:schemeClr val="accent4"/>
            </a:solidFill>
            <a:ln>
              <a:noFill/>
            </a:ln>
            <a:effectLst/>
          </c:spPr>
          <c:invertIfNegative val="0"/>
          <c:cat>
            <c:strRef>
              <c:f>Analysis!$F$5:$F$10</c:f>
              <c:strCache>
                <c:ptCount val="5"/>
                <c:pt idx="0">
                  <c:v>Africa</c:v>
                </c:pt>
                <c:pt idx="1">
                  <c:v>Americas</c:v>
                </c:pt>
                <c:pt idx="2">
                  <c:v>Asia</c:v>
                </c:pt>
                <c:pt idx="3">
                  <c:v>Europe</c:v>
                </c:pt>
                <c:pt idx="4">
                  <c:v>Oceania</c:v>
                </c:pt>
              </c:strCache>
            </c:strRef>
          </c:cat>
          <c:val>
            <c:numRef>
              <c:f>Analysis!$J$5:$J$10</c:f>
              <c:numCache>
                <c:formatCode>General</c:formatCode>
                <c:ptCount val="5"/>
                <c:pt idx="0">
                  <c:v>109729.60187662003</c:v>
                </c:pt>
                <c:pt idx="1">
                  <c:v>1212340.3807575817</c:v>
                </c:pt>
                <c:pt idx="2">
                  <c:v>103150.29169367535</c:v>
                </c:pt>
                <c:pt idx="3">
                  <c:v>149736.93584639198</c:v>
                </c:pt>
                <c:pt idx="4">
                  <c:v>347789.19283329882</c:v>
                </c:pt>
              </c:numCache>
            </c:numRef>
          </c:val>
          <c:extLst>
            <c:ext xmlns:c16="http://schemas.microsoft.com/office/drawing/2014/chart" uri="{C3380CC4-5D6E-409C-BE32-E72D297353CC}">
              <c16:uniqueId val="{00000003-0B42-4945-949F-C35AC558CFC1}"/>
            </c:ext>
          </c:extLst>
        </c:ser>
        <c:dLbls>
          <c:showLegendKey val="0"/>
          <c:showVal val="0"/>
          <c:showCatName val="0"/>
          <c:showSerName val="0"/>
          <c:showPercent val="0"/>
          <c:showBubbleSize val="0"/>
        </c:dLbls>
        <c:gapWidth val="219"/>
        <c:overlap val="-27"/>
        <c:axId val="1988308304"/>
        <c:axId val="1988426864"/>
      </c:barChart>
      <c:catAx>
        <c:axId val="198830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426864"/>
        <c:crosses val="autoZero"/>
        <c:auto val="1"/>
        <c:lblAlgn val="ctr"/>
        <c:lblOffset val="100"/>
        <c:noMultiLvlLbl val="0"/>
      </c:catAx>
      <c:valAx>
        <c:axId val="198842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308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1" Type="http://schemas.openxmlformats.org/officeDocument/2006/relationships/image" Target="../media/image1.tmp"/></Relationships>
</file>

<file path=xl/drawings/_rels/drawing7.xml.rels><?xml version="1.0" encoding="UTF-8" standalone="yes"?>
<Relationships xmlns="http://schemas.openxmlformats.org/package/2006/relationships"><Relationship Id="rId1" Type="http://schemas.openxmlformats.org/officeDocument/2006/relationships/image" Target="../media/image1.tmp"/></Relationships>
</file>

<file path=xl/drawings/_rels/drawing8.xml.rels><?xml version="1.0" encoding="UTF-8" standalone="yes"?>
<Relationships xmlns="http://schemas.openxmlformats.org/package/2006/relationships"><Relationship Id="rId1" Type="http://schemas.openxmlformats.org/officeDocument/2006/relationships/image" Target="../media/image2.tmp"/></Relationships>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606137</xdr:colOff>
      <xdr:row>0</xdr:row>
      <xdr:rowOff>62975</xdr:rowOff>
    </xdr:from>
    <xdr:to>
      <xdr:col>5</xdr:col>
      <xdr:colOff>1330351</xdr:colOff>
      <xdr:row>4</xdr:row>
      <xdr:rowOff>4168</xdr:rowOff>
    </xdr:to>
    <xdr:sp macro="" textlink="">
      <xdr:nvSpPr>
        <xdr:cNvPr id="2" name="Rectangle: Rounded Corners 1">
          <a:extLst>
            <a:ext uri="{FF2B5EF4-FFF2-40B4-BE49-F238E27FC236}">
              <a16:creationId xmlns:a16="http://schemas.microsoft.com/office/drawing/2014/main" id="{CD8175DB-324B-4FB8-8896-0D8719CF92B8}"/>
            </a:ext>
          </a:extLst>
        </xdr:cNvPr>
        <xdr:cNvSpPr/>
      </xdr:nvSpPr>
      <xdr:spPr>
        <a:xfrm>
          <a:off x="1289696" y="62975"/>
          <a:ext cx="8926920" cy="139795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200"/>
            <a:t>1. </a:t>
          </a:r>
          <a:r>
            <a:rPr lang="en-GB" sz="1200">
              <a:solidFill>
                <a:schemeClr val="lt1"/>
              </a:solidFill>
              <a:effectLst/>
              <a:latin typeface="+mn-lt"/>
              <a:ea typeface="+mn-ea"/>
              <a:cs typeface="+mn-cs"/>
            </a:rPr>
            <a:t>Resize columns</a:t>
          </a:r>
          <a:endParaRPr lang="en-GB" sz="1200">
            <a:effectLst/>
          </a:endParaRPr>
        </a:p>
        <a:p>
          <a:pPr algn="l"/>
          <a:r>
            <a:rPr lang="en-GB" sz="1200"/>
            <a:t>2. Add currency format</a:t>
          </a:r>
        </a:p>
        <a:p>
          <a:pPr algn="l"/>
          <a:r>
            <a:rPr lang="en-GB" sz="1200"/>
            <a:t>3. Set to no decimal places</a:t>
          </a:r>
        </a:p>
        <a:p>
          <a:pPr algn="l"/>
          <a:r>
            <a:rPr lang="en-GB" sz="1200"/>
            <a:t>4. Add totals in bottom row</a:t>
          </a:r>
        </a:p>
        <a:p>
          <a:pPr algn="l"/>
          <a:r>
            <a:rPr lang="en-GB" sz="1200"/>
            <a:t>5. Create a formula for commission amount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313765</xdr:colOff>
      <xdr:row>0</xdr:row>
      <xdr:rowOff>156881</xdr:rowOff>
    </xdr:from>
    <xdr:to>
      <xdr:col>10</xdr:col>
      <xdr:colOff>145677</xdr:colOff>
      <xdr:row>2</xdr:row>
      <xdr:rowOff>33617</xdr:rowOff>
    </xdr:to>
    <xdr:sp macro="" textlink="">
      <xdr:nvSpPr>
        <xdr:cNvPr id="2" name="Rectangle: Rounded Corners 1">
          <a:extLst>
            <a:ext uri="{FF2B5EF4-FFF2-40B4-BE49-F238E27FC236}">
              <a16:creationId xmlns:a16="http://schemas.microsoft.com/office/drawing/2014/main" id="{331F7D0F-E9DC-40EC-9D6D-266F0832D5C9}"/>
            </a:ext>
          </a:extLst>
        </xdr:cNvPr>
        <xdr:cNvSpPr/>
      </xdr:nvSpPr>
      <xdr:spPr>
        <a:xfrm>
          <a:off x="4717677" y="156881"/>
          <a:ext cx="6824382" cy="85164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800"/>
            <a:t>Fill</a:t>
          </a:r>
          <a:r>
            <a:rPr lang="en-GB" sz="1800" baseline="0"/>
            <a:t> out the table using your knowledge of nested IFs, ANDs &amp; ORs to calculate a final grade for the students</a:t>
          </a:r>
          <a:endParaRPr lang="en-GB"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425824</xdr:colOff>
      <xdr:row>4</xdr:row>
      <xdr:rowOff>112058</xdr:rowOff>
    </xdr:from>
    <xdr:to>
      <xdr:col>3</xdr:col>
      <xdr:colOff>89647</xdr:colOff>
      <xdr:row>16</xdr:row>
      <xdr:rowOff>145676</xdr:rowOff>
    </xdr:to>
    <xdr:sp macro="" textlink="">
      <xdr:nvSpPr>
        <xdr:cNvPr id="2" name="Rectangle: Rounded Corners 1">
          <a:extLst>
            <a:ext uri="{FF2B5EF4-FFF2-40B4-BE49-F238E27FC236}">
              <a16:creationId xmlns:a16="http://schemas.microsoft.com/office/drawing/2014/main" id="{7778FA8A-A6A1-4D76-B2D7-E1E0494CCA93}"/>
            </a:ext>
          </a:extLst>
        </xdr:cNvPr>
        <xdr:cNvSpPr/>
      </xdr:nvSpPr>
      <xdr:spPr>
        <a:xfrm>
          <a:off x="425824" y="1008529"/>
          <a:ext cx="5109882" cy="2723029"/>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1) In Column H, use the logical functions to identify staff who have been with the company more than 5 years and work in either Admin, Customer Support or Accounts - mark as "Review Needed"</a:t>
          </a:r>
        </a:p>
        <a:p>
          <a:pPr algn="ctr"/>
          <a:endParaRPr lang="en-GB" sz="1400"/>
        </a:p>
        <a:p>
          <a:pPr algn="ctr"/>
          <a:endParaRPr lang="en-GB" sz="1400"/>
        </a:p>
        <a:p>
          <a:pPr algn="ctr"/>
          <a:r>
            <a:rPr lang="en-GB" sz="1400"/>
            <a:t>2) In</a:t>
          </a:r>
          <a:r>
            <a:rPr lang="en-GB" sz="1400" baseline="0"/>
            <a:t> Column F give everyone a 5% bonus if they earn over £100000, except Sales staff who get a 10% bonus no matter what they earn</a:t>
          </a:r>
          <a:endParaRPr lang="en-GB"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459439</xdr:colOff>
      <xdr:row>9</xdr:row>
      <xdr:rowOff>89645</xdr:rowOff>
    </xdr:from>
    <xdr:to>
      <xdr:col>7</xdr:col>
      <xdr:colOff>1411939</xdr:colOff>
      <xdr:row>19</xdr:row>
      <xdr:rowOff>22412</xdr:rowOff>
    </xdr:to>
    <xdr:sp macro="" textlink="">
      <xdr:nvSpPr>
        <xdr:cNvPr id="2" name="Rectangle: Rounded Corners 1">
          <a:extLst>
            <a:ext uri="{FF2B5EF4-FFF2-40B4-BE49-F238E27FC236}">
              <a16:creationId xmlns:a16="http://schemas.microsoft.com/office/drawing/2014/main" id="{F6546292-A824-46BA-AAD2-E8C6FC5DB869}"/>
            </a:ext>
          </a:extLst>
        </xdr:cNvPr>
        <xdr:cNvSpPr/>
      </xdr:nvSpPr>
      <xdr:spPr>
        <a:xfrm>
          <a:off x="3316939" y="2386851"/>
          <a:ext cx="5434853" cy="2061885"/>
        </a:xfrm>
        <a:prstGeom prst="roundRect">
          <a:avLst/>
        </a:prstGeom>
        <a:solidFill>
          <a:schemeClr val="tx2">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t>In Column I, create a nested IF formula that compares the current level against the minimum and maximum levels to display:</a:t>
          </a:r>
        </a:p>
        <a:p>
          <a:pPr algn="ctr"/>
          <a:r>
            <a:rPr lang="en-GB" sz="1600" b="1"/>
            <a:t>Below stock levels</a:t>
          </a:r>
        </a:p>
        <a:p>
          <a:pPr algn="ctr"/>
          <a:r>
            <a:rPr lang="en-GB" sz="1600" b="1"/>
            <a:t>Within stock levels</a:t>
          </a:r>
        </a:p>
        <a:p>
          <a:pPr algn="ctr"/>
          <a:r>
            <a:rPr lang="en-GB" sz="1600" b="1"/>
            <a:t>Over stock levels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212912</xdr:colOff>
      <xdr:row>6</xdr:row>
      <xdr:rowOff>224119</xdr:rowOff>
    </xdr:from>
    <xdr:to>
      <xdr:col>12</xdr:col>
      <xdr:colOff>459441</xdr:colOff>
      <xdr:row>15</xdr:row>
      <xdr:rowOff>100854</xdr:rowOff>
    </xdr:to>
    <xdr:sp macro="" textlink="">
      <xdr:nvSpPr>
        <xdr:cNvPr id="2" name="Rectangle: Rounded Corners 1">
          <a:extLst>
            <a:ext uri="{FF2B5EF4-FFF2-40B4-BE49-F238E27FC236}">
              <a16:creationId xmlns:a16="http://schemas.microsoft.com/office/drawing/2014/main" id="{294B725C-B092-4C02-8DB0-1CDF165EBBE2}"/>
            </a:ext>
          </a:extLst>
        </xdr:cNvPr>
        <xdr:cNvSpPr/>
      </xdr:nvSpPr>
      <xdr:spPr>
        <a:xfrm>
          <a:off x="9446559" y="2655795"/>
          <a:ext cx="5154706" cy="2577353"/>
        </a:xfrm>
        <a:prstGeom prst="roundRect">
          <a:avLst/>
        </a:prstGeom>
        <a:solidFill>
          <a:schemeClr val="bg1">
            <a:lumMod val="85000"/>
          </a:schemeClr>
        </a:solid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a:solidFill>
                <a:sysClr val="windowText" lastClr="000000"/>
              </a:solidFill>
            </a:rPr>
            <a:t>Name each column</a:t>
          </a:r>
          <a:r>
            <a:rPr lang="en-GB" sz="1800" baseline="0">
              <a:solidFill>
                <a:sysClr val="windowText" lastClr="000000"/>
              </a:solidFill>
            </a:rPr>
            <a:t> after the heading at the top by going to Formulas Ribbon&gt;Defined Names&gt;Create from Selection</a:t>
          </a:r>
        </a:p>
        <a:p>
          <a:pPr algn="ctr"/>
          <a:endParaRPr lang="en-GB" sz="1800" baseline="0">
            <a:solidFill>
              <a:sysClr val="windowText" lastClr="000000"/>
            </a:solidFill>
          </a:endParaRPr>
        </a:p>
        <a:p>
          <a:pPr algn="ctr"/>
          <a:r>
            <a:rPr lang="en-GB" sz="1800" baseline="0">
              <a:solidFill>
                <a:sysClr val="windowText" lastClr="000000"/>
              </a:solidFill>
            </a:rPr>
            <a:t>Name the whole table by clicking in the data, Ctrl A, then use the name box next to the formula bar</a:t>
          </a:r>
          <a:endParaRPr lang="en-GB" sz="18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276225</xdr:colOff>
      <xdr:row>4</xdr:row>
      <xdr:rowOff>228600</xdr:rowOff>
    </xdr:from>
    <xdr:to>
      <xdr:col>16</xdr:col>
      <xdr:colOff>67412</xdr:colOff>
      <xdr:row>26</xdr:row>
      <xdr:rowOff>153073</xdr:rowOff>
    </xdr:to>
    <xdr:pic>
      <xdr:nvPicPr>
        <xdr:cNvPr id="2" name="Picture 1" descr="Screen Clippi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34075" y="1781175"/>
          <a:ext cx="4667987" cy="48203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276225</xdr:colOff>
      <xdr:row>4</xdr:row>
      <xdr:rowOff>228600</xdr:rowOff>
    </xdr:from>
    <xdr:to>
      <xdr:col>15</xdr:col>
      <xdr:colOff>67412</xdr:colOff>
      <xdr:row>22</xdr:row>
      <xdr:rowOff>191173</xdr:rowOff>
    </xdr:to>
    <xdr:pic>
      <xdr:nvPicPr>
        <xdr:cNvPr id="2" name="Picture 1" descr="Screen Clippi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5950" y="714375"/>
          <a:ext cx="5277587" cy="48203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249116</xdr:colOff>
      <xdr:row>4</xdr:row>
      <xdr:rowOff>82850</xdr:rowOff>
    </xdr:from>
    <xdr:to>
      <xdr:col>10</xdr:col>
      <xdr:colOff>370788</xdr:colOff>
      <xdr:row>14</xdr:row>
      <xdr:rowOff>113987</xdr:rowOff>
    </xdr:to>
    <xdr:pic>
      <xdr:nvPicPr>
        <xdr:cNvPr id="2" name="Picture 1" descr="Screen Clippi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72808" y="1738735"/>
          <a:ext cx="5228538" cy="28153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695739</xdr:colOff>
      <xdr:row>6</xdr:row>
      <xdr:rowOff>207064</xdr:rowOff>
    </xdr:from>
    <xdr:to>
      <xdr:col>8</xdr:col>
      <xdr:colOff>480391</xdr:colOff>
      <xdr:row>8</xdr:row>
      <xdr:rowOff>231913</xdr:rowOff>
    </xdr:to>
    <xdr:sp macro="" textlink="">
      <xdr:nvSpPr>
        <xdr:cNvPr id="2" name="Arrow: Right 1">
          <a:extLst>
            <a:ext uri="{FF2B5EF4-FFF2-40B4-BE49-F238E27FC236}">
              <a16:creationId xmlns:a16="http://schemas.microsoft.com/office/drawing/2014/main" id="{C90A8CF6-AE00-4A50-B9D7-557B15776B23}"/>
            </a:ext>
          </a:extLst>
        </xdr:cNvPr>
        <xdr:cNvSpPr/>
      </xdr:nvSpPr>
      <xdr:spPr>
        <a:xfrm>
          <a:off x="8555935" y="2261151"/>
          <a:ext cx="902804" cy="5218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Match</a:t>
          </a:r>
        </a:p>
      </xdr:txBody>
    </xdr:sp>
    <xdr:clientData/>
  </xdr:twoCellAnchor>
  <xdr:twoCellAnchor>
    <xdr:from>
      <xdr:col>7</xdr:col>
      <xdr:colOff>699052</xdr:colOff>
      <xdr:row>9</xdr:row>
      <xdr:rowOff>69572</xdr:rowOff>
    </xdr:from>
    <xdr:to>
      <xdr:col>8</xdr:col>
      <xdr:colOff>483704</xdr:colOff>
      <xdr:row>11</xdr:row>
      <xdr:rowOff>94421</xdr:rowOff>
    </xdr:to>
    <xdr:sp macro="" textlink="">
      <xdr:nvSpPr>
        <xdr:cNvPr id="3" name="Arrow: Right 2">
          <a:extLst>
            <a:ext uri="{FF2B5EF4-FFF2-40B4-BE49-F238E27FC236}">
              <a16:creationId xmlns:a16="http://schemas.microsoft.com/office/drawing/2014/main" id="{978E6E51-095C-4062-9408-93AF7BC50685}"/>
            </a:ext>
          </a:extLst>
        </xdr:cNvPr>
        <xdr:cNvSpPr/>
      </xdr:nvSpPr>
      <xdr:spPr>
        <a:xfrm>
          <a:off x="8559248" y="2869094"/>
          <a:ext cx="902804" cy="5218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Index</a:t>
          </a:r>
        </a:p>
      </xdr:txBody>
    </xdr:sp>
    <xdr:clientData/>
  </xdr:twoCellAnchor>
  <xdr:twoCellAnchor>
    <xdr:from>
      <xdr:col>7</xdr:col>
      <xdr:colOff>372717</xdr:colOff>
      <xdr:row>11</xdr:row>
      <xdr:rowOff>163993</xdr:rowOff>
    </xdr:from>
    <xdr:to>
      <xdr:col>8</xdr:col>
      <xdr:colOff>478734</xdr:colOff>
      <xdr:row>13</xdr:row>
      <xdr:rowOff>188841</xdr:rowOff>
    </xdr:to>
    <xdr:sp macro="" textlink="">
      <xdr:nvSpPr>
        <xdr:cNvPr id="4" name="Arrow: Right 3">
          <a:extLst>
            <a:ext uri="{FF2B5EF4-FFF2-40B4-BE49-F238E27FC236}">
              <a16:creationId xmlns:a16="http://schemas.microsoft.com/office/drawing/2014/main" id="{97B396B8-92B2-4CA3-BB10-1CC7D969BB80}"/>
            </a:ext>
          </a:extLst>
        </xdr:cNvPr>
        <xdr:cNvSpPr/>
      </xdr:nvSpPr>
      <xdr:spPr>
        <a:xfrm>
          <a:off x="8232913" y="3460471"/>
          <a:ext cx="1224169" cy="5218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Index&amp;Match</a:t>
          </a:r>
        </a:p>
      </xdr:txBody>
    </xdr:sp>
    <xdr:clientData/>
  </xdr:twoCellAnchor>
  <xdr:twoCellAnchor>
    <xdr:from>
      <xdr:col>7</xdr:col>
      <xdr:colOff>1027043</xdr:colOff>
      <xdr:row>15</xdr:row>
      <xdr:rowOff>124240</xdr:rowOff>
    </xdr:from>
    <xdr:to>
      <xdr:col>12</xdr:col>
      <xdr:colOff>173934</xdr:colOff>
      <xdr:row>19</xdr:row>
      <xdr:rowOff>82827</xdr:rowOff>
    </xdr:to>
    <xdr:sp macro="" textlink="">
      <xdr:nvSpPr>
        <xdr:cNvPr id="5" name="Rectangle: Rounded Corners 4">
          <a:extLst>
            <a:ext uri="{FF2B5EF4-FFF2-40B4-BE49-F238E27FC236}">
              <a16:creationId xmlns:a16="http://schemas.microsoft.com/office/drawing/2014/main" id="{AE42A3BE-1936-48FE-9DE5-6EBE8303500F}"/>
            </a:ext>
          </a:extLst>
        </xdr:cNvPr>
        <xdr:cNvSpPr/>
      </xdr:nvSpPr>
      <xdr:spPr>
        <a:xfrm>
          <a:off x="8887239" y="4414631"/>
          <a:ext cx="4522304" cy="952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Match:</a:t>
          </a:r>
          <a:r>
            <a:rPr lang="en-GB" sz="1100" b="1" baseline="0"/>
            <a:t> </a:t>
          </a:r>
          <a:r>
            <a:rPr lang="en-GB" sz="1100" baseline="0"/>
            <a:t>Will return a row/column number based on the lookup value</a:t>
          </a:r>
        </a:p>
        <a:p>
          <a:pPr algn="l"/>
          <a:r>
            <a:rPr lang="en-GB" sz="1100" b="1" baseline="0"/>
            <a:t>Index: </a:t>
          </a:r>
          <a:r>
            <a:rPr lang="en-GB" sz="1100" baseline="0"/>
            <a:t>Will look up a value based on a column and row number</a:t>
          </a:r>
        </a:p>
        <a:p>
          <a:pPr algn="l"/>
          <a:endParaRPr lang="en-GB" sz="1100" baseline="0"/>
        </a:p>
        <a:p>
          <a:pPr algn="l"/>
          <a:r>
            <a:rPr lang="en-GB" sz="1100" b="1" baseline="0"/>
            <a:t>Combined: </a:t>
          </a:r>
          <a:r>
            <a:rPr lang="en-GB" sz="1100" baseline="0"/>
            <a:t>Look up values across a complex array</a:t>
          </a:r>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333375</xdr:colOff>
      <xdr:row>1</xdr:row>
      <xdr:rowOff>9524</xdr:rowOff>
    </xdr:from>
    <xdr:to>
      <xdr:col>15</xdr:col>
      <xdr:colOff>514350</xdr:colOff>
      <xdr:row>16</xdr:row>
      <xdr:rowOff>142874</xdr:rowOff>
    </xdr:to>
    <xdr:sp macro="" textlink="">
      <xdr:nvSpPr>
        <xdr:cNvPr id="3" name="Rectangle: Rounded Corners 2">
          <a:extLst>
            <a:ext uri="{FF2B5EF4-FFF2-40B4-BE49-F238E27FC236}">
              <a16:creationId xmlns:a16="http://schemas.microsoft.com/office/drawing/2014/main" id="{4A992B55-82BB-4C91-9FF9-A085FD070091}"/>
            </a:ext>
          </a:extLst>
        </xdr:cNvPr>
        <xdr:cNvSpPr/>
      </xdr:nvSpPr>
      <xdr:spPr>
        <a:xfrm>
          <a:off x="7686675" y="228599"/>
          <a:ext cx="4981575" cy="3419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600" b="1">
              <a:solidFill>
                <a:schemeClr val="lt1"/>
              </a:solidFill>
              <a:effectLst/>
              <a:latin typeface="+mn-lt"/>
              <a:ea typeface="+mn-ea"/>
              <a:cs typeface="+mn-cs"/>
            </a:rPr>
            <a:t>Example</a:t>
          </a:r>
          <a:r>
            <a:rPr lang="en-GB" sz="1600" b="1" baseline="0">
              <a:solidFill>
                <a:schemeClr val="lt1"/>
              </a:solidFill>
              <a:effectLst/>
              <a:latin typeface="+mn-lt"/>
              <a:ea typeface="+mn-ea"/>
              <a:cs typeface="+mn-cs"/>
            </a:rPr>
            <a:t> of an INDEX &amp; MATCH</a:t>
          </a:r>
          <a:endParaRPr lang="en-GB" sz="1600" b="1">
            <a:effectLst/>
          </a:endParaRPr>
        </a:p>
        <a:p>
          <a:r>
            <a:rPr lang="en-GB" sz="1600" baseline="0">
              <a:solidFill>
                <a:schemeClr val="lt1"/>
              </a:solidFill>
              <a:effectLst/>
              <a:latin typeface="+mn-lt"/>
              <a:ea typeface="+mn-ea"/>
              <a:cs typeface="+mn-cs"/>
            </a:rPr>
            <a:t>1. In cell E4 find the highest score</a:t>
          </a:r>
          <a:endParaRPr lang="en-GB" sz="1600">
            <a:effectLst/>
          </a:endParaRPr>
        </a:p>
        <a:p>
          <a:r>
            <a:rPr lang="en-GB" sz="1600" baseline="0">
              <a:solidFill>
                <a:schemeClr val="lt1"/>
              </a:solidFill>
              <a:effectLst/>
              <a:latin typeface="+mn-lt"/>
              <a:ea typeface="+mn-ea"/>
              <a:cs typeface="+mn-cs"/>
            </a:rPr>
            <a:t>But what if you want to find</a:t>
          </a:r>
          <a:endParaRPr lang="en-GB" sz="1600">
            <a:effectLst/>
          </a:endParaRPr>
        </a:p>
        <a:p>
          <a:r>
            <a:rPr lang="en-GB" sz="1600" baseline="0">
              <a:solidFill>
                <a:schemeClr val="lt1"/>
              </a:solidFill>
              <a:effectLst/>
              <a:latin typeface="+mn-lt"/>
              <a:ea typeface="+mn-ea"/>
              <a:cs typeface="+mn-cs"/>
            </a:rPr>
            <a:t>the name of that person?</a:t>
          </a:r>
        </a:p>
        <a:p>
          <a:endParaRPr lang="en-GB" sz="1600">
            <a:effectLst/>
          </a:endParaRPr>
        </a:p>
        <a:p>
          <a:r>
            <a:rPr lang="en-GB" sz="1600" baseline="0">
              <a:solidFill>
                <a:schemeClr val="lt1"/>
              </a:solidFill>
              <a:effectLst/>
              <a:latin typeface="+mn-lt"/>
              <a:ea typeface="+mn-ea"/>
              <a:cs typeface="+mn-cs"/>
            </a:rPr>
            <a:t>2. In cell E7 use MATCH to find the position </a:t>
          </a:r>
          <a:endParaRPr lang="en-GB" sz="1600">
            <a:effectLst/>
          </a:endParaRPr>
        </a:p>
        <a:p>
          <a:r>
            <a:rPr lang="en-GB" sz="1600" baseline="0">
              <a:solidFill>
                <a:schemeClr val="lt1"/>
              </a:solidFill>
              <a:effectLst/>
              <a:latin typeface="+mn-lt"/>
              <a:ea typeface="+mn-ea"/>
              <a:cs typeface="+mn-cs"/>
            </a:rPr>
            <a:t>of the highest score in the range B2:B10</a:t>
          </a:r>
        </a:p>
        <a:p>
          <a:endParaRPr lang="en-GB" sz="1600">
            <a:effectLst/>
          </a:endParaRPr>
        </a:p>
        <a:p>
          <a:r>
            <a:rPr lang="en-GB" sz="1600" baseline="0">
              <a:solidFill>
                <a:schemeClr val="lt1"/>
              </a:solidFill>
              <a:effectLst/>
              <a:latin typeface="+mn-lt"/>
              <a:ea typeface="+mn-ea"/>
              <a:cs typeface="+mn-cs"/>
            </a:rPr>
            <a:t>3. Now use INDEX to find name in range A2:A10</a:t>
          </a:r>
        </a:p>
        <a:p>
          <a:endParaRPr lang="en-GB" sz="1600">
            <a:effectLst/>
          </a:endParaRPr>
        </a:p>
        <a:p>
          <a:r>
            <a:rPr lang="en-GB" sz="1600" baseline="0">
              <a:solidFill>
                <a:schemeClr val="lt1"/>
              </a:solidFill>
              <a:effectLst/>
              <a:latin typeface="+mn-lt"/>
              <a:ea typeface="+mn-ea"/>
              <a:cs typeface="+mn-cs"/>
            </a:rPr>
            <a:t>4. Can you combine all into one formula in E13?</a:t>
          </a:r>
          <a:endParaRPr lang="en-GB" sz="1600">
            <a:effectLst/>
          </a:endParaRPr>
        </a:p>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114300</xdr:colOff>
      <xdr:row>0</xdr:row>
      <xdr:rowOff>85725</xdr:rowOff>
    </xdr:from>
    <xdr:to>
      <xdr:col>4</xdr:col>
      <xdr:colOff>847725</xdr:colOff>
      <xdr:row>1</xdr:row>
      <xdr:rowOff>161925</xdr:rowOff>
    </xdr:to>
    <xdr:sp macro="" textlink="">
      <xdr:nvSpPr>
        <xdr:cNvPr id="2" name="Rectangle: Rounded Corners 1">
          <a:extLst>
            <a:ext uri="{FF2B5EF4-FFF2-40B4-BE49-F238E27FC236}">
              <a16:creationId xmlns:a16="http://schemas.microsoft.com/office/drawing/2014/main" id="{2F60A172-A961-4187-B568-543AAEA71EA8}"/>
            </a:ext>
          </a:extLst>
        </xdr:cNvPr>
        <xdr:cNvSpPr/>
      </xdr:nvSpPr>
      <xdr:spPr>
        <a:xfrm>
          <a:off x="2324100" y="85725"/>
          <a:ext cx="4219575" cy="561975"/>
        </a:xfrm>
        <a:prstGeom prst="round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ysClr val="windowText" lastClr="000000"/>
              </a:solidFill>
              <a:latin typeface="+mj-lt"/>
            </a:rPr>
            <a:t>Match - Will return a column/row number from a lookup value</a:t>
          </a:r>
        </a:p>
        <a:p>
          <a:pPr algn="l"/>
          <a:r>
            <a:rPr lang="en-GB" sz="1100">
              <a:solidFill>
                <a:sysClr val="windowText" lastClr="000000"/>
              </a:solidFill>
              <a:latin typeface="+mj-lt"/>
            </a:rPr>
            <a:t>Index</a:t>
          </a:r>
          <a:r>
            <a:rPr lang="en-GB" sz="1100" baseline="0">
              <a:solidFill>
                <a:sysClr val="windowText" lastClr="000000"/>
              </a:solidFill>
              <a:latin typeface="+mj-lt"/>
            </a:rPr>
            <a:t> - Will return a value from a column/row number</a:t>
          </a:r>
          <a:r>
            <a:rPr lang="en-GB" sz="1100">
              <a:solidFill>
                <a:sysClr val="windowText" lastClr="000000"/>
              </a:solidFill>
              <a:latin typeface="+mj-lt"/>
            </a:rPr>
            <a:t> </a:t>
          </a:r>
        </a:p>
      </xdr:txBody>
    </xdr:sp>
    <xdr:clientData/>
  </xdr:twoCellAnchor>
  <xdr:twoCellAnchor>
    <xdr:from>
      <xdr:col>0</xdr:col>
      <xdr:colOff>781051</xdr:colOff>
      <xdr:row>11</xdr:row>
      <xdr:rowOff>190500</xdr:rowOff>
    </xdr:from>
    <xdr:to>
      <xdr:col>2</xdr:col>
      <xdr:colOff>200025</xdr:colOff>
      <xdr:row>11</xdr:row>
      <xdr:rowOff>200025</xdr:rowOff>
    </xdr:to>
    <xdr:cxnSp macro="">
      <xdr:nvCxnSpPr>
        <xdr:cNvPr id="3" name="Straight Arrow Connector 2">
          <a:extLst>
            <a:ext uri="{FF2B5EF4-FFF2-40B4-BE49-F238E27FC236}">
              <a16:creationId xmlns:a16="http://schemas.microsoft.com/office/drawing/2014/main" id="{2E97585B-BF19-42EC-A31C-9C38FB53DDDA}"/>
            </a:ext>
          </a:extLst>
        </xdr:cNvPr>
        <xdr:cNvCxnSpPr/>
      </xdr:nvCxnSpPr>
      <xdr:spPr>
        <a:xfrm flipH="1" flipV="1">
          <a:off x="781051" y="3000375"/>
          <a:ext cx="1628774" cy="95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762000</xdr:colOff>
      <xdr:row>6</xdr:row>
      <xdr:rowOff>101311</xdr:rowOff>
    </xdr:from>
    <xdr:to>
      <xdr:col>2</xdr:col>
      <xdr:colOff>762001</xdr:colOff>
      <xdr:row>11</xdr:row>
      <xdr:rowOff>79664</xdr:rowOff>
    </xdr:to>
    <xdr:cxnSp macro="">
      <xdr:nvCxnSpPr>
        <xdr:cNvPr id="4" name="Straight Arrow Connector 3">
          <a:extLst>
            <a:ext uri="{FF2B5EF4-FFF2-40B4-BE49-F238E27FC236}">
              <a16:creationId xmlns:a16="http://schemas.microsoft.com/office/drawing/2014/main" id="{7C2E88D8-8A73-4787-8C06-7376A506FDFA}"/>
            </a:ext>
          </a:extLst>
        </xdr:cNvPr>
        <xdr:cNvCxnSpPr/>
      </xdr:nvCxnSpPr>
      <xdr:spPr>
        <a:xfrm>
          <a:off x="2971800" y="1815811"/>
          <a:ext cx="1" cy="107372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571499</xdr:colOff>
      <xdr:row>6</xdr:row>
      <xdr:rowOff>91933</xdr:rowOff>
    </xdr:from>
    <xdr:to>
      <xdr:col>0</xdr:col>
      <xdr:colOff>571500</xdr:colOff>
      <xdr:row>11</xdr:row>
      <xdr:rowOff>53539</xdr:rowOff>
    </xdr:to>
    <xdr:cxnSp macro="">
      <xdr:nvCxnSpPr>
        <xdr:cNvPr id="5" name="Straight Arrow Connector 4">
          <a:extLst>
            <a:ext uri="{FF2B5EF4-FFF2-40B4-BE49-F238E27FC236}">
              <a16:creationId xmlns:a16="http://schemas.microsoft.com/office/drawing/2014/main" id="{155A405D-838E-45B7-9571-ED1B6CED5BF3}"/>
            </a:ext>
          </a:extLst>
        </xdr:cNvPr>
        <xdr:cNvCxnSpPr/>
      </xdr:nvCxnSpPr>
      <xdr:spPr>
        <a:xfrm flipV="1">
          <a:off x="571499" y="1806433"/>
          <a:ext cx="1" cy="105698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852488</xdr:colOff>
      <xdr:row>6</xdr:row>
      <xdr:rowOff>176213</xdr:rowOff>
    </xdr:from>
    <xdr:to>
      <xdr:col>2</xdr:col>
      <xdr:colOff>1119188</xdr:colOff>
      <xdr:row>10</xdr:row>
      <xdr:rowOff>90488</xdr:rowOff>
    </xdr:to>
    <xdr:sp macro="" textlink="">
      <xdr:nvSpPr>
        <xdr:cNvPr id="6" name="TextBox 5">
          <a:extLst>
            <a:ext uri="{FF2B5EF4-FFF2-40B4-BE49-F238E27FC236}">
              <a16:creationId xmlns:a16="http://schemas.microsoft.com/office/drawing/2014/main" id="{9D68E7C7-BF4A-4FD9-8223-66FBDDAA7224}"/>
            </a:ext>
          </a:extLst>
        </xdr:cNvPr>
        <xdr:cNvSpPr txBox="1"/>
      </xdr:nvSpPr>
      <xdr:spPr>
        <a:xfrm rot="5400000">
          <a:off x="2800350" y="2152651"/>
          <a:ext cx="790575" cy="266700"/>
        </a:xfrm>
        <a:prstGeom prst="round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Match</a:t>
          </a:r>
        </a:p>
      </xdr:txBody>
    </xdr:sp>
    <xdr:clientData/>
  </xdr:twoCellAnchor>
  <xdr:twoCellAnchor>
    <xdr:from>
      <xdr:col>0</xdr:col>
      <xdr:colOff>204787</xdr:colOff>
      <xdr:row>6</xdr:row>
      <xdr:rowOff>185738</xdr:rowOff>
    </xdr:from>
    <xdr:to>
      <xdr:col>0</xdr:col>
      <xdr:colOff>471487</xdr:colOff>
      <xdr:row>10</xdr:row>
      <xdr:rowOff>100013</xdr:rowOff>
    </xdr:to>
    <xdr:sp macro="" textlink="">
      <xdr:nvSpPr>
        <xdr:cNvPr id="7" name="TextBox 6">
          <a:extLst>
            <a:ext uri="{FF2B5EF4-FFF2-40B4-BE49-F238E27FC236}">
              <a16:creationId xmlns:a16="http://schemas.microsoft.com/office/drawing/2014/main" id="{22EB7A0D-DE7D-4FA3-9DA1-8756BF282D7C}"/>
            </a:ext>
          </a:extLst>
        </xdr:cNvPr>
        <xdr:cNvSpPr txBox="1"/>
      </xdr:nvSpPr>
      <xdr:spPr>
        <a:xfrm rot="16200000">
          <a:off x="-57151" y="2162176"/>
          <a:ext cx="790575" cy="266700"/>
        </a:xfrm>
        <a:prstGeom prst="round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Index</a:t>
          </a:r>
        </a:p>
      </xdr:txBody>
    </xdr:sp>
    <xdr:clientData/>
  </xdr:twoCellAnchor>
  <xdr:twoCellAnchor>
    <xdr:from>
      <xdr:col>8</xdr:col>
      <xdr:colOff>209551</xdr:colOff>
      <xdr:row>1</xdr:row>
      <xdr:rowOff>266700</xdr:rowOff>
    </xdr:from>
    <xdr:to>
      <xdr:col>10</xdr:col>
      <xdr:colOff>904876</xdr:colOff>
      <xdr:row>14</xdr:row>
      <xdr:rowOff>200024</xdr:rowOff>
    </xdr:to>
    <xdr:sp macro="" textlink="">
      <xdr:nvSpPr>
        <xdr:cNvPr id="8" name="Rectangle: Rounded Corners 7">
          <a:extLst>
            <a:ext uri="{FF2B5EF4-FFF2-40B4-BE49-F238E27FC236}">
              <a16:creationId xmlns:a16="http://schemas.microsoft.com/office/drawing/2014/main" id="{DF009B2F-2BE4-4966-98BE-45AA0E235DBB}"/>
            </a:ext>
          </a:extLst>
        </xdr:cNvPr>
        <xdr:cNvSpPr/>
      </xdr:nvSpPr>
      <xdr:spPr>
        <a:xfrm>
          <a:off x="9839326" y="752475"/>
          <a:ext cx="2362200" cy="2781299"/>
        </a:xfrm>
        <a:prstGeom prst="round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400" b="1">
              <a:solidFill>
                <a:sysClr val="windowText" lastClr="000000"/>
              </a:solidFill>
              <a:latin typeface="+mj-lt"/>
            </a:rPr>
            <a:t>You can use an INDEX MATCH to replace a VLOOKUP</a:t>
          </a:r>
        </a:p>
        <a:p>
          <a:pPr algn="l"/>
          <a:r>
            <a:rPr lang="en-GB" sz="1400">
              <a:solidFill>
                <a:sysClr val="windowText" lastClr="000000"/>
              </a:solidFill>
              <a:latin typeface="+mj-lt"/>
            </a:rPr>
            <a:t>Try</a:t>
          </a:r>
          <a:r>
            <a:rPr lang="en-GB" sz="1400" baseline="0">
              <a:solidFill>
                <a:sysClr val="windowText" lastClr="000000"/>
              </a:solidFill>
              <a:latin typeface="+mj-lt"/>
            </a:rPr>
            <a:t> naming each column, then nesting the MATCH function into the 'row number' part of the INDEX function</a:t>
          </a:r>
          <a:endParaRPr lang="en-GB" sz="1400">
            <a:solidFill>
              <a:sysClr val="windowText" lastClr="000000"/>
            </a:solidFill>
            <a:latin typeface="+mj-l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437030</xdr:colOff>
      <xdr:row>0</xdr:row>
      <xdr:rowOff>112058</xdr:rowOff>
    </xdr:from>
    <xdr:to>
      <xdr:col>8</xdr:col>
      <xdr:colOff>201706</xdr:colOff>
      <xdr:row>2</xdr:row>
      <xdr:rowOff>571499</xdr:rowOff>
    </xdr:to>
    <xdr:sp macro="" textlink="">
      <xdr:nvSpPr>
        <xdr:cNvPr id="2" name="Rectangle: Rounded Corners 1">
          <a:extLst>
            <a:ext uri="{FF2B5EF4-FFF2-40B4-BE49-F238E27FC236}">
              <a16:creationId xmlns:a16="http://schemas.microsoft.com/office/drawing/2014/main" id="{C7535032-B07D-4C9A-A6D3-3CAF94C7D66F}"/>
            </a:ext>
          </a:extLst>
        </xdr:cNvPr>
        <xdr:cNvSpPr/>
      </xdr:nvSpPr>
      <xdr:spPr>
        <a:xfrm>
          <a:off x="3552265" y="112058"/>
          <a:ext cx="6454588" cy="1479176"/>
        </a:xfrm>
        <a:prstGeom prst="roundRect">
          <a:avLst/>
        </a:prstGeom>
        <a:solidFill>
          <a:schemeClr val="bg1">
            <a:lumMod val="85000"/>
          </a:schemeClr>
        </a:solid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b="1">
              <a:solidFill>
                <a:sysClr val="windowText" lastClr="000000"/>
              </a:solidFill>
            </a:rPr>
            <a:t>Apply Data Validation:</a:t>
          </a:r>
        </a:p>
        <a:p>
          <a:pPr algn="ctr"/>
          <a:r>
            <a:rPr lang="en-GB" sz="1400">
              <a:solidFill>
                <a:sysClr val="windowText" lastClr="000000"/>
              </a:solidFill>
            </a:rPr>
            <a:t>Cost per hour between £25 and £50</a:t>
          </a:r>
        </a:p>
        <a:p>
          <a:pPr algn="ctr"/>
          <a:r>
            <a:rPr lang="en-GB" sz="1400">
              <a:solidFill>
                <a:sysClr val="windowText" lastClr="000000"/>
              </a:solidFill>
            </a:rPr>
            <a:t>Ref</a:t>
          </a:r>
          <a:r>
            <a:rPr lang="en-GB" sz="1400" baseline="0">
              <a:solidFill>
                <a:sysClr val="windowText" lastClr="000000"/>
              </a:solidFill>
            </a:rPr>
            <a:t> equal to 4 characters</a:t>
          </a:r>
        </a:p>
        <a:p>
          <a:pPr algn="ctr"/>
          <a:r>
            <a:rPr lang="en-GB" sz="1400">
              <a:solidFill>
                <a:sysClr val="windowText" lastClr="000000"/>
              </a:solidFill>
            </a:rPr>
            <a:t>Date of hire in 2018, but no longer than 30 days from today</a:t>
          </a:r>
        </a:p>
        <a:p>
          <a:pPr algn="ctr"/>
          <a:r>
            <a:rPr lang="en-GB" sz="1400">
              <a:solidFill>
                <a:sysClr val="windowText" lastClr="000000"/>
              </a:solidFill>
            </a:rPr>
            <a:t>Region - create drop down list</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1</xdr:row>
      <xdr:rowOff>9525</xdr:rowOff>
    </xdr:from>
    <xdr:ext cx="4743450" cy="1047466"/>
    <xdr:sp macro="" textlink="">
      <xdr:nvSpPr>
        <xdr:cNvPr id="2" name="Rectangle 1">
          <a:extLst>
            <a:ext uri="{FF2B5EF4-FFF2-40B4-BE49-F238E27FC236}">
              <a16:creationId xmlns:a16="http://schemas.microsoft.com/office/drawing/2014/main" id="{00000000-0008-0000-2400-000002000000}"/>
            </a:ext>
          </a:extLst>
        </xdr:cNvPr>
        <xdr:cNvSpPr/>
      </xdr:nvSpPr>
      <xdr:spPr>
        <a:xfrm>
          <a:off x="0" y="676275"/>
          <a:ext cx="4743450" cy="1047466"/>
        </a:xfrm>
        <a:prstGeom prst="rect">
          <a:avLst/>
        </a:prstGeom>
        <a:solidFill>
          <a:schemeClr val="bg1"/>
        </a:solidFill>
      </xdr:spPr>
      <xdr:txBody>
        <a:bodyPr wrap="square" lIns="91440" tIns="45720" rIns="91440" bIns="45720">
          <a:spAutoFit/>
        </a:bodyPr>
        <a:lstStyle/>
        <a:p>
          <a:pPr algn="ctr"/>
          <a:r>
            <a:rPr lang="en-US" sz="2800" b="1" cap="none" spc="0">
              <a:ln w="3175" cmpd="sng">
                <a:solidFill>
                  <a:srgbClr val="C00000"/>
                </a:solidFill>
                <a:prstDash val="solid"/>
              </a:ln>
              <a:solidFill>
                <a:srgbClr val="C00000"/>
              </a:solidFill>
              <a:effectLst/>
            </a:rPr>
            <a:t>"Record Macros for repetitive tasks or actions</a:t>
          </a:r>
          <a:r>
            <a:rPr lang="en-US" sz="2800" b="1" cap="none" spc="0" baseline="0">
              <a:ln w="3175" cmpd="sng">
                <a:solidFill>
                  <a:srgbClr val="C00000"/>
                </a:solidFill>
                <a:prstDash val="solid"/>
              </a:ln>
              <a:solidFill>
                <a:srgbClr val="C00000"/>
              </a:solidFill>
              <a:effectLst/>
            </a:rPr>
            <a:t>"</a:t>
          </a:r>
          <a:endParaRPr lang="en-US" sz="2800" b="1" cap="none" spc="0">
            <a:ln w="3175" cmpd="sng">
              <a:solidFill>
                <a:srgbClr val="C00000"/>
              </a:solidFill>
              <a:prstDash val="solid"/>
            </a:ln>
            <a:solidFill>
              <a:srgbClr val="C00000"/>
            </a:solidFill>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11205</xdr:colOff>
      <xdr:row>2</xdr:row>
      <xdr:rowOff>156881</xdr:rowOff>
    </xdr:from>
    <xdr:to>
      <xdr:col>3</xdr:col>
      <xdr:colOff>392206</xdr:colOff>
      <xdr:row>25</xdr:row>
      <xdr:rowOff>112058</xdr:rowOff>
    </xdr:to>
    <mc:AlternateContent xmlns:mc="http://schemas.openxmlformats.org/markup-compatibility/2006" xmlns:a14="http://schemas.microsoft.com/office/drawing/2010/main">
      <mc:Choice Requires="a14">
        <xdr:graphicFrame macro="">
          <xdr:nvGraphicFramePr>
            <xdr:cNvPr id="9" name="Job Type 3">
              <a:extLst>
                <a:ext uri="{FF2B5EF4-FFF2-40B4-BE49-F238E27FC236}">
                  <a16:creationId xmlns:a16="http://schemas.microsoft.com/office/drawing/2014/main" id="{450F8D29-9EA9-4B77-BAF4-64C4495256A6}"/>
                </a:ext>
              </a:extLst>
            </xdr:cNvPr>
            <xdr:cNvGraphicFramePr/>
          </xdr:nvGraphicFramePr>
          <xdr:xfrm>
            <a:off x="0" y="0"/>
            <a:ext cx="0" cy="0"/>
          </xdr:xfrm>
          <a:graphic>
            <a:graphicData uri="http://schemas.microsoft.com/office/drawing/2010/slicer">
              <sle:slicer xmlns:sle="http://schemas.microsoft.com/office/drawing/2010/slicer" name="Job Type 3"/>
            </a:graphicData>
          </a:graphic>
        </xdr:graphicFrame>
      </mc:Choice>
      <mc:Fallback xmlns="">
        <xdr:sp macro="" textlink="">
          <xdr:nvSpPr>
            <xdr:cNvPr id="0" name=""/>
            <xdr:cNvSpPr>
              <a:spLocks noTextEdit="1"/>
            </xdr:cNvSpPr>
          </xdr:nvSpPr>
          <xdr:spPr>
            <a:xfrm>
              <a:off x="268380" y="899831"/>
              <a:ext cx="1752601" cy="587020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431986</xdr:colOff>
      <xdr:row>2</xdr:row>
      <xdr:rowOff>89646</xdr:rowOff>
    </xdr:from>
    <xdr:to>
      <xdr:col>9</xdr:col>
      <xdr:colOff>82363</xdr:colOff>
      <xdr:row>14</xdr:row>
      <xdr:rowOff>134470</xdr:rowOff>
    </xdr:to>
    <xdr:graphicFrame macro="">
      <xdr:nvGraphicFramePr>
        <xdr:cNvPr id="19" name="Chart 18">
          <a:extLst>
            <a:ext uri="{FF2B5EF4-FFF2-40B4-BE49-F238E27FC236}">
              <a16:creationId xmlns:a16="http://schemas.microsoft.com/office/drawing/2014/main" id="{8A4B92F8-4E56-481F-BC7A-11485B061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286310</xdr:colOff>
      <xdr:row>2</xdr:row>
      <xdr:rowOff>66114</xdr:rowOff>
    </xdr:from>
    <xdr:to>
      <xdr:col>13</xdr:col>
      <xdr:colOff>1171575</xdr:colOff>
      <xdr:row>15</xdr:row>
      <xdr:rowOff>211230</xdr:rowOff>
    </xdr:to>
    <xdr:graphicFrame macro="">
      <xdr:nvGraphicFramePr>
        <xdr:cNvPr id="20" name="Chart 19">
          <a:extLst>
            <a:ext uri="{FF2B5EF4-FFF2-40B4-BE49-F238E27FC236}">
              <a16:creationId xmlns:a16="http://schemas.microsoft.com/office/drawing/2014/main" id="{3FC69326-BAC2-4824-8294-490188F31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64192</xdr:colOff>
      <xdr:row>1</xdr:row>
      <xdr:rowOff>8284</xdr:rowOff>
    </xdr:from>
    <xdr:to>
      <xdr:col>4</xdr:col>
      <xdr:colOff>496956</xdr:colOff>
      <xdr:row>10</xdr:row>
      <xdr:rowOff>91109</xdr:rowOff>
    </xdr:to>
    <xdr:graphicFrame macro="">
      <xdr:nvGraphicFramePr>
        <xdr:cNvPr id="2" name="Chart 1">
          <a:extLst>
            <a:ext uri="{FF2B5EF4-FFF2-40B4-BE49-F238E27FC236}">
              <a16:creationId xmlns:a16="http://schemas.microsoft.com/office/drawing/2014/main" id="{F29B8409-0B4A-4986-82F3-630423720C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63776</xdr:colOff>
      <xdr:row>0</xdr:row>
      <xdr:rowOff>414131</xdr:rowOff>
    </xdr:from>
    <xdr:to>
      <xdr:col>13</xdr:col>
      <xdr:colOff>335860</xdr:colOff>
      <xdr:row>10</xdr:row>
      <xdr:rowOff>138321</xdr:rowOff>
    </xdr:to>
    <xdr:graphicFrame macro="">
      <xdr:nvGraphicFramePr>
        <xdr:cNvPr id="3" name="Chart 2">
          <a:extLst>
            <a:ext uri="{FF2B5EF4-FFF2-40B4-BE49-F238E27FC236}">
              <a16:creationId xmlns:a16="http://schemas.microsoft.com/office/drawing/2014/main" id="{E09AD63C-882A-4B36-A2E0-F01C83E0D6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167722</xdr:colOff>
      <xdr:row>9</xdr:row>
      <xdr:rowOff>98563</xdr:rowOff>
    </xdr:from>
    <xdr:to>
      <xdr:col>1</xdr:col>
      <xdr:colOff>1118565</xdr:colOff>
      <xdr:row>16</xdr:row>
      <xdr:rowOff>157370</xdr:rowOff>
    </xdr:to>
    <mc:AlternateContent xmlns:mc="http://schemas.openxmlformats.org/markup-compatibility/2006" xmlns:a14="http://schemas.microsoft.com/office/drawing/2010/main">
      <mc:Choice Requires="a14">
        <xdr:graphicFrame macro="">
          <xdr:nvGraphicFramePr>
            <xdr:cNvPr id="5" name="Job Type 2">
              <a:extLst>
                <a:ext uri="{FF2B5EF4-FFF2-40B4-BE49-F238E27FC236}">
                  <a16:creationId xmlns:a16="http://schemas.microsoft.com/office/drawing/2014/main" id="{9C62972F-0255-47A3-B00E-544BFAB454FF}"/>
                </a:ext>
              </a:extLst>
            </xdr:cNvPr>
            <xdr:cNvGraphicFramePr/>
          </xdr:nvGraphicFramePr>
          <xdr:xfrm>
            <a:off x="0" y="0"/>
            <a:ext cx="0" cy="0"/>
          </xdr:xfrm>
          <a:graphic>
            <a:graphicData uri="http://schemas.microsoft.com/office/drawing/2010/slicer">
              <sle:slicer xmlns:sle="http://schemas.microsoft.com/office/drawing/2010/slicer" name="Job Type 2"/>
            </a:graphicData>
          </a:graphic>
        </xdr:graphicFrame>
      </mc:Choice>
      <mc:Fallback xmlns="">
        <xdr:sp macro="" textlink="">
          <xdr:nvSpPr>
            <xdr:cNvPr id="0" name=""/>
            <xdr:cNvSpPr>
              <a:spLocks noTextEdit="1"/>
            </xdr:cNvSpPr>
          </xdr:nvSpPr>
          <xdr:spPr>
            <a:xfrm>
              <a:off x="167722" y="2235476"/>
              <a:ext cx="1828800" cy="150826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466725</xdr:colOff>
      <xdr:row>2</xdr:row>
      <xdr:rowOff>47625</xdr:rowOff>
    </xdr:from>
    <xdr:to>
      <xdr:col>10</xdr:col>
      <xdr:colOff>238125</xdr:colOff>
      <xdr:row>11</xdr:row>
      <xdr:rowOff>114300</xdr:rowOff>
    </xdr:to>
    <mc:AlternateContent xmlns:mc="http://schemas.openxmlformats.org/markup-compatibility/2006">
      <mc:Choice xmlns:a14="http://schemas.microsoft.com/office/drawing/2010/main" Requires="a14">
        <xdr:graphicFrame macro="">
          <xdr:nvGraphicFramePr>
            <xdr:cNvPr id="2" name="Region">
              <a:extLst>
                <a:ext uri="{FF2B5EF4-FFF2-40B4-BE49-F238E27FC236}">
                  <a16:creationId xmlns:a16="http://schemas.microsoft.com/office/drawing/2014/main" id="{152B7DAD-D3CF-4DB5-99C2-35CE04F1352F}"/>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6153150" y="466725"/>
              <a:ext cx="1828800" cy="19526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5</xdr:col>
      <xdr:colOff>561975</xdr:colOff>
      <xdr:row>2</xdr:row>
      <xdr:rowOff>28575</xdr:rowOff>
    </xdr:from>
    <xdr:to>
      <xdr:col>10</xdr:col>
      <xdr:colOff>647700</xdr:colOff>
      <xdr:row>9</xdr:row>
      <xdr:rowOff>95250</xdr:rowOff>
    </xdr:to>
    <xdr:sp macro="" textlink="">
      <xdr:nvSpPr>
        <xdr:cNvPr id="2" name="Rectangle: Rounded Corners 1">
          <a:extLst>
            <a:ext uri="{FF2B5EF4-FFF2-40B4-BE49-F238E27FC236}">
              <a16:creationId xmlns:a16="http://schemas.microsoft.com/office/drawing/2014/main" id="{0F1B2695-A493-49E1-AB51-6ED6F61839D0}"/>
            </a:ext>
          </a:extLst>
        </xdr:cNvPr>
        <xdr:cNvSpPr/>
      </xdr:nvSpPr>
      <xdr:spPr>
        <a:xfrm>
          <a:off x="5953125" y="752475"/>
          <a:ext cx="3514725" cy="1819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1"/>
            <a:t>Step</a:t>
          </a:r>
          <a:r>
            <a:rPr lang="en-GB" sz="1400" b="1" baseline="0"/>
            <a:t> 1: Install Solver</a:t>
          </a:r>
        </a:p>
        <a:p>
          <a:pPr algn="l"/>
          <a:r>
            <a:rPr lang="en-GB" sz="1400" baseline="0"/>
            <a:t>Go to File, Options, Add Ins</a:t>
          </a:r>
        </a:p>
        <a:p>
          <a:pPr algn="l"/>
          <a:r>
            <a:rPr lang="en-GB" sz="1400" baseline="0"/>
            <a:t>At bottom, select Manage Excel Add Ins Go</a:t>
          </a:r>
        </a:p>
        <a:p>
          <a:pPr algn="l"/>
          <a:r>
            <a:rPr lang="en-GB" sz="1400" baseline="0"/>
            <a:t>Choose Solver, and it should appear to the right of the Data tab</a:t>
          </a:r>
          <a:endParaRPr lang="en-GB" sz="1400"/>
        </a:p>
      </xdr:txBody>
    </xdr:sp>
    <xdr:clientData/>
  </xdr:twoCellAnchor>
  <xdr:twoCellAnchor>
    <xdr:from>
      <xdr:col>3</xdr:col>
      <xdr:colOff>381000</xdr:colOff>
      <xdr:row>11</xdr:row>
      <xdr:rowOff>57150</xdr:rowOff>
    </xdr:from>
    <xdr:to>
      <xdr:col>8</xdr:col>
      <xdr:colOff>628650</xdr:colOff>
      <xdr:row>19</xdr:row>
      <xdr:rowOff>200025</xdr:rowOff>
    </xdr:to>
    <xdr:sp macro="" textlink="">
      <xdr:nvSpPr>
        <xdr:cNvPr id="3" name="Rectangle: Rounded Corners 2">
          <a:extLst>
            <a:ext uri="{FF2B5EF4-FFF2-40B4-BE49-F238E27FC236}">
              <a16:creationId xmlns:a16="http://schemas.microsoft.com/office/drawing/2014/main" id="{769D4803-7192-4FF7-9F99-7253D5A5E66E}"/>
            </a:ext>
          </a:extLst>
        </xdr:cNvPr>
        <xdr:cNvSpPr/>
      </xdr:nvSpPr>
      <xdr:spPr>
        <a:xfrm>
          <a:off x="3505200" y="3000375"/>
          <a:ext cx="4572000" cy="1819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1"/>
            <a:t>Step</a:t>
          </a:r>
          <a:r>
            <a:rPr lang="en-GB" sz="1400" b="1" baseline="0"/>
            <a:t> 2: Solve for 24 total hours</a:t>
          </a:r>
        </a:p>
        <a:p>
          <a:pPr algn="l"/>
          <a:r>
            <a:rPr lang="en-GB" sz="1400" baseline="0"/>
            <a:t>Select cell B9 (Total Hours) and open Solver</a:t>
          </a:r>
        </a:p>
        <a:p>
          <a:pPr algn="l"/>
          <a:r>
            <a:rPr lang="en-GB" sz="1400"/>
            <a:t>Changing variable cells : B5, B6, B7, B8</a:t>
          </a:r>
        </a:p>
        <a:p>
          <a:pPr algn="l"/>
          <a:r>
            <a:rPr lang="en-GB" sz="1400"/>
            <a:t>Add in the constraints above</a:t>
          </a:r>
        </a:p>
        <a:p>
          <a:pPr algn="l"/>
          <a:r>
            <a:rPr lang="en-GB" sz="1400"/>
            <a:t>Solve to find optimal time spent on each activity</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302559</xdr:colOff>
      <xdr:row>8</xdr:row>
      <xdr:rowOff>212913</xdr:rowOff>
    </xdr:from>
    <xdr:to>
      <xdr:col>18</xdr:col>
      <xdr:colOff>560294</xdr:colOff>
      <xdr:row>26</xdr:row>
      <xdr:rowOff>1</xdr:rowOff>
    </xdr:to>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8875059" y="2454089"/>
          <a:ext cx="5042647" cy="4493559"/>
        </a:xfrm>
        <a:prstGeom prst="rect">
          <a:avLst/>
        </a:prstGeom>
        <a:solidFill>
          <a:srgbClr val="002060"/>
        </a:solidFill>
        <a:ln/>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r>
            <a:rPr lang="en-GB" sz="1800" b="1">
              <a:solidFill>
                <a:schemeClr val="bg1"/>
              </a:solidFill>
              <a:latin typeface="+mn-lt"/>
              <a:ea typeface="+mn-ea"/>
              <a:cs typeface="+mn-cs"/>
            </a:rPr>
            <a:t>Create</a:t>
          </a:r>
          <a:r>
            <a:rPr lang="en-GB" sz="1800" b="1" baseline="0">
              <a:solidFill>
                <a:schemeClr val="bg1"/>
              </a:solidFill>
              <a:latin typeface="+mn-lt"/>
              <a:ea typeface="+mn-ea"/>
              <a:cs typeface="+mn-cs"/>
            </a:rPr>
            <a:t> the following three scenarios:</a:t>
          </a:r>
          <a:endParaRPr lang="en-GB" sz="1800" b="1">
            <a:solidFill>
              <a:schemeClr val="bg1"/>
            </a:solidFill>
          </a:endParaRPr>
        </a:p>
        <a:p>
          <a:pPr fontAlgn="base"/>
          <a:endParaRPr lang="en-GB" sz="1800" b="1"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1" baseline="0">
              <a:solidFill>
                <a:schemeClr val="bg1"/>
              </a:solidFill>
              <a:latin typeface="+mn-lt"/>
              <a:ea typeface="+mn-ea"/>
              <a:cs typeface="+mn-cs"/>
            </a:rPr>
            <a:t>1. First scenario callled Standard which includes </a:t>
          </a:r>
          <a:r>
            <a:rPr kumimoji="0" lang="en-GB" sz="1800" b="1" i="0" u="none" strike="noStrike" kern="0" cap="none" spc="0" normalizeH="0" baseline="0" noProof="0">
              <a:ln>
                <a:noFill/>
              </a:ln>
              <a:solidFill>
                <a:srgbClr val="FFFFFF"/>
              </a:solidFill>
              <a:effectLst/>
              <a:uLnTx/>
              <a:uFillTx/>
              <a:latin typeface="+mn-lt"/>
              <a:ea typeface="+mn-ea"/>
              <a:cs typeface="+mn-cs"/>
            </a:rPr>
            <a:t>C5,C7,F5 @ goal seek values</a:t>
          </a:r>
        </a:p>
        <a:p>
          <a:pPr fontAlgn="base"/>
          <a:endParaRPr lang="en-GB" sz="1800" b="1" baseline="0">
            <a:solidFill>
              <a:schemeClr val="bg1"/>
            </a:solidFill>
            <a:latin typeface="+mn-lt"/>
            <a:ea typeface="+mn-ea"/>
            <a:cs typeface="+mn-cs"/>
          </a:endParaRPr>
        </a:p>
        <a:p>
          <a:pPr eaLnBrk="1" fontAlgn="base" latinLnBrk="0" hangingPunct="1"/>
          <a:r>
            <a:rPr lang="en-GB" sz="1800" b="1" baseline="0">
              <a:solidFill>
                <a:schemeClr val="bg1"/>
              </a:solidFill>
              <a:latin typeface="+mn-lt"/>
              <a:ea typeface="+mn-ea"/>
              <a:cs typeface="+mn-cs"/>
            </a:rPr>
            <a:t>2. Second scenario called High which includes  C5 = 5%, C7 = 7% and F5 = 4%</a:t>
          </a:r>
        </a:p>
        <a:p>
          <a:pPr fontAlgn="base"/>
          <a:endParaRPr lang="en-GB" sz="1800" b="1" baseline="0">
            <a:solidFill>
              <a:schemeClr val="bg1"/>
            </a:solidFill>
            <a:latin typeface="+mn-lt"/>
            <a:ea typeface="+mn-ea"/>
            <a:cs typeface="+mn-cs"/>
          </a:endParaRPr>
        </a:p>
        <a:p>
          <a:r>
            <a:rPr lang="en-GB" sz="1800" b="1" baseline="0">
              <a:solidFill>
                <a:schemeClr val="bg1"/>
              </a:solidFill>
              <a:latin typeface="+mn-lt"/>
              <a:ea typeface="+mn-ea"/>
              <a:cs typeface="+mn-cs"/>
            </a:rPr>
            <a:t>3. Third scenario called Low which includes  C5 = 1%, C7 = 3% and F5 = 1%</a:t>
          </a:r>
          <a:endParaRPr lang="en-GB" sz="1800" b="1">
            <a:solidFill>
              <a:schemeClr val="bg1"/>
            </a:solidFill>
          </a:endParaRPr>
        </a:p>
        <a:p>
          <a:pPr fontAlgn="base"/>
          <a:endParaRPr lang="en-GB" sz="1800" b="1" baseline="0">
            <a:solidFill>
              <a:schemeClr val="bg1"/>
            </a:solidFill>
            <a:latin typeface="+mn-lt"/>
            <a:ea typeface="+mn-ea"/>
            <a:cs typeface="+mn-cs"/>
          </a:endParaRPr>
        </a:p>
        <a:p>
          <a:r>
            <a:rPr lang="en-GB" sz="1800" b="1" baseline="0">
              <a:solidFill>
                <a:schemeClr val="bg1"/>
              </a:solidFill>
              <a:latin typeface="+mn-lt"/>
              <a:ea typeface="+mn-ea"/>
              <a:cs typeface="+mn-cs"/>
            </a:rPr>
            <a:t>4. Create a summary page with Cell K20 as the result cell.</a:t>
          </a:r>
          <a:endParaRPr lang="en-GB" sz="1800" b="1">
            <a:solidFill>
              <a:schemeClr val="bg1"/>
            </a:solidFill>
            <a:latin typeface="+mn-lt"/>
            <a:ea typeface="+mn-ea"/>
            <a:cs typeface="+mn-cs"/>
          </a:endParaRPr>
        </a:p>
      </xdr:txBody>
    </xdr:sp>
    <xdr:clientData/>
  </xdr:twoCellAnchor>
  <xdr:twoCellAnchor>
    <xdr:from>
      <xdr:col>6</xdr:col>
      <xdr:colOff>582707</xdr:colOff>
      <xdr:row>2</xdr:row>
      <xdr:rowOff>56029</xdr:rowOff>
    </xdr:from>
    <xdr:to>
      <xdr:col>12</xdr:col>
      <xdr:colOff>668096</xdr:colOff>
      <xdr:row>7</xdr:row>
      <xdr:rowOff>3361</xdr:rowOff>
    </xdr:to>
    <xdr:sp macro="" textlink="">
      <xdr:nvSpPr>
        <xdr:cNvPr id="4" name="TextBox 3">
          <a:extLst>
            <a:ext uri="{FF2B5EF4-FFF2-40B4-BE49-F238E27FC236}">
              <a16:creationId xmlns:a16="http://schemas.microsoft.com/office/drawing/2014/main" id="{00000000-0008-0000-2B00-000004000000}"/>
            </a:ext>
          </a:extLst>
        </xdr:cNvPr>
        <xdr:cNvSpPr txBox="1"/>
      </xdr:nvSpPr>
      <xdr:spPr>
        <a:xfrm>
          <a:off x="5513295" y="952500"/>
          <a:ext cx="4410860" cy="1067920"/>
        </a:xfrm>
        <a:prstGeom prst="rect">
          <a:avLst/>
        </a:prstGeom>
        <a:solidFill>
          <a:srgbClr val="002060"/>
        </a:solidFill>
        <a:ln/>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r>
            <a:rPr lang="en-GB" sz="1600" b="1">
              <a:solidFill>
                <a:schemeClr val="bg1"/>
              </a:solidFill>
            </a:rPr>
            <a:t>Use Goal Seek to determine</a:t>
          </a:r>
          <a:r>
            <a:rPr lang="en-GB" sz="1600" b="1" baseline="0">
              <a:solidFill>
                <a:schemeClr val="bg1"/>
              </a:solidFill>
            </a:rPr>
            <a:t> what Package Commission % rate is needed to return a value of 16000 in cell K20.</a:t>
          </a:r>
          <a:endParaRPr lang="en-GB" sz="16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Users\Richard\Dropbox\Best%20STL\External%20Sites\Hull%2019-20%20Feb%2015\Hull%2019-20%20Feb%2015%20REVISED%20VERSION\Excel%202010%20Level%203%20-%20APB\Excel%20Lvl%203%202010%20AP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rah%20Reid/Documents/Excel/Excel%20Advanced/Example%20files/Excel%20Advanced%2027-01-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Wendy/OneDrive/Work/Activia/Web%20Articles/Excel's%20Function%20Library/Excel's%20Function%20Library%20-%20Exercis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Richard\AppData\Roaming\Microsoft\Excel\Error%20Exercise%20(version%201).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Gary\Dropbox\Training%20Backups\Courses\Excel\Excel%20PivotTables\salary-survey-entry-45-benj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ing Ranges"/>
      <sheetName val="Auditing"/>
      <sheetName val="Logical AND,OR,IF"/>
      <sheetName val="Logical Practice"/>
      <sheetName val="Nested IF"/>
      <sheetName val="Nested IF Practice"/>
      <sheetName val="Vlookup FALSE"/>
      <sheetName val="Vlookup TRUE"/>
      <sheetName val="HLookup False"/>
      <sheetName val="Hlookup True"/>
      <sheetName val="Lookup Practice"/>
      <sheetName val="PORT"/>
      <sheetName val="PORT (2)"/>
      <sheetName val="Nested IFs VS VLOOKUP"/>
      <sheetName val="Vlookup IFERROR"/>
      <sheetName val="Data Validation"/>
      <sheetName val="Data Validation Practice"/>
      <sheetName val="Outlining"/>
      <sheetName val="Create Subtotals"/>
      <sheetName val="CF &amp; Dates"/>
      <sheetName val="Pivot Tables"/>
      <sheetName val="Pivot Practice"/>
      <sheetName val="Advanced Filter"/>
      <sheetName val="Database"/>
      <sheetName val="Database Pract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tting Started"/>
      <sheetName val="Logical AND,OR,IF"/>
      <sheetName val="Logical Practice"/>
      <sheetName val="Count&amp;SUMIF"/>
      <sheetName val="Nested IF"/>
      <sheetName val="Nested IF Practice"/>
      <sheetName val="Table Sort and Filter"/>
      <sheetName val="Advanced Filter"/>
      <sheetName val="Naming Ranges"/>
      <sheetName val="Vlookup FALSE"/>
      <sheetName val="Vlookup TRUE"/>
      <sheetName val="HLookup False"/>
      <sheetName val="NonAlcoholPcc"/>
      <sheetName val="2015"/>
      <sheetName val="2016"/>
      <sheetName val="Nested IFs VS VLOOKUP"/>
      <sheetName val="Rates"/>
      <sheetName val="CountIF"/>
      <sheetName val="SumIF"/>
      <sheetName val="Database"/>
      <sheetName val="Database Practice"/>
      <sheetName val="Why INDEX &amp; MATCH"/>
      <sheetName val="INDEX and MATCH"/>
      <sheetName val="INDEX_MATCH Practice"/>
      <sheetName val="INDEX_VLOOKUP"/>
      <sheetName val="Index &amp; Match Notes"/>
      <sheetName val="Observing INDEX_MATCH"/>
      <sheetName val="Data Validation"/>
      <sheetName val="Text - Case"/>
      <sheetName val="Pivot Data 1"/>
      <sheetName val="Pivot Data 2"/>
      <sheetName val="Foundation"/>
      <sheetName val="Analysis"/>
      <sheetName val="Presentation"/>
      <sheetName val="Scenarios"/>
      <sheetName val="Macros"/>
      <sheetName val="Solver"/>
      <sheetName val="Solver Practice"/>
      <sheetName val="Data1"/>
      <sheetName val="Data2"/>
      <sheetName val="Goal Seek"/>
      <sheetName val="Goal Seek 6m"/>
      <sheetName val="Goal Seek &amp; Scen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heetName val="Financial Solutions"/>
      <sheetName val="Logical"/>
      <sheetName val="Text Solution"/>
      <sheetName val="Logical Solutions"/>
      <sheetName val="Text"/>
      <sheetName val="Date&amp;Time"/>
      <sheetName val="Date&amp;Time Solution"/>
      <sheetName val="Lookup&amp;Reference Solution"/>
      <sheetName val="Math and Trig Solutions"/>
      <sheetName val="Math and Trig"/>
      <sheetName val="Statistical"/>
      <sheetName val="Engineering"/>
      <sheetName val="Engineering Solutions"/>
      <sheetName val="Statistical Sol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O1" t="str">
            <v>Andrew Cencini</v>
          </cell>
        </row>
        <row r="2">
          <cell r="B2" t="str">
            <v>Andrew Cencini</v>
          </cell>
          <cell r="F2">
            <v>126</v>
          </cell>
        </row>
        <row r="3">
          <cell r="B3" t="str">
            <v>Andrew Cencini</v>
          </cell>
          <cell r="F3">
            <v>488</v>
          </cell>
        </row>
        <row r="4">
          <cell r="B4" t="str">
            <v>Andrew Cencini</v>
          </cell>
          <cell r="F4">
            <v>1344</v>
          </cell>
        </row>
        <row r="5">
          <cell r="B5" t="str">
            <v>Andrew Cencini</v>
          </cell>
          <cell r="F5">
            <v>944</v>
          </cell>
        </row>
        <row r="6">
          <cell r="B6" t="str">
            <v>Andrew Cencini</v>
          </cell>
          <cell r="F6">
            <v>646</v>
          </cell>
        </row>
        <row r="7">
          <cell r="B7" t="str">
            <v>Andrew Cencini</v>
          </cell>
          <cell r="F7">
            <v>2002</v>
          </cell>
        </row>
        <row r="8">
          <cell r="B8" t="str">
            <v>Andrew Cencini</v>
          </cell>
          <cell r="F8">
            <v>540</v>
          </cell>
        </row>
        <row r="9">
          <cell r="B9" t="str">
            <v>Andrew Cencini</v>
          </cell>
          <cell r="F9">
            <v>1224</v>
          </cell>
        </row>
        <row r="10">
          <cell r="B10" t="str">
            <v>Andrew Cencini</v>
          </cell>
          <cell r="F10">
            <v>435</v>
          </cell>
        </row>
        <row r="11">
          <cell r="B11" t="str">
            <v>Andrew Cencini</v>
          </cell>
          <cell r="F11">
            <v>105</v>
          </cell>
        </row>
        <row r="12">
          <cell r="B12" t="str">
            <v>Andrew Cencini</v>
          </cell>
          <cell r="F12">
            <v>3477</v>
          </cell>
        </row>
        <row r="13">
          <cell r="B13" t="str">
            <v>Andrew Cencini</v>
          </cell>
          <cell r="F13">
            <v>112</v>
          </cell>
        </row>
        <row r="14">
          <cell r="B14" t="str">
            <v>Andrew Cencini</v>
          </cell>
          <cell r="F14">
            <v>690</v>
          </cell>
        </row>
        <row r="15">
          <cell r="B15" t="str">
            <v>Andrew Cencini</v>
          </cell>
          <cell r="F15">
            <v>42</v>
          </cell>
        </row>
        <row r="16">
          <cell r="B16" t="str">
            <v>Andrew Cencini</v>
          </cell>
          <cell r="F16">
            <v>497</v>
          </cell>
        </row>
        <row r="17">
          <cell r="B17" t="str">
            <v>Andrew Cencini</v>
          </cell>
          <cell r="F17">
            <v>1938</v>
          </cell>
        </row>
        <row r="18">
          <cell r="B18" t="str">
            <v>Andrew Cencini</v>
          </cell>
          <cell r="F18">
            <v>860</v>
          </cell>
        </row>
        <row r="19">
          <cell r="B19" t="str">
            <v>Andrew Cencini</v>
          </cell>
          <cell r="F19">
            <v>4000</v>
          </cell>
        </row>
        <row r="20">
          <cell r="B20" t="str">
            <v>Andrew Cencini</v>
          </cell>
          <cell r="F20">
            <v>5</v>
          </cell>
        </row>
        <row r="21">
          <cell r="B21" t="str">
            <v>Andrew Cencini</v>
          </cell>
          <cell r="F21">
            <v>2184</v>
          </cell>
        </row>
        <row r="22">
          <cell r="B22" t="str">
            <v>Andrew Cencini</v>
          </cell>
          <cell r="F22">
            <v>750</v>
          </cell>
        </row>
        <row r="23">
          <cell r="B23" t="str">
            <v>Andrew Cencini</v>
          </cell>
          <cell r="F23">
            <v>896</v>
          </cell>
        </row>
        <row r="24">
          <cell r="B24" t="str">
            <v>Andrew Cencini</v>
          </cell>
          <cell r="F24">
            <v>286</v>
          </cell>
        </row>
        <row r="25">
          <cell r="B25" t="str">
            <v>Andrew Cencini</v>
          </cell>
          <cell r="F25">
            <v>1768</v>
          </cell>
        </row>
        <row r="26">
          <cell r="B26" t="str">
            <v>Andrew Cencini</v>
          </cell>
          <cell r="F26">
            <v>176</v>
          </cell>
        </row>
        <row r="27">
          <cell r="B27" t="str">
            <v>Andrew Cencini</v>
          </cell>
          <cell r="F27">
            <v>180</v>
          </cell>
        </row>
        <row r="28">
          <cell r="B28" t="str">
            <v>Andrew Cencini</v>
          </cell>
          <cell r="F28">
            <v>264</v>
          </cell>
        </row>
        <row r="29">
          <cell r="B29" t="str">
            <v>Andrew Cencini</v>
          </cell>
          <cell r="F29">
            <v>104</v>
          </cell>
        </row>
        <row r="30">
          <cell r="B30" t="str">
            <v>Steven Thorpe</v>
          </cell>
          <cell r="F30">
            <v>770</v>
          </cell>
        </row>
        <row r="31">
          <cell r="B31" t="str">
            <v>Robert Zare</v>
          </cell>
          <cell r="F31">
            <v>455</v>
          </cell>
        </row>
        <row r="32">
          <cell r="B32" t="str">
            <v>Mariya Sergienko</v>
          </cell>
          <cell r="F32">
            <v>140</v>
          </cell>
        </row>
        <row r="33">
          <cell r="B33" t="str">
            <v>Jan Kotas</v>
          </cell>
          <cell r="F33">
            <v>2108</v>
          </cell>
        </row>
        <row r="34">
          <cell r="B34" t="str">
            <v>Anne Hellung-Larsen</v>
          </cell>
          <cell r="F34">
            <v>820</v>
          </cell>
        </row>
        <row r="35">
          <cell r="B35" t="str">
            <v>Andrew Cencini</v>
          </cell>
          <cell r="F35">
            <v>188</v>
          </cell>
        </row>
        <row r="36">
          <cell r="B36" t="str">
            <v>Nancy Freehafer</v>
          </cell>
          <cell r="F36">
            <v>1020</v>
          </cell>
        </row>
        <row r="37">
          <cell r="B37" t="str">
            <v>Nancy Freehafer</v>
          </cell>
          <cell r="F37">
            <v>371</v>
          </cell>
        </row>
        <row r="38">
          <cell r="B38" t="str">
            <v>Nancy Freehafer</v>
          </cell>
          <cell r="F38">
            <v>7</v>
          </cell>
        </row>
        <row r="39">
          <cell r="B39" t="str">
            <v>Robert Zare</v>
          </cell>
          <cell r="F39">
            <v>480</v>
          </cell>
        </row>
        <row r="40">
          <cell r="B40" t="str">
            <v>Robert Zare</v>
          </cell>
          <cell r="F40">
            <v>624</v>
          </cell>
        </row>
        <row r="41">
          <cell r="B41" t="str">
            <v>Michael Neipper</v>
          </cell>
          <cell r="F41">
            <v>180</v>
          </cell>
        </row>
        <row r="42">
          <cell r="B42" t="str">
            <v>Mariya Sergienko</v>
          </cell>
          <cell r="F42">
            <v>2100</v>
          </cell>
        </row>
        <row r="43">
          <cell r="B43" t="str">
            <v>Mariya Sergienko</v>
          </cell>
          <cell r="F43">
            <v>483</v>
          </cell>
        </row>
        <row r="44">
          <cell r="B44" t="str">
            <v>Jan Kotas</v>
          </cell>
          <cell r="F44">
            <v>3094</v>
          </cell>
        </row>
        <row r="45">
          <cell r="B45" t="str">
            <v>Andrew Cencini</v>
          </cell>
          <cell r="F45">
            <v>1260</v>
          </cell>
        </row>
        <row r="46">
          <cell r="B46" t="str">
            <v>Andrew Cencini</v>
          </cell>
          <cell r="F46">
            <v>210</v>
          </cell>
        </row>
        <row r="47">
          <cell r="B47" t="str">
            <v>Andrew Cencini</v>
          </cell>
          <cell r="F47">
            <v>390</v>
          </cell>
        </row>
        <row r="48">
          <cell r="B48" t="str">
            <v>Andrew Cencini</v>
          </cell>
          <cell r="F48">
            <v>584</v>
          </cell>
        </row>
        <row r="49">
          <cell r="B49" t="str">
            <v>Andrew Cencini</v>
          </cell>
          <cell r="F49">
            <v>1184</v>
          </cell>
        </row>
        <row r="50">
          <cell r="B50"/>
          <cell r="F50">
            <v>459</v>
          </cell>
        </row>
        <row r="51">
          <cell r="B51"/>
          <cell r="F51">
            <v>956.25</v>
          </cell>
        </row>
        <row r="52">
          <cell r="B52"/>
          <cell r="F52">
            <v>918</v>
          </cell>
        </row>
        <row r="53">
          <cell r="B53" t="str">
            <v>Andrew Cencini</v>
          </cell>
          <cell r="F53">
            <v>600</v>
          </cell>
        </row>
        <row r="54">
          <cell r="B54" t="str">
            <v>Andrew Cencini</v>
          </cell>
          <cell r="F54">
            <v>3237</v>
          </cell>
        </row>
        <row r="55">
          <cell r="B55" t="str">
            <v>Andrew Cencini</v>
          </cell>
          <cell r="F55">
            <v>26</v>
          </cell>
        </row>
        <row r="56">
          <cell r="B56" t="str">
            <v>Andrew Cencini</v>
          </cell>
          <cell r="F56">
            <v>1352</v>
          </cell>
        </row>
        <row r="57">
          <cell r="B57" t="str">
            <v>Andrew Cencini</v>
          </cell>
          <cell r="F57">
            <v>1344</v>
          </cell>
        </row>
        <row r="58">
          <cell r="B58" t="str">
            <v>Andrew Cencini</v>
          </cell>
          <cell r="F58">
            <v>456</v>
          </cell>
        </row>
        <row r="59">
          <cell r="B59" t="str">
            <v>Andrew Cencini</v>
          </cell>
          <cell r="F59">
            <v>176</v>
          </cell>
        </row>
        <row r="60">
          <cell r="B60" t="str">
            <v>Andrew Cencini</v>
          </cell>
          <cell r="F60">
            <v>1568</v>
          </cell>
        </row>
        <row r="61">
          <cell r="B61" t="str">
            <v>Andrew Cencini</v>
          </cell>
          <cell r="F61">
            <v>1102</v>
          </cell>
        </row>
        <row r="62">
          <cell r="B62" t="str">
            <v>Andrew Cencini</v>
          </cell>
          <cell r="F62">
            <v>1892</v>
          </cell>
        </row>
        <row r="63">
          <cell r="B63" t="str">
            <v>Andrew Cencini</v>
          </cell>
          <cell r="F63">
            <v>120</v>
          </cell>
        </row>
        <row r="64">
          <cell r="B64" t="str">
            <v>Andrew Cencini</v>
          </cell>
          <cell r="F64">
            <v>680</v>
          </cell>
        </row>
        <row r="65">
          <cell r="B65" t="str">
            <v>Andrew Cencini</v>
          </cell>
          <cell r="F65">
            <v>2813</v>
          </cell>
        </row>
        <row r="66">
          <cell r="B66" t="str">
            <v>Andrew Cencini</v>
          </cell>
          <cell r="F66">
            <v>119</v>
          </cell>
        </row>
        <row r="67">
          <cell r="B67" t="str">
            <v>Andrew Cencini</v>
          </cell>
          <cell r="F67">
            <v>4209</v>
          </cell>
        </row>
        <row r="68">
          <cell r="B68" t="str">
            <v>Andrew Cencini</v>
          </cell>
          <cell r="F68">
            <v>88</v>
          </cell>
        </row>
        <row r="69">
          <cell r="B69" t="str">
            <v>Andrew Cencini</v>
          </cell>
          <cell r="F69">
            <v>930</v>
          </cell>
        </row>
        <row r="70">
          <cell r="B70" t="str">
            <v>Andrew Cencini</v>
          </cell>
          <cell r="F70">
            <v>784</v>
          </cell>
        </row>
        <row r="71">
          <cell r="B71" t="str">
            <v>Andrew Cencini</v>
          </cell>
          <cell r="F71">
            <v>259</v>
          </cell>
        </row>
        <row r="72">
          <cell r="B72" t="str">
            <v>Andrew Cencini</v>
          </cell>
          <cell r="F72">
            <v>2074</v>
          </cell>
        </row>
        <row r="73">
          <cell r="B73" t="str">
            <v>Andrew Cencini</v>
          </cell>
          <cell r="F73">
            <v>100</v>
          </cell>
        </row>
        <row r="74">
          <cell r="B74" t="str">
            <v>Andrew Cencini</v>
          </cell>
          <cell r="F74">
            <v>2760</v>
          </cell>
        </row>
        <row r="75">
          <cell r="B75" t="str">
            <v>Andrew Cencini</v>
          </cell>
          <cell r="F75">
            <v>125</v>
          </cell>
        </row>
        <row r="76">
          <cell r="B76" t="str">
            <v>Andrew Cencini</v>
          </cell>
          <cell r="F76">
            <v>1932</v>
          </cell>
        </row>
        <row r="77">
          <cell r="B77" t="str">
            <v>Andrew Cencini</v>
          </cell>
          <cell r="F77">
            <v>690</v>
          </cell>
        </row>
        <row r="78">
          <cell r="B78" t="str">
            <v>Andrew Cencini</v>
          </cell>
          <cell r="F78">
            <v>1232</v>
          </cell>
        </row>
        <row r="79">
          <cell r="B79" t="str">
            <v>Andrew Cencini</v>
          </cell>
          <cell r="F79">
            <v>533</v>
          </cell>
        </row>
        <row r="80">
          <cell r="B80" t="str">
            <v>Andrew Cencini</v>
          </cell>
          <cell r="F80">
            <v>728</v>
          </cell>
        </row>
        <row r="81">
          <cell r="B81" t="str">
            <v>Andrew Cencini</v>
          </cell>
          <cell r="F81">
            <v>432</v>
          </cell>
        </row>
        <row r="82">
          <cell r="B82" t="str">
            <v>Andrew Cencini</v>
          </cell>
          <cell r="F82">
            <v>990</v>
          </cell>
        </row>
        <row r="83">
          <cell r="B83" t="str">
            <v>Andrew Cencini</v>
          </cell>
          <cell r="F83">
            <v>276</v>
          </cell>
        </row>
        <row r="84">
          <cell r="B84" t="str">
            <v>Andrew Cencini</v>
          </cell>
          <cell r="F84">
            <v>56</v>
          </cell>
        </row>
        <row r="85">
          <cell r="B85" t="str">
            <v>Steven Thorpe</v>
          </cell>
          <cell r="F85">
            <v>970</v>
          </cell>
        </row>
        <row r="86">
          <cell r="B86" t="str">
            <v>Robert Zare</v>
          </cell>
          <cell r="F86">
            <v>686</v>
          </cell>
        </row>
        <row r="87">
          <cell r="B87" t="str">
            <v>Mariya Sergienko</v>
          </cell>
          <cell r="F87">
            <v>168</v>
          </cell>
        </row>
        <row r="88">
          <cell r="B88" t="str">
            <v>Jan Kotas</v>
          </cell>
          <cell r="F88">
            <v>2006</v>
          </cell>
        </row>
        <row r="89">
          <cell r="B89" t="str">
            <v>Anne Hellung-Larsen</v>
          </cell>
          <cell r="F89">
            <v>870</v>
          </cell>
        </row>
        <row r="90">
          <cell r="B90" t="str">
            <v>Andrew Cencini</v>
          </cell>
          <cell r="F90">
            <v>68</v>
          </cell>
        </row>
        <row r="91">
          <cell r="B91" t="str">
            <v>Nancy Freehafer</v>
          </cell>
          <cell r="F91">
            <v>2890</v>
          </cell>
        </row>
        <row r="92">
          <cell r="B92" t="str">
            <v>Nancy Freehafer</v>
          </cell>
          <cell r="F92">
            <v>504</v>
          </cell>
        </row>
        <row r="93">
          <cell r="B93" t="str">
            <v>Nancy Freehafer</v>
          </cell>
          <cell r="F93">
            <v>280</v>
          </cell>
        </row>
        <row r="94">
          <cell r="B94" t="str">
            <v>Robert Zare</v>
          </cell>
          <cell r="F94">
            <v>165</v>
          </cell>
        </row>
        <row r="95">
          <cell r="B95" t="str">
            <v>Robert Zare</v>
          </cell>
          <cell r="F95">
            <v>1612</v>
          </cell>
        </row>
        <row r="96">
          <cell r="B96" t="str">
            <v>Michael Neipper</v>
          </cell>
          <cell r="F96">
            <v>330</v>
          </cell>
        </row>
        <row r="97">
          <cell r="B97" t="str">
            <v>Mariya Sergienko</v>
          </cell>
          <cell r="F97">
            <v>1860</v>
          </cell>
        </row>
        <row r="98">
          <cell r="B98" t="str">
            <v>Mariya Sergienko</v>
          </cell>
          <cell r="F98">
            <v>161</v>
          </cell>
        </row>
        <row r="99">
          <cell r="B99" t="str">
            <v>Jan Kotas</v>
          </cell>
          <cell r="F99">
            <v>1666</v>
          </cell>
        </row>
        <row r="100">
          <cell r="B100" t="str">
            <v>Andrew Cencini</v>
          </cell>
          <cell r="F100">
            <v>924</v>
          </cell>
        </row>
        <row r="101">
          <cell r="B101" t="str">
            <v>Andrew Cencini</v>
          </cell>
          <cell r="F101">
            <v>476</v>
          </cell>
        </row>
        <row r="102">
          <cell r="B102" t="str">
            <v>Andrew Cencini</v>
          </cell>
          <cell r="F102">
            <v>970</v>
          </cell>
        </row>
        <row r="103">
          <cell r="B103" t="str">
            <v>Andrew Cencini</v>
          </cell>
          <cell r="F103">
            <v>480</v>
          </cell>
        </row>
        <row r="104">
          <cell r="B104" t="str">
            <v>Andrew Cencini</v>
          </cell>
          <cell r="F104">
            <v>160</v>
          </cell>
        </row>
        <row r="105">
          <cell r="B105"/>
          <cell r="F105">
            <v>702</v>
          </cell>
        </row>
        <row r="106">
          <cell r="B106"/>
          <cell r="F106">
            <v>1387.5</v>
          </cell>
        </row>
        <row r="107">
          <cell r="B107"/>
          <cell r="F107">
            <v>1107</v>
          </cell>
        </row>
        <row r="108">
          <cell r="B108" t="str">
            <v>Andrew Cencini</v>
          </cell>
          <cell r="F108">
            <v>240</v>
          </cell>
        </row>
        <row r="109">
          <cell r="B109" t="str">
            <v>Andrew Cencini</v>
          </cell>
          <cell r="F109">
            <v>2067</v>
          </cell>
        </row>
        <row r="110">
          <cell r="B110" t="str">
            <v>Andrew Cencini</v>
          </cell>
          <cell r="F110">
            <v>962</v>
          </cell>
        </row>
        <row r="111">
          <cell r="B111" t="str">
            <v>Andrew Cencini</v>
          </cell>
          <cell r="F111">
            <v>988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_ISERROR"/>
      <sheetName val="IFERROR"/>
      <sheetName val="IFERROR Complete"/>
      <sheetName val="IF_ISERROR Complete"/>
    </sheetNames>
    <sheetDataSet>
      <sheetData sheetId="0" refreshError="1"/>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_Header"/>
      <sheetName val="Data"/>
      <sheetName val="Tables"/>
      <sheetName val="Pivot"/>
      <sheetName val="mapping"/>
      <sheetName val="Regions"/>
      <sheetName val="Data (2)"/>
      <sheetName val="P_Region"/>
      <sheetName val="P_Region STD"/>
      <sheetName val="P_Region (2)"/>
      <sheetName val="P_Region (3)"/>
      <sheetName val="P_Region (4)"/>
      <sheetName val="P_Job"/>
      <sheetName val="P_Job StDev"/>
      <sheetName val="P_Use"/>
      <sheetName val="P_Use StDev"/>
      <sheetName val="P_Exp"/>
      <sheetName val="P_Exp StDev"/>
      <sheetName val="Sheet8"/>
      <sheetName val="Sheet10"/>
    </sheetNames>
    <sheetDataSet>
      <sheetData sheetId="0">
        <row r="11">
          <cell r="I11" t="str">
            <v>Lesotho</v>
          </cell>
        </row>
      </sheetData>
      <sheetData sheetId="1" refreshError="1"/>
      <sheetData sheetId="2" refreshError="1"/>
      <sheetData sheetId="3" refreshError="1"/>
      <sheetData sheetId="4" refreshError="1"/>
      <sheetData sheetId="5"/>
      <sheetData sheetId="6">
        <row r="1">
          <cell r="B1" t="str">
            <v>Country</v>
          </cell>
        </row>
      </sheetData>
      <sheetData sheetId="7" refreshError="1"/>
      <sheetData sheetId="8" refreshError="1"/>
      <sheetData sheetId="9" refreshError="1"/>
      <sheetData sheetId="10" refreshError="1"/>
      <sheetData sheetId="11" refreshError="1"/>
      <sheetData sheetId="12">
        <row r="4">
          <cell r="A4" t="str">
            <v>Albania</v>
          </cell>
        </row>
      </sheetData>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M:\Users\Richard\Dropbox\Training\Best%20STL\On-Site\GSMA\Excel%20Adv%20GSMA%2025-05-15\GSMA%20Dashboard%20Example.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ry Fenn" refreshedDate="41647.540291319441" createdVersion="4" refreshedVersion="5" minRefreshableVersion="3" recordCount="1883" xr:uid="{00000000-000A-0000-FFFF-FFFF00000000}">
  <cacheSource type="worksheet">
    <worksheetSource ref="A1:H1884" sheet="Foundation" r:id="rId2"/>
  </cacheSource>
  <cacheFields count="8">
    <cacheField name="Unique ID" numFmtId="0">
      <sharedItems/>
    </cacheField>
    <cacheField name="Salary" numFmtId="0">
      <sharedItems containsSemiMixedTypes="0" containsString="0" containsNumber="1" containsInteger="1" minValue="2400" maxValue="48000000"/>
    </cacheField>
    <cacheField name="Currency" numFmtId="0">
      <sharedItems/>
    </cacheField>
    <cacheField name="Salary in USD" numFmtId="43">
      <sharedItems containsSemiMixedTypes="0" containsString="0" containsNumber="1" minValue="1783.166904422254" maxValue="1229201.9037879086"/>
    </cacheField>
    <cacheField name="Job Type" numFmtId="0">
      <sharedItems count="18">
        <s v="Analyst"/>
        <s v="Controller"/>
        <s v="Engineer"/>
        <s v="Manager"/>
        <s v="Director"/>
        <s v="Accountant"/>
        <s v="Specialist"/>
        <s v="Reporting"/>
        <s v="CEO"/>
        <s v="Consultant"/>
        <s v="Support"/>
        <s v="COO"/>
        <s v="CFO"/>
        <s v="VP"/>
        <s v="CXO or Top Mgmt."/>
        <s v="Research"/>
        <s v="Training"/>
        <s v="Misc." u="1"/>
      </sharedItems>
    </cacheField>
    <cacheField name="Country" numFmtId="0">
      <sharedItems count="100">
        <s v="India"/>
        <s v="Croatia"/>
        <s v="Usa"/>
        <s v="Pakistan"/>
        <s v="Iceland"/>
        <s v="Germany"/>
        <s v="Ukraine"/>
        <s v="Portugal"/>
        <s v="Ireland"/>
        <s v="Hungary"/>
        <s v="Switzerland"/>
        <s v="South Africa"/>
        <s v="Belgium"/>
        <s v="Russia"/>
        <s v="Uk"/>
        <s v="Poland"/>
        <s v="Australia"/>
        <s v="Canada"/>
        <s v="Netherlands"/>
        <s v="France"/>
        <s v="Brazil"/>
        <s v="Uae"/>
        <s v="Saudi Arabia"/>
        <s v="Panama"/>
        <s v="Arabian Gulf"/>
        <s v="Mexico"/>
        <s v="Greece"/>
        <s v="Colombia"/>
        <s v="Turkey"/>
        <s v="Singapore"/>
        <s v="Bermuda"/>
        <s v="Thailand"/>
        <s v="Philippines"/>
        <s v="Israel"/>
        <s v="Sweden"/>
        <s v="Bangladesh"/>
        <s v="Romania"/>
        <s v="Costa Rica"/>
        <s v="Iran"/>
        <s v="Finland"/>
        <s v="Dominican Republic"/>
        <s v="Somalia"/>
        <s v="Georgia"/>
        <s v="Estonia"/>
        <s v="Mozambique"/>
        <s v="Norway"/>
        <s v="Spain"/>
        <s v="New Zealand"/>
        <s v="Central America"/>
        <s v="Japan"/>
        <s v="Guyana"/>
        <s v="China"/>
        <s v="Sri Lanka"/>
        <s v="Indonesia"/>
        <s v="Cambodia"/>
        <s v="Lithuania"/>
        <s v="Egypt"/>
        <s v="Bhutan"/>
        <s v="Nigeria"/>
        <s v="Denmark"/>
        <s v="Italy"/>
        <s v="Uruguay"/>
        <s v="Aruba"/>
        <s v="Qatar"/>
        <s v="Viet Nam"/>
        <s v="Kuwait"/>
        <s v="Czech Republic"/>
        <s v="Zimbabwe"/>
        <s v="Slovenia"/>
        <s v="Albania"/>
        <s v="Zambia"/>
        <s v="Malaysia"/>
        <s v="Asia"/>
        <s v="Paraguay"/>
        <s v="Cee"/>
        <s v="Montenegro"/>
        <s v="Argentina"/>
        <s v="Kenya"/>
        <s v="Latin America"/>
        <s v="Mongolia"/>
        <s v="Myanmar"/>
        <s v="Uganda"/>
        <s v="Ghana"/>
        <s v="Austria"/>
        <s v="Europe"/>
        <s v="Bolivia"/>
        <s v="Libya"/>
        <s v="Bulgaria"/>
        <s v="Peru"/>
        <s v="Morocco"/>
        <s v="Lesotho"/>
        <s v="Mauritius"/>
        <s v="Azerbaijan"/>
        <s v="Slovakia"/>
        <s v="Tunisia"/>
        <s v="Armenia"/>
        <s v="Hong Kong"/>
        <s v="Baltic"/>
        <s v="Ethiopia"/>
        <s v="Oman"/>
      </sharedItems>
    </cacheField>
    <cacheField name="Region" numFmtId="0">
      <sharedItems count="6">
        <s v="Asia"/>
        <s v="Europe"/>
        <s v="Americas"/>
        <s v="Africa"/>
        <s v="Oceania"/>
        <e v="#N/A" u="1"/>
      </sharedItems>
    </cacheField>
    <cacheField name="Years Experience" numFmtId="0">
      <sharedItems containsSemiMixedTypes="0" containsString="0" containsNumber="1" containsInteger="1" minValue="0" maxValue="40" count="36">
        <n v="3"/>
        <n v="1"/>
        <n v="17"/>
        <n v="19"/>
        <n v="11"/>
        <n v="10"/>
        <n v="12"/>
        <n v="20"/>
        <n v="16"/>
        <n v="9"/>
        <n v="14"/>
        <n v="4"/>
        <n v="7"/>
        <n v="13"/>
        <n v="5"/>
        <n v="18"/>
        <n v="6"/>
        <n v="15"/>
        <n v="8"/>
        <n v="2"/>
        <n v="23"/>
        <n v="27"/>
        <n v="22"/>
        <n v="30"/>
        <n v="25"/>
        <n v="32"/>
        <n v="26"/>
        <n v="0"/>
        <n v="40"/>
        <n v="35"/>
        <n v="21"/>
        <n v="29"/>
        <n v="28"/>
        <n v="33"/>
        <n v="36"/>
        <n v="34"/>
      </sharedItems>
      <fieldGroup base="7">
        <rangePr startNum="0" endNum="40" groupInterval="10"/>
        <groupItems count="6">
          <s v="&lt;0"/>
          <s v="0-9"/>
          <s v="10-19"/>
          <s v="20-29"/>
          <s v="30-40"/>
          <s v="&gt;40"/>
        </groupItems>
      </fieldGroup>
    </cacheField>
  </cacheFields>
  <extLst>
    <ext xmlns:x14="http://schemas.microsoft.com/office/spreadsheetml/2009/9/main" uri="{725AE2AE-9491-48be-B2B4-4EB974FC3084}">
      <x14:pivotCacheDefinition pivotCacheId="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Reid" refreshedDate="43200.420602662038" createdVersion="6" refreshedVersion="6" minRefreshableVersion="3" recordCount="100" xr:uid="{83BE67D3-F718-4037-92B8-E027B0F33C1D}">
  <cacheSource type="worksheet">
    <worksheetSource name="Table1"/>
  </cacheSource>
  <cacheFields count="4">
    <cacheField name="Region" numFmtId="0">
      <sharedItems count="5">
        <s v="Central"/>
        <s v="East"/>
        <s v="North"/>
        <s v="South"/>
        <s v="West"/>
      </sharedItems>
    </cacheField>
    <cacheField name="Quarter" numFmtId="0">
      <sharedItems count="4">
        <s v="Qtr1"/>
        <s v="Qtr2"/>
        <s v="Qtr3"/>
        <s v="Qtr4"/>
      </sharedItems>
    </cacheField>
    <cacheField name="Product" numFmtId="0">
      <sharedItems count="5">
        <s v="Anise Seeds"/>
        <s v="Basil Leaf"/>
        <s v="Chives"/>
        <s v="Cloves"/>
        <s v="Cassia"/>
      </sharedItems>
    </cacheField>
    <cacheField name="Sales" numFmtId="167">
      <sharedItems containsSemiMixedTypes="0" containsString="0" containsNumber="1" containsInteger="1" minValue="12600" maxValue="59224"/>
    </cacheField>
  </cacheFields>
  <extLst>
    <ext xmlns:x14="http://schemas.microsoft.com/office/spreadsheetml/2009/9/main" uri="{725AE2AE-9491-48be-B2B4-4EB974FC3084}">
      <x14:pivotCacheDefinition pivotCacheId="4"/>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Reid" refreshedDate="43200.421500578705" createdVersion="6" refreshedVersion="6" minRefreshableVersion="3" recordCount="2155" xr:uid="{29628570-121E-42ED-8717-FCBEAE2186CA}">
  <cacheSource type="worksheet">
    <worksheetSource name="Table2"/>
  </cacheSource>
  <cacheFields count="19">
    <cacheField name="Order Date" numFmtId="15">
      <sharedItems containsSemiMixedTypes="0" containsNonDate="0" containsDate="1" containsString="0" minDate="2015-01-01T00:00:00" maxDate="2018-12-31T00:00:00" count="991">
        <d v="2015-08-04T00:00:00"/>
        <d v="2018-08-04T00:00:00"/>
        <d v="2015-08-05T00:00:00"/>
        <d v="2015-08-08T00:00:00"/>
        <d v="2017-08-08T00:00:00"/>
        <d v="2016-08-08T00:00:00"/>
        <d v="2018-08-08T00:00:00"/>
        <d v="2018-08-09T00:00:00"/>
        <d v="2015-08-09T00:00:00"/>
        <d v="2015-08-10T00:00:00"/>
        <d v="2018-08-10T00:00:00"/>
        <d v="2018-08-11T00:00:00"/>
        <d v="2015-08-11T00:00:00"/>
        <d v="2016-08-12T00:00:00"/>
        <d v="2018-08-12T00:00:00"/>
        <d v="2017-08-12T00:00:00"/>
        <d v="2017-08-15T00:00:00"/>
        <d v="2016-08-15T00:00:00"/>
        <d v="2015-08-16T00:00:00"/>
        <d v="2017-08-16T00:00:00"/>
        <d v="2015-08-17T00:00:00"/>
        <d v="2016-08-17T00:00:00"/>
        <d v="2015-08-18T00:00:00"/>
        <d v="2016-08-18T00:00:00"/>
        <d v="2018-08-19T00:00:00"/>
        <d v="2015-08-19T00:00:00"/>
        <d v="2016-08-19T00:00:00"/>
        <d v="2018-08-22T00:00:00"/>
        <d v="2017-08-22T00:00:00"/>
        <d v="2016-08-22T00:00:00"/>
        <d v="2015-08-23T00:00:00"/>
        <d v="2017-08-23T00:00:00"/>
        <d v="2015-08-24T00:00:00"/>
        <d v="2016-08-24T00:00:00"/>
        <d v="2016-08-25T00:00:00"/>
        <d v="2017-08-25T00:00:00"/>
        <d v="2017-08-26T00:00:00"/>
        <d v="2018-08-29T00:00:00"/>
        <d v="2015-08-29T00:00:00"/>
        <d v="2015-08-30T00:00:00"/>
        <d v="2017-08-31T00:00:00"/>
        <d v="2018-09-01T00:00:00"/>
        <d v="2017-09-01T00:00:00"/>
        <d v="2017-09-02T00:00:00"/>
        <d v="2018-09-02T00:00:00"/>
        <d v="2016-09-05T00:00:00"/>
        <d v="2018-09-05T00:00:00"/>
        <d v="2015-09-05T00:00:00"/>
        <d v="2018-09-06T00:00:00"/>
        <d v="2017-09-06T00:00:00"/>
        <d v="2018-09-07T00:00:00"/>
        <d v="2015-09-07T00:00:00"/>
        <d v="2017-09-08T00:00:00"/>
        <d v="2016-09-09T00:00:00"/>
        <d v="2017-09-09T00:00:00"/>
        <d v="2015-09-12T00:00:00"/>
        <d v="2018-09-12T00:00:00"/>
        <d v="2017-09-13T00:00:00"/>
        <d v="2018-09-14T00:00:00"/>
        <d v="2017-09-14T00:00:00"/>
        <d v="2016-09-14T00:00:00"/>
        <d v="2015-09-14T00:00:00"/>
        <d v="2017-09-15T00:00:00"/>
        <d v="2018-09-16T00:00:00"/>
        <d v="2015-09-16T00:00:00"/>
        <d v="2017-09-16T00:00:00"/>
        <d v="2016-09-19T00:00:00"/>
        <d v="2015-09-19T00:00:00"/>
        <d v="2018-09-19T00:00:00"/>
        <d v="2017-09-20T00:00:00"/>
        <d v="2015-09-20T00:00:00"/>
        <d v="2016-09-21T00:00:00"/>
        <d v="2015-09-21T00:00:00"/>
        <d v="2016-09-22T00:00:00"/>
        <d v="2015-09-22T00:00:00"/>
        <d v="2016-09-23T00:00:00"/>
        <d v="2018-09-23T00:00:00"/>
        <d v="2017-09-26T00:00:00"/>
        <d v="2015-09-26T00:00:00"/>
        <d v="2015-09-27T00:00:00"/>
        <d v="2018-09-27T00:00:00"/>
        <d v="2017-09-27T00:00:00"/>
        <d v="2015-09-28T00:00:00"/>
        <d v="2015-09-29T00:00:00"/>
        <d v="2016-09-29T00:00:00"/>
        <d v="2018-09-29T00:00:00"/>
        <d v="2016-09-30T00:00:00"/>
        <d v="2015-09-30T00:00:00"/>
        <d v="2017-09-30T00:00:00"/>
        <d v="2015-10-03T00:00:00"/>
        <d v="2015-10-04T00:00:00"/>
        <d v="2017-10-04T00:00:00"/>
        <d v="2016-10-04T00:00:00"/>
        <d v="2015-10-05T00:00:00"/>
        <d v="2017-10-05T00:00:00"/>
        <d v="2018-10-06T00:00:00"/>
        <d v="2015-10-06T00:00:00"/>
        <d v="2016-10-06T00:00:00"/>
        <d v="2017-10-06T00:00:00"/>
        <d v="2017-10-07T00:00:00"/>
        <d v="2018-10-07T00:00:00"/>
        <d v="2018-10-10T00:00:00"/>
        <d v="2016-10-10T00:00:00"/>
        <d v="2015-10-10T00:00:00"/>
        <d v="2018-10-11T00:00:00"/>
        <d v="2017-10-11T00:00:00"/>
        <d v="2018-10-12T00:00:00"/>
        <d v="2015-10-12T00:00:00"/>
        <d v="2018-10-13T00:00:00"/>
        <d v="2015-10-13T00:00:00"/>
        <d v="2017-10-13T00:00:00"/>
        <d v="2015-10-14T00:00:00"/>
        <d v="2016-10-14T00:00:00"/>
        <d v="2017-10-17T00:00:00"/>
        <d v="2016-10-17T00:00:00"/>
        <d v="2015-10-17T00:00:00"/>
        <d v="2018-10-18T00:00:00"/>
        <d v="2016-10-18T00:00:00"/>
        <d v="2018-10-19T00:00:00"/>
        <d v="2015-10-19T00:00:00"/>
        <d v="2015-10-20T00:00:00"/>
        <d v="2016-10-20T00:00:00"/>
        <d v="2017-10-20T00:00:00"/>
        <d v="2018-10-21T00:00:00"/>
        <d v="2017-10-21T00:00:00"/>
        <d v="2015-10-21T00:00:00"/>
        <d v="2017-10-24T00:00:00"/>
        <d v="2018-10-24T00:00:00"/>
        <d v="2017-10-25T00:00:00"/>
        <d v="2017-10-26T00:00:00"/>
        <d v="2016-10-26T00:00:00"/>
        <d v="2016-10-27T00:00:00"/>
        <d v="2018-10-28T00:00:00"/>
        <d v="2016-10-28T00:00:00"/>
        <d v="2017-10-31T00:00:00"/>
        <d v="2015-11-01T00:00:00"/>
        <d v="2015-11-02T00:00:00"/>
        <d v="2016-11-02T00:00:00"/>
        <d v="2015-11-03T00:00:00"/>
        <d v="2016-11-03T00:00:00"/>
        <d v="2015-11-04T00:00:00"/>
        <d v="2016-11-07T00:00:00"/>
        <d v="2018-11-07T00:00:00"/>
        <d v="2017-11-08T00:00:00"/>
        <d v="2016-11-08T00:00:00"/>
        <d v="2015-11-08T00:00:00"/>
        <d v="2017-11-09T00:00:00"/>
        <d v="2016-11-09T00:00:00"/>
        <d v="2015-11-09T00:00:00"/>
        <d v="2015-11-10T00:00:00"/>
        <d v="2018-11-10T00:00:00"/>
        <d v="2016-11-10T00:00:00"/>
        <d v="2015-11-11T00:00:00"/>
        <d v="2017-11-11T00:00:00"/>
        <d v="2016-11-11T00:00:00"/>
        <d v="2016-11-14T00:00:00"/>
        <d v="2015-11-14T00:00:00"/>
        <d v="2018-11-14T00:00:00"/>
        <d v="2016-11-15T00:00:00"/>
        <d v="2015-11-15T00:00:00"/>
        <d v="2017-11-15T00:00:00"/>
        <d v="2015-11-16T00:00:00"/>
        <d v="2017-11-16T00:00:00"/>
        <d v="2018-11-16T00:00:00"/>
        <d v="2017-11-17T00:00:00"/>
        <d v="2016-11-17T00:00:00"/>
        <d v="2016-11-18T00:00:00"/>
        <d v="2015-11-18T00:00:00"/>
        <d v="2017-11-21T00:00:00"/>
        <d v="2018-11-21T00:00:00"/>
        <d v="2016-11-22T00:00:00"/>
        <d v="2015-11-22T00:00:00"/>
        <d v="2017-11-22T00:00:00"/>
        <d v="2018-11-23T00:00:00"/>
        <d v="2015-11-24T00:00:00"/>
        <d v="2016-11-24T00:00:00"/>
        <d v="2017-11-24T00:00:00"/>
        <d v="2017-11-25T00:00:00"/>
        <d v="2017-11-28T00:00:00"/>
        <d v="2018-11-28T00:00:00"/>
        <d v="2015-11-28T00:00:00"/>
        <d v="2017-11-29T00:00:00"/>
        <d v="2015-11-29T00:00:00"/>
        <d v="2018-11-29T00:00:00"/>
        <d v="2016-11-29T00:00:00"/>
        <d v="2017-11-30T00:00:00"/>
        <d v="2016-11-30T00:00:00"/>
        <d v="2017-12-01T00:00:00"/>
        <d v="2016-12-01T00:00:00"/>
        <d v="2017-12-02T00:00:00"/>
        <d v="2016-12-02T00:00:00"/>
        <d v="2015-12-05T00:00:00"/>
        <d v="2016-12-05T00:00:00"/>
        <d v="2018-12-05T00:00:00"/>
        <d v="2016-12-06T00:00:00"/>
        <d v="2018-12-06T00:00:00"/>
        <d v="2015-12-07T00:00:00"/>
        <d v="2017-12-07T00:00:00"/>
        <d v="2018-12-07T00:00:00"/>
        <d v="2017-12-08T00:00:00"/>
        <d v="2016-12-08T00:00:00"/>
        <d v="2017-12-09T00:00:00"/>
        <d v="2015-12-12T00:00:00"/>
        <d v="2017-12-12T00:00:00"/>
        <d v="2018-12-12T00:00:00"/>
        <d v="2016-12-12T00:00:00"/>
        <d v="2015-12-13T00:00:00"/>
        <d v="2018-12-14T00:00:00"/>
        <d v="2015-12-15T00:00:00"/>
        <d v="2017-12-15T00:00:00"/>
        <d v="2016-12-16T00:00:00"/>
        <d v="2017-12-16T00:00:00"/>
        <d v="2018-12-19T00:00:00"/>
        <d v="2015-12-19T00:00:00"/>
        <d v="2016-12-20T00:00:00"/>
        <d v="2018-12-20T00:00:00"/>
        <d v="2017-12-20T00:00:00"/>
        <d v="2017-12-21T00:00:00"/>
        <d v="2015-12-21T00:00:00"/>
        <d v="2018-12-22T00:00:00"/>
        <d v="2017-12-22T00:00:00"/>
        <d v="2017-12-23T00:00:00"/>
        <d v="2016-12-23T00:00:00"/>
        <d v="2018-12-23T00:00:00"/>
        <d v="2016-12-26T00:00:00"/>
        <d v="2015-12-26T00:00:00"/>
        <d v="2017-12-26T00:00:00"/>
        <d v="2016-12-27T00:00:00"/>
        <d v="2018-12-27T00:00:00"/>
        <d v="2017-12-27T00:00:00"/>
        <d v="2016-12-28T00:00:00"/>
        <d v="2016-12-29T00:00:00"/>
        <d v="2017-12-29T00:00:00"/>
        <d v="2018-12-29T00:00:00"/>
        <d v="2018-12-30T00:00:00"/>
        <d v="2016-12-30T00:00:00"/>
        <d v="2017-12-30T00:00:00"/>
        <d v="2015-01-02T00:00:00"/>
        <d v="2018-01-02T00:00:00"/>
        <d v="2015-01-03T00:00:00"/>
        <d v="2016-01-03T00:00:00"/>
        <d v="2016-01-04T00:00:00"/>
        <d v="2017-01-04T00:00:00"/>
        <d v="2018-01-04T00:00:00"/>
        <d v="2015-01-05T00:00:00"/>
        <d v="2016-01-05T00:00:00"/>
        <d v="2018-01-05T00:00:00"/>
        <d v="2016-01-06T00:00:00"/>
        <d v="2015-01-06T00:00:00"/>
        <d v="2017-01-09T00:00:00"/>
        <d v="2015-01-09T00:00:00"/>
        <d v="2018-01-09T00:00:00"/>
        <d v="2018-01-10T00:00:00"/>
        <d v="2015-01-11T00:00:00"/>
        <d v="2017-01-11T00:00:00"/>
        <d v="2018-01-12T00:00:00"/>
        <d v="2016-01-12T00:00:00"/>
        <d v="2015-01-12T00:00:00"/>
        <d v="2017-01-12T00:00:00"/>
        <d v="2017-01-13T00:00:00"/>
        <d v="2016-01-13T00:00:00"/>
        <d v="2018-01-13T00:00:00"/>
        <d v="2017-01-16T00:00:00"/>
        <d v="2015-01-16T00:00:00"/>
        <d v="2016-01-17T00:00:00"/>
        <d v="2017-01-17T00:00:00"/>
        <d v="2017-01-18T00:00:00"/>
        <d v="2018-01-18T00:00:00"/>
        <d v="2015-01-18T00:00:00"/>
        <d v="2016-01-18T00:00:00"/>
        <d v="2016-01-19T00:00:00"/>
        <d v="2017-01-19T00:00:00"/>
        <d v="2017-01-20T00:00:00"/>
        <d v="2016-01-20T00:00:00"/>
        <d v="2018-01-20T00:00:00"/>
        <d v="2017-01-23T00:00:00"/>
        <d v="2016-01-23T00:00:00"/>
        <d v="2018-01-24T00:00:00"/>
        <d v="2015-01-25T00:00:00"/>
        <d v="2017-01-25T00:00:00"/>
        <d v="2018-01-25T00:00:00"/>
        <d v="2016-01-26T00:00:00"/>
        <d v="2018-01-26T00:00:00"/>
        <d v="2017-01-26T00:00:00"/>
        <d v="2017-01-27T00:00:00"/>
        <d v="2015-01-27T00:00:00"/>
        <d v="2016-01-27T00:00:00"/>
        <d v="2017-01-30T00:00:00"/>
        <d v="2015-01-31T00:00:00"/>
        <d v="2018-01-31T00:00:00"/>
        <d v="2018-02-01T00:00:00"/>
        <d v="2015-02-01T00:00:00"/>
        <d v="2017-02-01T00:00:00"/>
        <d v="2016-02-01T00:00:00"/>
        <d v="2015-02-02T00:00:00"/>
        <d v="2018-02-02T00:00:00"/>
        <d v="2015-02-03T00:00:00"/>
        <d v="2017-02-03T00:00:00"/>
        <d v="2018-02-06T00:00:00"/>
        <d v="2017-02-07T00:00:00"/>
        <d v="2016-02-07T00:00:00"/>
        <d v="2015-02-07T00:00:00"/>
        <d v="2018-02-08T00:00:00"/>
        <d v="2016-02-08T00:00:00"/>
        <d v="2015-02-09T00:00:00"/>
        <d v="2016-02-09T00:00:00"/>
        <d v="2016-02-10T00:00:00"/>
        <d v="2015-02-10T00:00:00"/>
        <d v="2017-02-10T00:00:00"/>
        <d v="2016-02-13T00:00:00"/>
        <d v="2015-02-14T00:00:00"/>
        <d v="2017-02-14T00:00:00"/>
        <d v="2018-02-14T00:00:00"/>
        <d v="2016-02-15T00:00:00"/>
        <d v="2017-02-15T00:00:00"/>
        <d v="2016-02-16T00:00:00"/>
        <d v="2018-02-16T00:00:00"/>
        <d v="2015-02-16T00:00:00"/>
        <d v="2017-02-16T00:00:00"/>
        <d v="2016-02-17T00:00:00"/>
        <d v="2018-02-17T00:00:00"/>
        <d v="2015-02-17T00:00:00"/>
        <d v="2016-02-20T00:00:00"/>
        <d v="2017-02-20T00:00:00"/>
        <d v="2018-02-21T00:00:00"/>
        <d v="2017-02-21T00:00:00"/>
        <d v="2015-02-21T00:00:00"/>
        <d v="2018-02-22T00:00:00"/>
        <d v="2018-02-23T00:00:00"/>
        <d v="2016-02-23T00:00:00"/>
        <d v="2017-02-23T00:00:00"/>
        <d v="2018-02-24T00:00:00"/>
        <d v="2017-02-24T00:00:00"/>
        <d v="2018-02-27T00:00:00"/>
        <d v="2015-02-27T00:00:00"/>
        <d v="2016-02-27T00:00:00"/>
        <d v="2017-02-28T00:00:00"/>
        <d v="2015-03-01T00:00:00"/>
        <d v="2016-03-02T00:00:00"/>
        <d v="2017-03-02T00:00:00"/>
        <d v="2015-03-02T00:00:00"/>
        <d v="2018-03-02T00:00:00"/>
        <d v="2017-03-03T00:00:00"/>
        <d v="2018-03-03T00:00:00"/>
        <d v="2016-03-06T00:00:00"/>
        <d v="2017-03-07T00:00:00"/>
        <d v="2018-03-07T00:00:00"/>
        <d v="2018-03-08T00:00:00"/>
        <d v="2017-03-08T00:00:00"/>
        <d v="2015-03-08T00:00:00"/>
        <d v="2017-03-09T00:00:00"/>
        <d v="2018-03-09T00:00:00"/>
        <d v="2015-03-09T00:00:00"/>
        <d v="2015-03-10T00:00:00"/>
        <d v="2018-03-10T00:00:00"/>
        <d v="2017-03-13T00:00:00"/>
        <d v="2018-03-13T00:00:00"/>
        <d v="2016-03-13T00:00:00"/>
        <d v="2016-03-14T00:00:00"/>
        <d v="2017-03-14T00:00:00"/>
        <d v="2018-03-15T00:00:00"/>
        <d v="2017-03-15T00:00:00"/>
        <d v="2016-03-15T00:00:00"/>
        <d v="2015-03-15T00:00:00"/>
        <d v="2015-03-16T00:00:00"/>
        <d v="2016-03-17T00:00:00"/>
        <d v="2018-03-17T00:00:00"/>
        <d v="2017-03-17T00:00:00"/>
        <d v="2015-03-17T00:00:00"/>
        <d v="2017-03-20T00:00:00"/>
        <d v="2016-03-20T00:00:00"/>
        <d v="2017-03-21T00:00:00"/>
        <d v="2018-03-21T00:00:00"/>
        <d v="2016-03-22T00:00:00"/>
        <d v="2018-03-22T00:00:00"/>
        <d v="2015-03-22T00:00:00"/>
        <d v="2018-03-23T00:00:00"/>
        <d v="2015-03-23T00:00:00"/>
        <d v="2015-03-24T00:00:00"/>
        <d v="2016-03-24T00:00:00"/>
        <d v="2017-03-24T00:00:00"/>
        <d v="2018-03-24T00:00:00"/>
        <d v="2018-03-27T00:00:00"/>
        <d v="2016-03-27T00:00:00"/>
        <d v="2015-03-28T00:00:00"/>
        <d v="2016-03-28T00:00:00"/>
        <d v="2016-03-29T00:00:00"/>
        <d v="2015-03-29T00:00:00"/>
        <d v="2018-03-29T00:00:00"/>
        <d v="2018-03-30T00:00:00"/>
        <d v="2017-03-30T00:00:00"/>
        <d v="2016-03-31T00:00:00"/>
        <d v="2015-03-31T00:00:00"/>
        <d v="2017-03-31T00:00:00"/>
        <d v="2018-03-31T00:00:00"/>
        <d v="2015-04-03T00:00:00"/>
        <d v="2018-04-03T00:00:00"/>
        <d v="2017-04-04T00:00:00"/>
        <d v="2018-04-04T00:00:00"/>
        <d v="2016-04-04T00:00:00"/>
        <d v="2017-04-05T00:00:00"/>
        <d v="2016-04-05T00:00:00"/>
        <d v="2018-04-05T00:00:00"/>
        <d v="2015-04-05T00:00:00"/>
        <d v="2015-04-06T00:00:00"/>
        <d v="2018-04-06T00:00:00"/>
        <d v="2017-04-06T00:00:00"/>
        <d v="2018-04-07T00:00:00"/>
        <d v="2017-04-07T00:00:00"/>
        <d v="2018-04-10T00:00:00"/>
        <d v="2015-04-10T00:00:00"/>
        <d v="2015-04-11T00:00:00"/>
        <d v="2018-04-11T00:00:00"/>
        <d v="2017-04-11T00:00:00"/>
        <d v="2016-04-11T00:00:00"/>
        <d v="2016-04-12T00:00:00"/>
        <d v="2017-04-12T00:00:00"/>
        <d v="2016-04-13T00:00:00"/>
        <d v="2018-04-13T00:00:00"/>
        <d v="2015-04-13T00:00:00"/>
        <d v="2018-04-14T00:00:00"/>
        <d v="2017-04-14T00:00:00"/>
        <d v="2018-04-17T00:00:00"/>
        <d v="2016-04-17T00:00:00"/>
        <d v="2015-04-17T00:00:00"/>
        <d v="2017-04-18T00:00:00"/>
        <d v="2018-04-19T00:00:00"/>
        <d v="2016-04-19T00:00:00"/>
        <d v="2017-04-19T00:00:00"/>
        <d v="2015-04-19T00:00:00"/>
        <d v="2015-04-20T00:00:00"/>
        <d v="2017-04-20T00:00:00"/>
        <d v="2016-04-21T00:00:00"/>
        <d v="2017-04-24T00:00:00"/>
        <d v="2015-04-24T00:00:00"/>
        <d v="2016-04-24T00:00:00"/>
        <d v="2017-04-25T00:00:00"/>
        <d v="2015-04-25T00:00:00"/>
        <d v="2018-04-25T00:00:00"/>
        <d v="2016-04-26T00:00:00"/>
        <d v="2018-04-26T00:00:00"/>
        <d v="2017-04-26T00:00:00"/>
        <d v="2015-04-26T00:00:00"/>
        <d v="2015-04-27T00:00:00"/>
        <d v="2018-04-27T00:00:00"/>
        <d v="2015-04-28T00:00:00"/>
        <d v="2017-04-28T00:00:00"/>
        <d v="2016-05-01T00:00:00"/>
        <d v="2015-05-01T00:00:00"/>
        <d v="2018-05-01T00:00:00"/>
        <d v="2015-05-02T00:00:00"/>
        <d v="2018-05-02T00:00:00"/>
        <d v="2018-05-03T00:00:00"/>
        <d v="2015-05-03T00:00:00"/>
        <d v="2016-05-03T00:00:00"/>
        <d v="2018-05-04T00:00:00"/>
        <d v="2016-05-04T00:00:00"/>
        <d v="2016-05-05T00:00:00"/>
        <d v="2017-05-05T00:00:00"/>
        <d v="2018-05-08T00:00:00"/>
        <d v="2016-05-08T00:00:00"/>
        <d v="2017-05-09T00:00:00"/>
        <d v="2016-05-09T00:00:00"/>
        <d v="2017-05-10T00:00:00"/>
        <d v="2016-05-10T00:00:00"/>
        <d v="2017-05-11T00:00:00"/>
        <d v="2018-05-11T00:00:00"/>
        <d v="2015-05-12T00:00:00"/>
        <d v="2017-05-12T00:00:00"/>
        <d v="2016-05-12T00:00:00"/>
        <d v="2015-05-15T00:00:00"/>
        <d v="2016-05-16T00:00:00"/>
        <d v="2018-05-16T00:00:00"/>
        <d v="2017-05-17T00:00:00"/>
        <d v="2017-05-18T00:00:00"/>
        <d v="2015-05-19T00:00:00"/>
        <d v="2017-05-19T00:00:00"/>
        <d v="2018-05-22T00:00:00"/>
        <d v="2016-05-22T00:00:00"/>
        <d v="2015-05-22T00:00:00"/>
        <d v="2016-05-23T00:00:00"/>
        <d v="2018-05-23T00:00:00"/>
        <d v="2015-05-23T00:00:00"/>
        <d v="2017-05-23T00:00:00"/>
        <d v="2018-05-24T00:00:00"/>
        <d v="2017-05-24T00:00:00"/>
        <d v="2016-05-24T00:00:00"/>
        <d v="2015-05-24T00:00:00"/>
        <d v="2018-05-25T00:00:00"/>
        <d v="2015-05-25T00:00:00"/>
        <d v="2016-05-25T00:00:00"/>
        <d v="2017-05-26T00:00:00"/>
        <d v="2015-05-26T00:00:00"/>
        <d v="2016-05-26T00:00:00"/>
        <d v="2018-05-29T00:00:00"/>
        <d v="2016-05-29T00:00:00"/>
        <d v="2018-05-30T00:00:00"/>
        <d v="2015-05-30T00:00:00"/>
        <d v="2016-05-30T00:00:00"/>
        <d v="2017-05-31T00:00:00"/>
        <d v="2018-05-31T00:00:00"/>
        <d v="2015-05-31T00:00:00"/>
        <d v="2016-06-01T00:00:00"/>
        <d v="2018-06-01T00:00:00"/>
        <d v="2015-06-01T00:00:00"/>
        <d v="2017-06-01T00:00:00"/>
        <d v="2016-06-02T00:00:00"/>
        <d v="2015-06-02T00:00:00"/>
        <d v="2017-06-05T00:00:00"/>
        <d v="2015-06-05T00:00:00"/>
        <d v="2016-06-05T00:00:00"/>
        <d v="2018-06-06T00:00:00"/>
        <d v="2017-06-06T00:00:00"/>
        <d v="2015-06-07T00:00:00"/>
        <d v="2018-06-07T00:00:00"/>
        <d v="2017-06-07T00:00:00"/>
        <d v="2016-06-08T00:00:00"/>
        <d v="2015-06-08T00:00:00"/>
        <d v="2017-06-08T00:00:00"/>
        <d v="2018-06-08T00:00:00"/>
        <d v="2016-06-09T00:00:00"/>
        <d v="2015-06-09T00:00:00"/>
        <d v="2016-06-12T00:00:00"/>
        <d v="2018-06-12T00:00:00"/>
        <d v="2018-06-13T00:00:00"/>
        <d v="2016-06-13T00:00:00"/>
        <d v="2015-06-13T00:00:00"/>
        <d v="2015-06-14T00:00:00"/>
        <d v="2016-06-14T00:00:00"/>
        <d v="2018-06-14T00:00:00"/>
        <d v="2017-06-15T00:00:00"/>
        <d v="2016-06-15T00:00:00"/>
        <d v="2018-06-16T00:00:00"/>
        <d v="2015-06-16T00:00:00"/>
        <d v="2017-06-16T00:00:00"/>
        <d v="2015-06-19T00:00:00"/>
        <d v="2018-06-19T00:00:00"/>
        <d v="2016-06-19T00:00:00"/>
        <d v="2017-06-19T00:00:00"/>
        <d v="2016-06-20T00:00:00"/>
        <d v="2015-06-20T00:00:00"/>
        <d v="2018-06-21T00:00:00"/>
        <d v="2016-06-21T00:00:00"/>
        <d v="2015-06-21T00:00:00"/>
        <d v="2018-06-22T00:00:00"/>
        <d v="2018-06-23T00:00:00"/>
        <d v="2015-06-23T00:00:00"/>
        <d v="2016-06-23T00:00:00"/>
        <d v="2017-06-23T00:00:00"/>
        <d v="2018-06-26T00:00:00"/>
        <d v="2017-06-26T00:00:00"/>
        <d v="2017-06-27T00:00:00"/>
        <d v="2018-06-27T00:00:00"/>
        <d v="2016-06-27T00:00:00"/>
        <d v="2015-06-28T00:00:00"/>
        <d v="2016-06-28T00:00:00"/>
        <d v="2017-06-28T00:00:00"/>
        <d v="2018-06-28T00:00:00"/>
        <d v="2017-06-29T00:00:00"/>
        <d v="2018-06-30T00:00:00"/>
        <d v="2017-06-30T00:00:00"/>
        <d v="2015-06-30T00:00:00"/>
        <d v="2016-06-30T00:00:00"/>
        <d v="2017-07-03T00:00:00"/>
        <d v="2018-07-03T00:00:00"/>
        <d v="2015-07-03T00:00:00"/>
        <d v="2016-07-03T00:00:00"/>
        <d v="2016-07-04T00:00:00"/>
        <d v="2015-07-04T00:00:00"/>
        <d v="2018-07-05T00:00:00"/>
        <d v="2017-07-05T00:00:00"/>
        <d v="2016-07-05T00:00:00"/>
        <d v="2018-07-06T00:00:00"/>
        <d v="2016-07-06T00:00:00"/>
        <d v="2016-07-07T00:00:00"/>
        <d v="2017-07-07T00:00:00"/>
        <d v="2016-07-10T00:00:00"/>
        <d v="2015-07-10T00:00:00"/>
        <d v="2018-07-11T00:00:00"/>
        <d v="2016-07-11T00:00:00"/>
        <d v="2017-07-12T00:00:00"/>
        <d v="2016-07-12T00:00:00"/>
        <d v="2018-07-13T00:00:00"/>
        <d v="2015-07-13T00:00:00"/>
        <d v="2017-07-14T00:00:00"/>
        <d v="2017-07-17T00:00:00"/>
        <d v="2016-07-17T00:00:00"/>
        <d v="2016-07-18T00:00:00"/>
        <d v="2015-07-18T00:00:00"/>
        <d v="2016-07-19T00:00:00"/>
        <d v="2018-07-19T00:00:00"/>
        <d v="2017-07-19T00:00:00"/>
        <d v="2015-07-19T00:00:00"/>
        <d v="2016-07-20T00:00:00"/>
        <d v="2015-07-20T00:00:00"/>
        <d v="2017-07-20T00:00:00"/>
        <d v="2018-07-21T00:00:00"/>
        <d v="2017-07-21T00:00:00"/>
        <d v="2016-07-24T00:00:00"/>
        <d v="2017-07-24T00:00:00"/>
        <d v="2018-07-24T00:00:00"/>
        <d v="2016-07-25T00:00:00"/>
        <d v="2017-07-25T00:00:00"/>
        <d v="2018-07-26T00:00:00"/>
        <d v="2015-07-26T00:00:00"/>
        <d v="2017-07-27T00:00:00"/>
        <d v="2016-07-27T00:00:00"/>
        <d v="2018-07-27T00:00:00"/>
        <d v="2015-07-27T00:00:00"/>
        <d v="2017-07-28T00:00:00"/>
        <d v="2016-07-28T00:00:00"/>
        <d v="2018-07-31T00:00:00"/>
        <d v="2016-07-31T00:00:00"/>
        <d v="2017-07-31T00:00:00"/>
        <d v="2015-08-01T00:00:00"/>
        <d v="2017-08-02T00:00:00"/>
        <d v="2018-08-02T00:00:00"/>
        <d v="2015-08-02T00:00:00"/>
        <d v="2016-08-03T00:00:00"/>
        <d v="2015-08-03T00:00:00"/>
        <d v="2015-08-07T00:00:00"/>
        <d v="2017-08-07T00:00:00"/>
        <d v="2018-08-07T00:00:00"/>
        <d v="2017-08-09T00:00:00"/>
        <d v="2017-08-10T00:00:00"/>
        <d v="2016-08-10T00:00:00"/>
        <d v="2017-08-11T00:00:00"/>
        <d v="2016-08-11T00:00:00"/>
        <d v="2016-08-14T00:00:00"/>
        <d v="2017-08-14T00:00:00"/>
        <d v="2018-08-15T00:00:00"/>
        <d v="2016-08-16T00:00:00"/>
        <d v="2017-08-17T00:00:00"/>
        <d v="2017-08-18T00:00:00"/>
        <d v="2018-08-21T00:00:00"/>
        <d v="2017-08-21T00:00:00"/>
        <d v="2016-08-21T00:00:00"/>
        <d v="2015-08-22T00:00:00"/>
        <d v="2018-08-23T00:00:00"/>
        <d v="2018-08-25T00:00:00"/>
        <d v="2016-08-28T00:00:00"/>
        <d v="2018-08-28T00:00:00"/>
        <d v="2015-08-28T00:00:00"/>
        <d v="2016-08-29T00:00:00"/>
        <d v="2016-08-30T00:00:00"/>
        <d v="2018-08-31T00:00:00"/>
        <d v="2015-08-31T00:00:00"/>
        <d v="2016-09-01T00:00:00"/>
        <d v="2018-09-04T00:00:00"/>
        <d v="2017-09-04T00:00:00"/>
        <d v="2017-09-05T00:00:00"/>
        <d v="2016-09-06T00:00:00"/>
        <d v="2017-09-07T00:00:00"/>
        <d v="2018-09-08T00:00:00"/>
        <d v="2015-09-11T00:00:00"/>
        <d v="2018-09-11T00:00:00"/>
        <d v="2017-09-11T00:00:00"/>
        <d v="2017-09-12T00:00:00"/>
        <d v="2016-09-12T00:00:00"/>
        <d v="2016-09-13T00:00:00"/>
        <d v="2018-09-13T00:00:00"/>
        <d v="2018-09-15T00:00:00"/>
        <d v="2015-09-15T00:00:00"/>
        <d v="2016-09-15T00:00:00"/>
        <d v="2015-09-18T00:00:00"/>
        <d v="2017-09-18T00:00:00"/>
        <d v="2017-09-19T00:00:00"/>
        <d v="2016-09-20T00:00:00"/>
        <d v="2017-09-22T00:00:00"/>
        <d v="2018-09-25T00:00:00"/>
        <d v="2015-09-25T00:00:00"/>
        <d v="2016-09-25T00:00:00"/>
        <d v="2016-09-27T00:00:00"/>
        <d v="2018-09-28T00:00:00"/>
        <d v="2017-09-29T00:00:00"/>
        <d v="2017-10-02T00:00:00"/>
        <d v="2016-10-02T00:00:00"/>
        <d v="2018-10-02T00:00:00"/>
        <d v="2017-10-03T00:00:00"/>
        <d v="2018-10-03T00:00:00"/>
        <d v="2016-10-03T00:00:00"/>
        <d v="2018-10-04T00:00:00"/>
        <d v="2018-10-05T00:00:00"/>
        <d v="2017-10-09T00:00:00"/>
        <d v="2016-10-11T00:00:00"/>
        <d v="2016-10-12T00:00:00"/>
        <d v="2016-10-13T00:00:00"/>
        <d v="2016-10-16T00:00:00"/>
        <d v="2015-10-16T00:00:00"/>
        <d v="2017-10-16T00:00:00"/>
        <d v="2018-10-16T00:00:00"/>
        <d v="2018-10-17T00:00:00"/>
        <d v="2015-10-18T00:00:00"/>
        <d v="2017-10-18T00:00:00"/>
        <d v="2017-10-19T00:00:00"/>
        <d v="2016-10-19T00:00:00"/>
        <d v="2015-10-23T00:00:00"/>
        <d v="2016-10-23T00:00:00"/>
        <d v="2018-10-23T00:00:00"/>
        <d v="2016-10-24T00:00:00"/>
        <d v="2015-10-24T00:00:00"/>
        <d v="2015-10-25T00:00:00"/>
        <d v="2015-10-26T00:00:00"/>
        <d v="2018-10-26T00:00:00"/>
        <d v="2017-10-27T00:00:00"/>
        <d v="2015-10-27T00:00:00"/>
        <d v="2018-10-30T00:00:00"/>
        <d v="2017-10-30T00:00:00"/>
        <d v="2016-10-31T00:00:00"/>
        <d v="2018-10-31T00:00:00"/>
        <d v="2015-10-31T00:00:00"/>
        <d v="2016-11-01T00:00:00"/>
        <d v="2017-11-01T00:00:00"/>
        <d v="2018-11-02T00:00:00"/>
        <d v="2017-11-02T00:00:00"/>
        <d v="2017-11-03T00:00:00"/>
        <d v="2015-11-06T00:00:00"/>
        <d v="2016-11-06T00:00:00"/>
        <d v="2018-11-06T00:00:00"/>
        <d v="2017-11-06T00:00:00"/>
        <d v="2017-11-07T00:00:00"/>
        <d v="2015-11-07T00:00:00"/>
        <d v="2018-11-08T00:00:00"/>
        <d v="2018-11-09T00:00:00"/>
        <d v="2017-11-10T00:00:00"/>
        <d v="2018-11-13T00:00:00"/>
        <d v="2015-11-13T00:00:00"/>
        <d v="2016-11-13T00:00:00"/>
        <d v="2017-11-14T00:00:00"/>
        <d v="2018-11-15T00:00:00"/>
        <d v="2016-11-16T00:00:00"/>
        <d v="2018-11-17T00:00:00"/>
        <d v="2017-11-20T00:00:00"/>
        <d v="2015-11-20T00:00:00"/>
        <d v="2016-11-21T00:00:00"/>
        <d v="2018-11-22T00:00:00"/>
        <d v="2017-11-23T00:00:00"/>
        <d v="2018-11-24T00:00:00"/>
        <d v="2015-11-27T00:00:00"/>
        <d v="2017-11-27T00:00:00"/>
        <d v="2016-11-27T00:00:00"/>
        <d v="2015-11-30T00:00:00"/>
        <d v="2015-12-01T00:00:00"/>
        <d v="2015-12-04T00:00:00"/>
        <d v="2016-12-04T00:00:00"/>
        <d v="2018-12-04T00:00:00"/>
        <d v="2017-12-06T00:00:00"/>
        <d v="2015-12-06T00:00:00"/>
        <d v="2016-12-07T00:00:00"/>
        <d v="2015-12-08T00:00:00"/>
        <d v="2018-12-08T00:00:00"/>
        <d v="2018-12-11T00:00:00"/>
        <d v="2017-12-11T00:00:00"/>
        <d v="2017-12-13T00:00:00"/>
        <d v="2018-12-13T00:00:00"/>
        <d v="2015-12-14T00:00:00"/>
        <d v="2016-12-15T00:00:00"/>
        <d v="2018-12-18T00:00:00"/>
        <d v="2017-12-19T00:00:00"/>
        <d v="2015-12-20T00:00:00"/>
        <d v="2016-12-21T00:00:00"/>
        <d v="2015-12-22T00:00:00"/>
        <d v="2017-12-25T00:00:00"/>
        <d v="2016-12-25T00:00:00"/>
        <d v="2015-12-25T00:00:00"/>
        <d v="2018-12-25T00:00:00"/>
        <d v="2015-12-27T00:00:00"/>
        <d v="2017-12-28T00:00:00"/>
        <d v="2015-12-28T00:00:00"/>
        <d v="2015-01-01T00:00:00"/>
        <d v="2017-01-01T00:00:00"/>
        <d v="2016-01-02T00:00:00"/>
        <d v="2017-01-02T00:00:00"/>
        <d v="2018-01-03T00:00:00"/>
        <d v="2017-01-03T00:00:00"/>
        <d v="2017-01-05T00:00:00"/>
        <d v="2015-01-08T00:00:00"/>
        <d v="2017-01-08T00:00:00"/>
        <d v="2016-01-08T00:00:00"/>
        <d v="2018-01-08T00:00:00"/>
        <d v="2015-01-10T00:00:00"/>
        <d v="2016-01-10T00:00:00"/>
        <d v="2016-01-11T00:00:00"/>
        <d v="2018-01-11T00:00:00"/>
        <d v="2017-01-15T00:00:00"/>
        <d v="2015-01-15T00:00:00"/>
        <d v="2016-01-15T00:00:00"/>
        <d v="2018-01-15T00:00:00"/>
        <d v="2016-01-16T00:00:00"/>
        <d v="2018-01-16T00:00:00"/>
        <d v="2018-01-17T00:00:00"/>
        <d v="2015-01-19T00:00:00"/>
        <d v="2018-01-22T00:00:00"/>
        <d v="2015-01-22T00:00:00"/>
        <d v="2017-01-22T00:00:00"/>
        <d v="2016-01-22T00:00:00"/>
        <d v="2015-01-23T00:00:00"/>
        <d v="2018-01-23T00:00:00"/>
        <d v="2017-01-24T00:00:00"/>
        <d v="2015-01-24T00:00:00"/>
        <d v="2016-01-24T00:00:00"/>
        <d v="2016-01-25T00:00:00"/>
        <d v="2015-01-26T00:00:00"/>
        <d v="2017-01-29T00:00:00"/>
        <d v="2016-01-29T00:00:00"/>
        <d v="2018-01-29T00:00:00"/>
        <d v="2015-01-29T00:00:00"/>
        <d v="2015-01-30T00:00:00"/>
        <d v="2018-01-30T00:00:00"/>
        <d v="2016-01-31T00:00:00"/>
        <d v="2017-02-02T00:00:00"/>
        <d v="2016-02-05T00:00:00"/>
        <d v="2015-02-05T00:00:00"/>
        <d v="2017-02-05T00:00:00"/>
        <d v="2018-02-05T00:00:00"/>
        <d v="2015-02-06T00:00:00"/>
        <d v="2017-02-06T00:00:00"/>
        <d v="2016-02-06T00:00:00"/>
        <d v="2018-02-07T00:00:00"/>
        <d v="2017-02-08T00:00:00"/>
        <d v="2017-02-09T00:00:00"/>
        <d v="2018-02-09T00:00:00"/>
        <d v="2018-02-12T00:00:00"/>
        <d v="2015-02-12T00:00:00"/>
        <d v="2017-02-12T00:00:00"/>
        <d v="2017-02-13T00:00:00"/>
        <d v="2018-02-13T00:00:00"/>
        <d v="2015-02-13T00:00:00"/>
        <d v="2016-02-14T00:00:00"/>
        <d v="2018-02-15T00:00:00"/>
        <d v="2015-02-15T00:00:00"/>
        <d v="2017-02-19T00:00:00"/>
        <d v="2018-02-19T00:00:00"/>
        <d v="2016-02-19T00:00:00"/>
        <d v="2015-02-19T00:00:00"/>
        <d v="2018-02-20T00:00:00"/>
        <d v="2015-02-20T00:00:00"/>
        <d v="2016-02-21T00:00:00"/>
        <d v="2015-02-22T00:00:00"/>
        <d v="2016-02-22T00:00:00"/>
        <d v="2017-02-22T00:00:00"/>
        <d v="2015-02-23T00:00:00"/>
        <d v="2015-02-26T00:00:00"/>
        <d v="2017-02-26T00:00:00"/>
        <d v="2016-02-26T00:00:00"/>
        <d v="2018-02-26T00:00:00"/>
        <d v="2016-02-28T00:00:00"/>
        <d v="2018-02-28T00:00:00"/>
        <d v="2016-02-29T00:00:00"/>
        <d v="2017-03-01T00:00:00"/>
        <d v="2018-03-01T00:00:00"/>
        <d v="2016-03-01T00:00:00"/>
        <d v="2016-03-04T00:00:00"/>
        <d v="2017-03-04T00:00:00"/>
        <d v="2015-03-04T00:00:00"/>
        <d v="2018-03-04T00:00:00"/>
        <d v="2016-03-05T00:00:00"/>
        <d v="2015-03-05T00:00:00"/>
        <d v="2017-03-05T00:00:00"/>
        <d v="2018-03-05T00:00:00"/>
        <d v="2015-03-06T00:00:00"/>
        <d v="2018-03-06T00:00:00"/>
        <d v="2017-03-06T00:00:00"/>
        <d v="2016-03-07T00:00:00"/>
        <d v="2016-03-08T00:00:00"/>
        <d v="2017-03-11T00:00:00"/>
        <d v="2018-03-11T00:00:00"/>
        <d v="2016-03-11T00:00:00"/>
        <d v="2017-03-12T00:00:00"/>
        <d v="2018-03-12T00:00:00"/>
        <d v="2015-03-12T00:00:00"/>
        <d v="2015-03-13T00:00:00"/>
        <d v="2015-03-14T00:00:00"/>
        <d v="2018-03-14T00:00:00"/>
        <d v="2017-03-18T00:00:00"/>
        <d v="2016-03-18T00:00:00"/>
        <d v="2018-03-19T00:00:00"/>
        <d v="2017-03-19T00:00:00"/>
        <d v="2018-03-20T00:00:00"/>
        <d v="2015-03-20T00:00:00"/>
        <d v="2016-03-21T00:00:00"/>
        <d v="2015-03-25T00:00:00"/>
        <d v="2017-03-25T00:00:00"/>
        <d v="2016-03-25T00:00:00"/>
        <d v="2015-03-26T00:00:00"/>
        <d v="2016-03-26T00:00:00"/>
        <d v="2015-03-27T00:00:00"/>
        <d v="2018-03-28T00:00:00"/>
        <d v="2017-03-28T00:00:00"/>
        <d v="2017-03-29T00:00:00"/>
        <d v="2018-04-01T00:00:00"/>
        <d v="2016-04-01T00:00:00"/>
        <d v="2017-04-01T00:00:00"/>
        <d v="2015-04-01T00:00:00"/>
        <d v="2017-04-02T00:00:00"/>
        <d v="2018-04-02T00:00:00"/>
        <d v="2015-04-02T00:00:00"/>
        <d v="2017-04-03T00:00:00"/>
        <d v="2016-04-03T00:00:00"/>
        <d v="2015-04-04T00:00:00"/>
        <d v="2018-04-08T00:00:00"/>
        <d v="2017-04-08T00:00:00"/>
        <d v="2015-04-08T00:00:00"/>
        <d v="2017-04-09T00:00:00"/>
        <d v="2018-04-09T00:00:00"/>
        <d v="2015-04-09T00:00:00"/>
        <d v="2016-04-09T00:00:00"/>
        <d v="2016-04-10T00:00:00"/>
        <d v="2017-04-10T00:00:00"/>
        <d v="2015-04-12T00:00:00"/>
        <d v="2018-04-12T00:00:00"/>
        <d v="2016-04-15T00:00:00"/>
        <d v="2015-04-15T00:00:00"/>
        <d v="2018-04-15T00:00:00"/>
        <d v="2017-04-15T00:00:00"/>
        <d v="2015-04-16T00:00:00"/>
        <d v="2018-04-16T00:00:00"/>
        <d v="2016-04-16T00:00:00"/>
        <d v="2017-04-16T00:00:00"/>
        <d v="2017-04-17T00:00:00"/>
        <d v="2018-04-18T00:00:00"/>
        <d v="2016-04-18T00:00:00"/>
        <d v="2016-04-22T00:00:00"/>
        <d v="2015-04-22T00:00:00"/>
        <d v="2017-04-22T00:00:00"/>
        <d v="2016-04-23T00:00:00"/>
        <d v="2018-04-23T00:00:00"/>
        <d v="2015-04-23T00:00:00"/>
        <d v="2016-04-25T00:00:00"/>
        <d v="2017-04-29T00:00:00"/>
        <d v="2015-04-29T00:00:00"/>
        <d v="2016-04-29T00:00:00"/>
        <d v="2018-04-29T00:00:00"/>
        <d v="2016-04-30T00:00:00"/>
        <d v="2017-04-30T00:00:00"/>
        <d v="2015-04-30T00:00:00"/>
        <d v="2018-04-30T00:00:00"/>
        <d v="2017-05-01T00:00:00"/>
        <d v="2016-05-02T00:00:00"/>
        <d v="2017-05-02T00:00:00"/>
        <d v="2017-05-03T00:00:00"/>
        <d v="2017-05-06T00:00:00"/>
        <d v="2016-05-06T00:00:00"/>
        <d v="2015-05-06T00:00:00"/>
        <d v="2016-05-07T00:00:00"/>
        <d v="2018-05-07T00:00:00"/>
        <d v="2017-05-07T00:00:00"/>
        <d v="2015-05-08T00:00:00"/>
        <d v="2017-05-08T00:00:00"/>
        <d v="2018-05-09T00:00:00"/>
        <d v="2015-05-09T00:00:00"/>
        <d v="2015-05-10T00:00:00"/>
        <d v="2018-05-10T00:00:00"/>
        <d v="2015-05-13T00:00:00"/>
        <d v="2016-05-13T00:00:00"/>
        <d v="2017-05-13T00:00:00"/>
        <d v="2018-05-13T00:00:00"/>
        <d v="2017-05-14T00:00:00"/>
        <d v="2015-05-14T00:00:00"/>
        <d v="2016-05-14T00:00:00"/>
        <d v="2018-05-14T00:00:00"/>
        <d v="2018-05-15T00:00:00"/>
        <d v="2016-05-15T00:00:00"/>
        <d v="2015-05-16T00:00:00"/>
        <d v="2016-05-17T00:00:00"/>
        <d v="2015-05-17T00:00:00"/>
        <d v="2016-05-20T00:00:00"/>
        <d v="2018-05-20T00:00:00"/>
        <d v="2017-05-20T00:00:00"/>
        <d v="2017-05-21T00:00:00"/>
        <d v="2018-05-21T00:00:00"/>
        <d v="2015-05-21T00:00:00"/>
        <d v="2017-05-22T00:00:00"/>
        <d v="2017-05-27T00:00:00"/>
        <d v="2016-05-27T00:00:00"/>
        <d v="2018-05-27T00:00:00"/>
        <d v="2016-05-28T00:00:00"/>
        <d v="2015-05-28T00:00:00"/>
        <d v="2018-05-28T00:00:00"/>
        <d v="2017-05-28T00:00:00"/>
        <d v="2017-05-29T00:00:00"/>
        <d v="2017-05-30T00:00:00"/>
        <d v="2016-05-31T00:00:00"/>
        <d v="2016-06-03T00:00:00"/>
        <d v="2018-06-03T00:00:00"/>
        <d v="2015-06-03T00:00:00"/>
        <d v="2016-06-04T00:00:00"/>
        <d v="2018-06-04T00:00:00"/>
        <d v="2015-06-04T00:00:00"/>
        <d v="2017-06-04T00:00:00"/>
        <d v="2018-06-05T00:00:00"/>
      </sharedItems>
      <fieldGroup par="18" base="0">
        <rangePr groupBy="months" startDate="2015-01-01T00:00:00" endDate="2018-12-31T00:00:00"/>
        <groupItems count="14">
          <s v="&lt;01/01/2015"/>
          <s v="Jan"/>
          <s v="Feb"/>
          <s v="Mar"/>
          <s v="Apr"/>
          <s v="May"/>
          <s v="Jun"/>
          <s v="Jul"/>
          <s v="Aug"/>
          <s v="Sep"/>
          <s v="Oct"/>
          <s v="Nov"/>
          <s v="Dec"/>
          <s v="&gt;31/12/2018"/>
        </groupItems>
      </fieldGroup>
    </cacheField>
    <cacheField name="Required Date" numFmtId="15">
      <sharedItems containsSemiMixedTypes="0" containsNonDate="0" containsDate="1" containsString="0" minDate="2015-01-07T00:00:00" maxDate="2019-03-27T00:00:00"/>
    </cacheField>
    <cacheField name="Shipped Date" numFmtId="15">
      <sharedItems containsSemiMixedTypes="0" containsNonDate="0" containsDate="1" containsString="0" minDate="2015-01-03T00:00:00" maxDate="2019-01-08T00:00:00"/>
    </cacheField>
    <cacheField name="Sales Rep" numFmtId="0">
      <sharedItems/>
    </cacheField>
    <cacheField name="Product Name" numFmtId="0">
      <sharedItems count="77">
        <s v="Mozzarella di Giovanni"/>
        <s v="Singaporean Hokkien Fried Mee"/>
        <s v="Queso Cabrales"/>
        <s v="Manjimup Dried Apples"/>
        <s v="Tofu"/>
        <s v="Jack's New England Clam Chowder"/>
        <s v="Louisiana Fiery Hot Pepper Sauce"/>
        <s v="Gustaf's Knäckebröd"/>
        <s v="Ravioli Angelo"/>
        <s v="Geitost"/>
        <s v="Camembert Pierrot"/>
        <s v="Sir Rodney's Marmalade"/>
        <s v="Chartreuse verte"/>
        <s v="Gorgonzola Telino"/>
        <s v="Maxilaku"/>
        <s v="Longlife Tofu"/>
        <s v="Pâté chinois"/>
        <s v="Guaraná Fantástica"/>
        <s v="Chang"/>
        <s v="Raclette Courdavault"/>
        <s v="Pavlova"/>
        <s v="Inlagd Sill"/>
        <s v="Perth Pasties"/>
        <s v="Original Frankfurter grüne Soße"/>
        <s v="Schoggi Schokolade"/>
        <s v="Chef Anton's Gumbo Mix"/>
        <s v="Mascarpone Fabioli"/>
        <s v="Sir Rodney's Scones"/>
        <s v="Gravad lax"/>
        <s v="Outback Lager"/>
        <s v="Tarte au sucre"/>
        <s v="Steeleye Stout"/>
        <s v="Uncle Bob's Organic Dried Pears"/>
        <s v="Gnocchi di nonna Alice"/>
        <s v="Nord-Ost Matjeshering"/>
        <s v="Alice Mutton"/>
        <s v="Queso Manchego La Pastora"/>
        <s v="Lakkalikööri"/>
        <s v="Boston Crab Meat"/>
        <s v="Thüringer Rostbratwurst"/>
        <s v="Ipoh Coffee"/>
        <s v="Ikura"/>
        <s v="Fløtemysost"/>
        <s v="Konbu"/>
        <s v="Rössle Sauerkraut"/>
        <s v="Röd Kaviar"/>
        <s v="Gula Malacca"/>
        <s v="Vegie-spread"/>
        <s v="Rhönbräu Klosterbier"/>
        <s v="Teatime Chocolate Biscuits"/>
        <s v="Genen Shouyu"/>
        <s v="Laughing Lumberjack Lager"/>
        <s v="Chai"/>
        <s v="Spegesild"/>
        <s v="Sasquatch Ale"/>
        <s v="Scottish Longbreads"/>
        <s v="Tourtière"/>
        <s v="Aniseed Syrup"/>
        <s v="Wimmers gute Semmelknödel"/>
        <s v="Carnarvon Tigers"/>
        <s v="Gudbrandsdalsost"/>
        <s v="Louisiana Hot Spiced Okra"/>
        <s v="Grandma's Boysenberry Spread"/>
        <s v="Chef Anton's Cajun Seasoning"/>
        <s v="Escargots de Bourgogne"/>
        <s v="Filo Mix"/>
        <s v="NuNuCa Nuß-Nougat-Creme"/>
        <s v="Côte de Blaye"/>
        <s v="Gumbär Gummibärchen"/>
        <s v="Zaanse koeken"/>
        <s v="Tunnbröd"/>
        <s v="Northwoods Cranberry Sauce"/>
        <s v="Valkoinen suklaa"/>
        <s v="Røgede sild"/>
        <s v="Chocolade"/>
        <s v="Sirop d'érable"/>
        <s v="Mishi Kobe Niku"/>
      </sharedItems>
    </cacheField>
    <cacheField name="Product Category" numFmtId="0">
      <sharedItems count="8">
        <s v="Dairy Products"/>
        <s v="Grains/Cereals"/>
        <s v="Produce"/>
        <s v="Seafood"/>
        <s v="Condiments"/>
        <s v="Confections"/>
        <s v="Beverages"/>
        <s v="Meat/Poultry"/>
      </sharedItems>
    </cacheField>
    <cacheField name="Quantity Per Unit" numFmtId="0">
      <sharedItems/>
    </cacheField>
    <cacheField name="Unit Price" numFmtId="44">
      <sharedItems containsSemiMixedTypes="0" containsString="0" containsNumber="1" minValue="2.5" maxValue="263.5"/>
    </cacheField>
    <cacheField name="Units Ordered" numFmtId="0">
      <sharedItems containsSemiMixedTypes="0" containsString="0" containsNumber="1" containsInteger="1" minValue="1" maxValue="130"/>
    </cacheField>
    <cacheField name="Discount" numFmtId="9">
      <sharedItems containsSemiMixedTypes="0" containsString="0" containsNumber="1" minValue="0" maxValue="0.25"/>
    </cacheField>
    <cacheField name="Total Sales" numFmtId="44">
      <sharedItems containsSemiMixedTypes="0" containsString="0" containsNumber="1" minValue="6" maxValue="15810"/>
    </cacheField>
    <cacheField name="Shipping Company" numFmtId="0">
      <sharedItems/>
    </cacheField>
    <cacheField name="Customer Name" numFmtId="0">
      <sharedItems/>
    </cacheField>
    <cacheField name="Contact Name" numFmtId="0">
      <sharedItems/>
    </cacheField>
    <cacheField name="City" numFmtId="0">
      <sharedItems/>
    </cacheField>
    <cacheField name="Country" numFmtId="0">
      <sharedItems/>
    </cacheField>
    <cacheField name="Supplier" numFmtId="0">
      <sharedItems/>
    </cacheField>
    <cacheField name="Quarters" numFmtId="0" databaseField="0">
      <fieldGroup base="0">
        <rangePr groupBy="quarters" startDate="2015-01-01T00:00:00" endDate="2018-12-31T00:00:00"/>
        <groupItems count="6">
          <s v="&lt;01/01/2015"/>
          <s v="Qtr1"/>
          <s v="Qtr2"/>
          <s v="Qtr3"/>
          <s v="Qtr4"/>
          <s v="&gt;31/12/2018"/>
        </groupItems>
      </fieldGroup>
    </cacheField>
    <cacheField name="Years" numFmtId="0" databaseField="0">
      <fieldGroup base="0">
        <rangePr groupBy="years" startDate="2015-01-01T00:00:00" endDate="2018-12-31T00:00:00"/>
        <groupItems count="6">
          <s v="&lt;01/01/2015"/>
          <s v="2015"/>
          <s v="2016"/>
          <s v="2017"/>
          <s v="2018"/>
          <s v="&gt;31/12/2018"/>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3">
  <r>
    <s v="ID0001"/>
    <n v="5846"/>
    <s v="USD"/>
    <n v="5846"/>
    <x v="0"/>
    <x v="0"/>
    <x v="0"/>
    <x v="0"/>
  </r>
  <r>
    <s v="ID0002"/>
    <n v="15000"/>
    <s v="USD"/>
    <n v="15000"/>
    <x v="1"/>
    <x v="1"/>
    <x v="1"/>
    <x v="1"/>
  </r>
  <r>
    <s v="ID0003"/>
    <n v="58000"/>
    <s v="USD"/>
    <n v="58000"/>
    <x v="0"/>
    <x v="2"/>
    <x v="2"/>
    <x v="2"/>
  </r>
  <r>
    <s v="ID0004"/>
    <n v="48000"/>
    <s v="USD"/>
    <n v="48000"/>
    <x v="1"/>
    <x v="3"/>
    <x v="0"/>
    <x v="3"/>
  </r>
  <r>
    <s v="ID0005"/>
    <n v="54000"/>
    <s v="USD"/>
    <n v="54000"/>
    <x v="2"/>
    <x v="2"/>
    <x v="2"/>
    <x v="4"/>
  </r>
  <r>
    <s v="ID0006"/>
    <n v="41731"/>
    <s v="USD"/>
    <n v="41731"/>
    <x v="0"/>
    <x v="4"/>
    <x v="1"/>
    <x v="5"/>
  </r>
  <r>
    <s v="ID0007"/>
    <n v="145000"/>
    <s v="EUR"/>
    <n v="184207.91865378313"/>
    <x v="3"/>
    <x v="5"/>
    <x v="1"/>
    <x v="6"/>
  </r>
  <r>
    <s v="ID0008"/>
    <n v="12000"/>
    <s v="USD"/>
    <n v="12000"/>
    <x v="0"/>
    <x v="6"/>
    <x v="1"/>
    <x v="4"/>
  </r>
  <r>
    <s v="ID0009"/>
    <n v="44000"/>
    <s v="USD"/>
    <n v="44000"/>
    <x v="4"/>
    <x v="7"/>
    <x v="1"/>
    <x v="7"/>
  </r>
  <r>
    <s v="ID0010"/>
    <n v="1152000"/>
    <s v="PKR"/>
    <n v="12227.430201752599"/>
    <x v="5"/>
    <x v="3"/>
    <x v="0"/>
    <x v="3"/>
  </r>
  <r>
    <s v="ID0011"/>
    <n v="51650"/>
    <s v="EUR"/>
    <n v="65616.131023916547"/>
    <x v="6"/>
    <x v="8"/>
    <x v="1"/>
    <x v="8"/>
  </r>
  <r>
    <s v="ID0012"/>
    <n v="14000"/>
    <s v="USD"/>
    <n v="14000"/>
    <x v="2"/>
    <x v="9"/>
    <x v="1"/>
    <x v="9"/>
  </r>
  <r>
    <s v="ID0013"/>
    <n v="749000"/>
    <s v="INR"/>
    <n v="13338.129598894484"/>
    <x v="0"/>
    <x v="0"/>
    <x v="0"/>
    <x v="10"/>
  </r>
  <r>
    <s v="ID0014"/>
    <n v="49000"/>
    <s v="USD"/>
    <n v="49000"/>
    <x v="0"/>
    <x v="2"/>
    <x v="2"/>
    <x v="11"/>
  </r>
  <r>
    <s v="ID0015"/>
    <n v="85000"/>
    <s v="USD"/>
    <n v="85000"/>
    <x v="2"/>
    <x v="2"/>
    <x v="2"/>
    <x v="6"/>
  </r>
  <r>
    <s v="ID0016"/>
    <n v="75000"/>
    <s v="USD"/>
    <n v="75000"/>
    <x v="2"/>
    <x v="2"/>
    <x v="2"/>
    <x v="12"/>
  </r>
  <r>
    <s v="ID0017"/>
    <n v="107000"/>
    <s v="USD"/>
    <n v="107000"/>
    <x v="3"/>
    <x v="10"/>
    <x v="1"/>
    <x v="1"/>
  </r>
  <r>
    <s v="ID0018"/>
    <n v="45000"/>
    <s v="USD"/>
    <n v="45000"/>
    <x v="7"/>
    <x v="11"/>
    <x v="3"/>
    <x v="4"/>
  </r>
  <r>
    <s v="ID0019"/>
    <n v="550000"/>
    <s v="INR"/>
    <n v="9794.354178093412"/>
    <x v="3"/>
    <x v="0"/>
    <x v="0"/>
    <x v="4"/>
  </r>
  <r>
    <s v="ID0020"/>
    <n v="50000"/>
    <s v="USD"/>
    <n v="50000"/>
    <x v="3"/>
    <x v="0"/>
    <x v="0"/>
    <x v="1"/>
  </r>
  <r>
    <s v="ID0021"/>
    <n v="13500"/>
    <s v="USD"/>
    <n v="13500"/>
    <x v="3"/>
    <x v="0"/>
    <x v="0"/>
    <x v="3"/>
  </r>
  <r>
    <s v="ID0022"/>
    <n v="96000"/>
    <s v="USD"/>
    <n v="96000"/>
    <x v="0"/>
    <x v="2"/>
    <x v="2"/>
    <x v="13"/>
  </r>
  <r>
    <s v="ID0023"/>
    <n v="1000000"/>
    <s v="INR"/>
    <n v="17807.916687442568"/>
    <x v="3"/>
    <x v="0"/>
    <x v="0"/>
    <x v="7"/>
  </r>
  <r>
    <s v="ID0024"/>
    <n v="75000"/>
    <s v="USD"/>
    <n v="75000"/>
    <x v="8"/>
    <x v="2"/>
    <x v="2"/>
    <x v="4"/>
  </r>
  <r>
    <s v="ID0025"/>
    <n v="40000"/>
    <s v="USD"/>
    <n v="40000"/>
    <x v="3"/>
    <x v="2"/>
    <x v="2"/>
    <x v="3"/>
  </r>
  <r>
    <s v="ID0026"/>
    <n v="60000"/>
    <s v="USD"/>
    <n v="60000"/>
    <x v="0"/>
    <x v="2"/>
    <x v="2"/>
    <x v="7"/>
  </r>
  <r>
    <s v="ID0028"/>
    <n v="32400"/>
    <s v="EUR"/>
    <n v="41160.941823328096"/>
    <x v="3"/>
    <x v="12"/>
    <x v="1"/>
    <x v="14"/>
  </r>
  <r>
    <s v="ID0029"/>
    <n v="900000"/>
    <s v="INR"/>
    <n v="16027.125018698311"/>
    <x v="2"/>
    <x v="0"/>
    <x v="0"/>
    <x v="4"/>
  </r>
  <r>
    <s v="ID0030"/>
    <n v="600000"/>
    <s v="INR"/>
    <n v="10684.750012465542"/>
    <x v="3"/>
    <x v="0"/>
    <x v="0"/>
    <x v="13"/>
  </r>
  <r>
    <s v="ID0031"/>
    <n v="41000"/>
    <s v="USD"/>
    <n v="41000"/>
    <x v="3"/>
    <x v="13"/>
    <x v="0"/>
    <x v="7"/>
  </r>
  <r>
    <s v="ID0032"/>
    <n v="360000"/>
    <s v="INR"/>
    <n v="6410.8500074793246"/>
    <x v="6"/>
    <x v="0"/>
    <x v="0"/>
    <x v="1"/>
  </r>
  <r>
    <s v="ID0033"/>
    <n v="35000"/>
    <s v="GBP"/>
    <n v="55166.239522354947"/>
    <x v="0"/>
    <x v="14"/>
    <x v="1"/>
    <x v="4"/>
  </r>
  <r>
    <s v="ID0035"/>
    <n v="19200"/>
    <s v="USD"/>
    <n v="19200"/>
    <x v="0"/>
    <x v="15"/>
    <x v="1"/>
    <x v="9"/>
  </r>
  <r>
    <s v="ID0036"/>
    <n v="500000"/>
    <s v="INR"/>
    <n v="8903.9583437212841"/>
    <x v="9"/>
    <x v="0"/>
    <x v="0"/>
    <x v="6"/>
  </r>
  <r>
    <s v="ID0037"/>
    <n v="150000"/>
    <s v="USD"/>
    <n v="150000"/>
    <x v="3"/>
    <x v="2"/>
    <x v="2"/>
    <x v="15"/>
  </r>
  <r>
    <s v="ID0038"/>
    <n v="69000"/>
    <s v="USD"/>
    <n v="69000"/>
    <x v="2"/>
    <x v="2"/>
    <x v="2"/>
    <x v="14"/>
  </r>
  <r>
    <s v="ID0039"/>
    <n v="30000"/>
    <s v="USD"/>
    <n v="30000"/>
    <x v="9"/>
    <x v="2"/>
    <x v="2"/>
    <x v="16"/>
  </r>
  <r>
    <s v="ID0040"/>
    <n v="400000"/>
    <s v="INR"/>
    <n v="7123.1666749770275"/>
    <x v="3"/>
    <x v="0"/>
    <x v="0"/>
    <x v="17"/>
  </r>
  <r>
    <s v="ID0041"/>
    <n v="70000"/>
    <s v="AUD"/>
    <n v="71393.675948184507"/>
    <x v="9"/>
    <x v="16"/>
    <x v="4"/>
    <x v="6"/>
  </r>
  <r>
    <s v="ID0042"/>
    <n v="14500"/>
    <s v="USD"/>
    <n v="14500"/>
    <x v="0"/>
    <x v="0"/>
    <x v="0"/>
    <x v="13"/>
  </r>
  <r>
    <s v="ID0043"/>
    <n v="70000"/>
    <s v="CAD"/>
    <n v="68835.306612122877"/>
    <x v="2"/>
    <x v="17"/>
    <x v="2"/>
    <x v="7"/>
  </r>
  <r>
    <s v="ID0044"/>
    <n v="58000"/>
    <s v="USD"/>
    <n v="58000"/>
    <x v="5"/>
    <x v="2"/>
    <x v="2"/>
    <x v="15"/>
  </r>
  <r>
    <s v="ID0045"/>
    <n v="90000"/>
    <s v="USD"/>
    <n v="90000"/>
    <x v="10"/>
    <x v="2"/>
    <x v="2"/>
    <x v="0"/>
  </r>
  <r>
    <s v="ID0046"/>
    <n v="800000"/>
    <s v="INR"/>
    <n v="14246.333349954055"/>
    <x v="3"/>
    <x v="0"/>
    <x v="0"/>
    <x v="12"/>
  </r>
  <r>
    <s v="ID0047"/>
    <n v="32000"/>
    <s v="GBP"/>
    <n v="50437.70470615309"/>
    <x v="0"/>
    <x v="14"/>
    <x v="1"/>
    <x v="16"/>
  </r>
  <r>
    <s v="ID0048"/>
    <n v="12000"/>
    <s v="USD"/>
    <n v="12000"/>
    <x v="9"/>
    <x v="2"/>
    <x v="2"/>
    <x v="13"/>
  </r>
  <r>
    <s v="ID0049"/>
    <n v="45000"/>
    <s v="EUR"/>
    <n v="57167.974754622352"/>
    <x v="3"/>
    <x v="18"/>
    <x v="1"/>
    <x v="4"/>
  </r>
  <r>
    <s v="ID0050"/>
    <n v="100000"/>
    <s v="USD"/>
    <n v="100000"/>
    <x v="0"/>
    <x v="5"/>
    <x v="1"/>
    <x v="16"/>
  </r>
  <r>
    <s v="ID0051"/>
    <n v="57000"/>
    <s v="USD"/>
    <n v="57000"/>
    <x v="5"/>
    <x v="2"/>
    <x v="2"/>
    <x v="6"/>
  </r>
  <r>
    <s v="ID0052"/>
    <n v="40000"/>
    <s v="GBP"/>
    <n v="63047.130882691366"/>
    <x v="5"/>
    <x v="14"/>
    <x v="1"/>
    <x v="18"/>
  </r>
  <r>
    <s v="ID0053"/>
    <n v="24000"/>
    <s v="EUR"/>
    <n v="30489.586535798586"/>
    <x v="3"/>
    <x v="5"/>
    <x v="1"/>
    <x v="8"/>
  </r>
  <r>
    <s v="ID0054"/>
    <n v="4320"/>
    <s v="USD"/>
    <n v="4320"/>
    <x v="5"/>
    <x v="0"/>
    <x v="0"/>
    <x v="4"/>
  </r>
  <r>
    <s v="ID0055"/>
    <n v="62000"/>
    <s v="USD"/>
    <n v="62000"/>
    <x v="0"/>
    <x v="2"/>
    <x v="2"/>
    <x v="6"/>
  </r>
  <r>
    <s v="ID0056"/>
    <n v="7500"/>
    <s v="USD"/>
    <n v="7500"/>
    <x v="0"/>
    <x v="0"/>
    <x v="0"/>
    <x v="16"/>
  </r>
  <r>
    <s v="ID0057"/>
    <n v="18000"/>
    <s v="GBP"/>
    <n v="28371.208897211112"/>
    <x v="3"/>
    <x v="14"/>
    <x v="1"/>
    <x v="19"/>
  </r>
  <r>
    <s v="ID0058"/>
    <n v="49000"/>
    <s v="EUR"/>
    <n v="62249.572510588783"/>
    <x v="3"/>
    <x v="19"/>
    <x v="1"/>
    <x v="8"/>
  </r>
  <r>
    <s v="ID0059"/>
    <n v="38000"/>
    <s v="USD"/>
    <n v="38000"/>
    <x v="0"/>
    <x v="2"/>
    <x v="2"/>
    <x v="10"/>
  </r>
  <r>
    <s v="ID0060"/>
    <n v="41000"/>
    <s v="USD"/>
    <n v="41000"/>
    <x v="6"/>
    <x v="2"/>
    <x v="2"/>
    <x v="0"/>
  </r>
  <r>
    <s v="ID0061"/>
    <n v="68000"/>
    <s v="USD"/>
    <n v="68000"/>
    <x v="0"/>
    <x v="2"/>
    <x v="2"/>
    <x v="11"/>
  </r>
  <r>
    <s v="ID0062"/>
    <n v="56000"/>
    <s v="CAD"/>
    <n v="55068.245289698301"/>
    <x v="0"/>
    <x v="17"/>
    <x v="2"/>
    <x v="5"/>
  </r>
  <r>
    <s v="ID0063"/>
    <n v="61000"/>
    <s v="USD"/>
    <n v="61000"/>
    <x v="3"/>
    <x v="20"/>
    <x v="2"/>
    <x v="8"/>
  </r>
  <r>
    <s v="ID0064"/>
    <n v="43000"/>
    <s v="EUR"/>
    <n v="54627.175876639136"/>
    <x v="9"/>
    <x v="19"/>
    <x v="1"/>
    <x v="5"/>
  </r>
  <r>
    <s v="ID0065"/>
    <n v="85000"/>
    <s v="USD"/>
    <n v="85000"/>
    <x v="3"/>
    <x v="2"/>
    <x v="2"/>
    <x v="1"/>
  </r>
  <r>
    <s v="ID0066"/>
    <n v="38000"/>
    <s v="EUR"/>
    <n v="48275.178681681093"/>
    <x v="0"/>
    <x v="18"/>
    <x v="1"/>
    <x v="2"/>
  </r>
  <r>
    <s v="ID0067"/>
    <n v="85000"/>
    <s v="AUD"/>
    <n v="86692.320794224041"/>
    <x v="8"/>
    <x v="16"/>
    <x v="4"/>
    <x v="14"/>
  </r>
  <r>
    <s v="ID0068"/>
    <n v="85087"/>
    <s v="USD"/>
    <n v="85087"/>
    <x v="0"/>
    <x v="2"/>
    <x v="2"/>
    <x v="4"/>
  </r>
  <r>
    <s v="ID0069"/>
    <n v="50000"/>
    <s v="USD"/>
    <n v="50000"/>
    <x v="0"/>
    <x v="2"/>
    <x v="2"/>
    <x v="10"/>
  </r>
  <r>
    <s v="ID0070"/>
    <n v="100000"/>
    <s v="USD"/>
    <n v="100000"/>
    <x v="3"/>
    <x v="11"/>
    <x v="3"/>
    <x v="12"/>
  </r>
  <r>
    <s v="ID0071"/>
    <n v="57000"/>
    <s v="USD"/>
    <n v="57000"/>
    <x v="0"/>
    <x v="2"/>
    <x v="2"/>
    <x v="18"/>
  </r>
  <r>
    <s v="ID0072"/>
    <n v="75000"/>
    <s v="USD"/>
    <n v="75000"/>
    <x v="3"/>
    <x v="2"/>
    <x v="2"/>
    <x v="16"/>
  </r>
  <r>
    <s v="ID0073"/>
    <n v="100000"/>
    <s v="AUD"/>
    <n v="101990.96564026357"/>
    <x v="3"/>
    <x v="16"/>
    <x v="4"/>
    <x v="14"/>
  </r>
  <r>
    <s v="ID0074"/>
    <n v="33420"/>
    <s v="USD"/>
    <n v="33420"/>
    <x v="3"/>
    <x v="21"/>
    <x v="0"/>
    <x v="9"/>
  </r>
  <r>
    <s v="ID0075"/>
    <n v="59450"/>
    <s v="CAD"/>
    <n v="58460.842544152933"/>
    <x v="6"/>
    <x v="17"/>
    <x v="2"/>
    <x v="1"/>
  </r>
  <r>
    <s v="ID0076"/>
    <n v="15000"/>
    <s v="USD"/>
    <n v="15000"/>
    <x v="9"/>
    <x v="2"/>
    <x v="2"/>
    <x v="11"/>
  </r>
  <r>
    <s v="ID0077"/>
    <n v="60000"/>
    <s v="USD"/>
    <n v="60000"/>
    <x v="0"/>
    <x v="17"/>
    <x v="2"/>
    <x v="6"/>
  </r>
  <r>
    <s v="ID0078"/>
    <n v="100000"/>
    <s v="GBP"/>
    <n v="157617.8272067284"/>
    <x v="0"/>
    <x v="14"/>
    <x v="1"/>
    <x v="5"/>
  </r>
  <r>
    <s v="ID0079"/>
    <n v="18000"/>
    <s v="USD"/>
    <n v="18000"/>
    <x v="0"/>
    <x v="22"/>
    <x v="0"/>
    <x v="9"/>
  </r>
  <r>
    <s v="ID0080"/>
    <n v="50000"/>
    <s v="USD"/>
    <n v="50000"/>
    <x v="3"/>
    <x v="2"/>
    <x v="2"/>
    <x v="12"/>
  </r>
  <r>
    <s v="ID0081"/>
    <n v="26000"/>
    <s v="USD"/>
    <n v="26000"/>
    <x v="0"/>
    <x v="23"/>
    <x v="2"/>
    <x v="19"/>
  </r>
  <r>
    <s v="ID0082"/>
    <n v="30000"/>
    <s v="GBP"/>
    <n v="47285.348162018527"/>
    <x v="3"/>
    <x v="14"/>
    <x v="1"/>
    <x v="6"/>
  </r>
  <r>
    <s v="ID0083"/>
    <n v="150000"/>
    <s v="USD"/>
    <n v="150000"/>
    <x v="4"/>
    <x v="2"/>
    <x v="2"/>
    <x v="3"/>
  </r>
  <r>
    <s v="ID0084"/>
    <n v="120000"/>
    <s v="USD"/>
    <n v="120000"/>
    <x v="3"/>
    <x v="2"/>
    <x v="2"/>
    <x v="11"/>
  </r>
  <r>
    <s v="ID0085"/>
    <n v="500000"/>
    <s v="INR"/>
    <n v="8903.9583437212841"/>
    <x v="9"/>
    <x v="0"/>
    <x v="0"/>
    <x v="13"/>
  </r>
  <r>
    <s v="ID0086"/>
    <n v="31330"/>
    <s v="USD"/>
    <n v="31330"/>
    <x v="0"/>
    <x v="20"/>
    <x v="2"/>
    <x v="2"/>
  </r>
  <r>
    <s v="ID0087"/>
    <n v="110000"/>
    <s v="USD"/>
    <n v="110000"/>
    <x v="2"/>
    <x v="2"/>
    <x v="2"/>
    <x v="14"/>
  </r>
  <r>
    <s v="ID0088"/>
    <n v="81000"/>
    <s v="USD"/>
    <n v="81000"/>
    <x v="9"/>
    <x v="14"/>
    <x v="1"/>
    <x v="13"/>
  </r>
  <r>
    <s v="ID0089"/>
    <n v="40000"/>
    <s v="USD"/>
    <n v="40000"/>
    <x v="0"/>
    <x v="2"/>
    <x v="2"/>
    <x v="12"/>
  </r>
  <r>
    <s v="ID0090"/>
    <n v="42000"/>
    <s v="CAD"/>
    <n v="41301.183967273726"/>
    <x v="0"/>
    <x v="17"/>
    <x v="2"/>
    <x v="6"/>
  </r>
  <r>
    <s v="ID0091"/>
    <n v="125000"/>
    <s v="USD"/>
    <n v="125000"/>
    <x v="4"/>
    <x v="2"/>
    <x v="2"/>
    <x v="15"/>
  </r>
  <r>
    <s v="ID0092"/>
    <n v="36000"/>
    <s v="USD"/>
    <n v="36000"/>
    <x v="3"/>
    <x v="2"/>
    <x v="2"/>
    <x v="13"/>
  </r>
  <r>
    <s v="ID0093"/>
    <n v="144000"/>
    <s v="INR"/>
    <n v="2564.3400029917298"/>
    <x v="9"/>
    <x v="0"/>
    <x v="0"/>
    <x v="0"/>
  </r>
  <r>
    <s v="ID0094"/>
    <n v="75000"/>
    <s v="USD"/>
    <n v="75000"/>
    <x v="0"/>
    <x v="2"/>
    <x v="2"/>
    <x v="14"/>
  </r>
  <r>
    <s v="ID0095"/>
    <n v="95000"/>
    <s v="USD"/>
    <n v="95000"/>
    <x v="11"/>
    <x v="2"/>
    <x v="2"/>
    <x v="4"/>
  </r>
  <r>
    <s v="ID0096"/>
    <n v="24000"/>
    <s v="USD"/>
    <n v="24000"/>
    <x v="3"/>
    <x v="2"/>
    <x v="2"/>
    <x v="9"/>
  </r>
  <r>
    <s v="ID0097"/>
    <n v="91000"/>
    <s v="USD"/>
    <n v="91000"/>
    <x v="3"/>
    <x v="2"/>
    <x v="2"/>
    <x v="16"/>
  </r>
  <r>
    <s v="ID0098"/>
    <n v="40000"/>
    <s v="USD"/>
    <n v="40000"/>
    <x v="0"/>
    <x v="2"/>
    <x v="2"/>
    <x v="18"/>
  </r>
  <r>
    <s v="ID0099"/>
    <n v="57000"/>
    <s v="USD"/>
    <n v="57000"/>
    <x v="3"/>
    <x v="2"/>
    <x v="2"/>
    <x v="6"/>
  </r>
  <r>
    <s v="ID0100"/>
    <n v="74000"/>
    <s v="USD"/>
    <n v="74000"/>
    <x v="9"/>
    <x v="2"/>
    <x v="2"/>
    <x v="6"/>
  </r>
  <r>
    <s v="ID0101"/>
    <n v="80000"/>
    <s v="USD"/>
    <n v="80000"/>
    <x v="0"/>
    <x v="2"/>
    <x v="2"/>
    <x v="7"/>
  </r>
  <r>
    <s v="ID0102"/>
    <n v="90000"/>
    <s v="USD"/>
    <n v="90000"/>
    <x v="6"/>
    <x v="2"/>
    <x v="2"/>
    <x v="15"/>
  </r>
  <r>
    <s v="ID0103"/>
    <n v="21000"/>
    <s v="USD"/>
    <n v="21000"/>
    <x v="0"/>
    <x v="24"/>
    <x v="0"/>
    <x v="8"/>
  </r>
  <r>
    <s v="ID0104"/>
    <n v="52000"/>
    <s v="USD"/>
    <n v="52000"/>
    <x v="3"/>
    <x v="2"/>
    <x v="2"/>
    <x v="4"/>
  </r>
  <r>
    <s v="ID0105"/>
    <n v="19200"/>
    <s v="USD"/>
    <n v="19200"/>
    <x v="0"/>
    <x v="25"/>
    <x v="2"/>
    <x v="2"/>
  </r>
  <r>
    <s v="ID0106"/>
    <n v="36000"/>
    <s v="USD"/>
    <n v="36000"/>
    <x v="0"/>
    <x v="2"/>
    <x v="2"/>
    <x v="18"/>
  </r>
  <r>
    <s v="ID0107"/>
    <n v="57400"/>
    <s v="USD"/>
    <n v="57400"/>
    <x v="0"/>
    <x v="2"/>
    <x v="2"/>
    <x v="6"/>
  </r>
  <r>
    <s v="ID0108"/>
    <n v="66000"/>
    <s v="USD"/>
    <n v="66000"/>
    <x v="0"/>
    <x v="2"/>
    <x v="2"/>
    <x v="16"/>
  </r>
  <r>
    <s v="ID0109"/>
    <n v="35000"/>
    <s v="EUR"/>
    <n v="44463.980364706273"/>
    <x v="3"/>
    <x v="26"/>
    <x v="1"/>
    <x v="12"/>
  </r>
  <r>
    <s v="ID0111"/>
    <n v="85000"/>
    <s v="USD"/>
    <n v="85000"/>
    <x v="0"/>
    <x v="2"/>
    <x v="2"/>
    <x v="14"/>
  </r>
  <r>
    <s v="ID0112"/>
    <n v="50000"/>
    <s v="USD"/>
    <n v="50000"/>
    <x v="6"/>
    <x v="2"/>
    <x v="2"/>
    <x v="12"/>
  </r>
  <r>
    <s v="ID0113"/>
    <n v="58000"/>
    <s v="USD"/>
    <n v="58000"/>
    <x v="3"/>
    <x v="2"/>
    <x v="2"/>
    <x v="10"/>
  </r>
  <r>
    <s v="ID0114"/>
    <n v="37900"/>
    <s v="USD"/>
    <n v="37900"/>
    <x v="5"/>
    <x v="2"/>
    <x v="2"/>
    <x v="15"/>
  </r>
  <r>
    <s v="ID0115"/>
    <n v="48000"/>
    <s v="USD"/>
    <n v="48000"/>
    <x v="3"/>
    <x v="21"/>
    <x v="0"/>
    <x v="1"/>
  </r>
  <r>
    <s v="ID0116"/>
    <n v="67000"/>
    <s v="USD"/>
    <n v="67000"/>
    <x v="0"/>
    <x v="2"/>
    <x v="2"/>
    <x v="13"/>
  </r>
  <r>
    <s v="ID0117"/>
    <n v="85000"/>
    <s v="USD"/>
    <n v="85000"/>
    <x v="1"/>
    <x v="21"/>
    <x v="0"/>
    <x v="17"/>
  </r>
  <r>
    <s v="ID0118"/>
    <n v="56160"/>
    <s v="USD"/>
    <n v="56160"/>
    <x v="0"/>
    <x v="2"/>
    <x v="2"/>
    <x v="12"/>
  </r>
  <r>
    <s v="ID0119"/>
    <n v="24000"/>
    <s v="USD"/>
    <n v="24000"/>
    <x v="3"/>
    <x v="27"/>
    <x v="2"/>
    <x v="2"/>
  </r>
  <r>
    <s v="ID0120"/>
    <n v="52000"/>
    <s v="USD"/>
    <n v="52000"/>
    <x v="0"/>
    <x v="2"/>
    <x v="2"/>
    <x v="10"/>
  </r>
  <r>
    <s v="ID0121"/>
    <n v="60000"/>
    <s v="CAD"/>
    <n v="59001.691381819612"/>
    <x v="0"/>
    <x v="17"/>
    <x v="2"/>
    <x v="16"/>
  </r>
  <r>
    <s v="ID0122"/>
    <n v="70000"/>
    <s v="USD"/>
    <n v="70000"/>
    <x v="5"/>
    <x v="2"/>
    <x v="2"/>
    <x v="11"/>
  </r>
  <r>
    <s v="ID0123"/>
    <n v="50000"/>
    <s v="USD"/>
    <n v="50000"/>
    <x v="6"/>
    <x v="2"/>
    <x v="2"/>
    <x v="18"/>
  </r>
  <r>
    <s v="ID0124"/>
    <n v="2300000"/>
    <s v="INR"/>
    <n v="40958.208381117904"/>
    <x v="0"/>
    <x v="0"/>
    <x v="0"/>
    <x v="16"/>
  </r>
  <r>
    <s v="ID0125"/>
    <n v="80000"/>
    <s v="USD"/>
    <n v="80000"/>
    <x v="0"/>
    <x v="2"/>
    <x v="2"/>
    <x v="11"/>
  </r>
  <r>
    <s v="ID0126"/>
    <n v="128000"/>
    <s v="USD"/>
    <n v="128000"/>
    <x v="3"/>
    <x v="2"/>
    <x v="2"/>
    <x v="10"/>
  </r>
  <r>
    <s v="ID0127"/>
    <n v="44000"/>
    <s v="USD"/>
    <n v="44000"/>
    <x v="3"/>
    <x v="2"/>
    <x v="2"/>
    <x v="17"/>
  </r>
  <r>
    <s v="ID0128"/>
    <n v="65000"/>
    <s v="USD"/>
    <n v="65000"/>
    <x v="5"/>
    <x v="2"/>
    <x v="2"/>
    <x v="12"/>
  </r>
  <r>
    <s v="ID0129"/>
    <n v="36000"/>
    <s v="USD"/>
    <n v="36000"/>
    <x v="5"/>
    <x v="28"/>
    <x v="0"/>
    <x v="12"/>
  </r>
  <r>
    <s v="ID0130"/>
    <n v="12000"/>
    <s v="USD"/>
    <n v="12000"/>
    <x v="9"/>
    <x v="3"/>
    <x v="0"/>
    <x v="15"/>
  </r>
  <r>
    <s v="ID0131"/>
    <n v="28159"/>
    <s v="GBP"/>
    <n v="44383.603963142654"/>
    <x v="0"/>
    <x v="14"/>
    <x v="1"/>
    <x v="16"/>
  </r>
  <r>
    <s v="ID0132"/>
    <n v="45000"/>
    <s v="USD"/>
    <n v="45000"/>
    <x v="0"/>
    <x v="2"/>
    <x v="2"/>
    <x v="18"/>
  </r>
  <r>
    <s v="ID0133"/>
    <n v="54000"/>
    <s v="USD"/>
    <n v="54000"/>
    <x v="0"/>
    <x v="2"/>
    <x v="2"/>
    <x v="13"/>
  </r>
  <r>
    <s v="ID0134"/>
    <n v="70000"/>
    <s v="GBP"/>
    <n v="110332.47904470989"/>
    <x v="3"/>
    <x v="14"/>
    <x v="1"/>
    <x v="12"/>
  </r>
  <r>
    <s v="ID0135"/>
    <n v="71000"/>
    <s v="USD"/>
    <n v="71000"/>
    <x v="0"/>
    <x v="2"/>
    <x v="2"/>
    <x v="12"/>
  </r>
  <r>
    <s v="ID0136"/>
    <n v="800000"/>
    <s v="INR"/>
    <n v="14246.333349954055"/>
    <x v="3"/>
    <x v="0"/>
    <x v="0"/>
    <x v="19"/>
  </r>
  <r>
    <s v="ID0137"/>
    <n v="70000"/>
    <s v="CAD"/>
    <n v="68835.306612122877"/>
    <x v="3"/>
    <x v="17"/>
    <x v="2"/>
    <x v="3"/>
  </r>
  <r>
    <s v="ID0138"/>
    <n v="50000"/>
    <s v="CAD"/>
    <n v="49168.076151516347"/>
    <x v="3"/>
    <x v="17"/>
    <x v="2"/>
    <x v="11"/>
  </r>
  <r>
    <s v="ID0139"/>
    <n v="40000"/>
    <s v="USD"/>
    <n v="40000"/>
    <x v="0"/>
    <x v="2"/>
    <x v="2"/>
    <x v="18"/>
  </r>
  <r>
    <s v="ID0140"/>
    <n v="62000"/>
    <s v="CAD"/>
    <n v="60968.414427880263"/>
    <x v="0"/>
    <x v="17"/>
    <x v="2"/>
    <x v="12"/>
  </r>
  <r>
    <s v="ID0141"/>
    <n v="336000"/>
    <s v="INR"/>
    <n v="5983.4600069807029"/>
    <x v="7"/>
    <x v="0"/>
    <x v="0"/>
    <x v="13"/>
  </r>
  <r>
    <s v="ID0142"/>
    <n v="53000"/>
    <s v="USD"/>
    <n v="53000"/>
    <x v="0"/>
    <x v="2"/>
    <x v="2"/>
    <x v="8"/>
  </r>
  <r>
    <s v="ID0143"/>
    <n v="104000"/>
    <s v="USD"/>
    <n v="104000"/>
    <x v="11"/>
    <x v="2"/>
    <x v="2"/>
    <x v="19"/>
  </r>
  <r>
    <s v="ID0144"/>
    <n v="57000"/>
    <s v="USD"/>
    <n v="57000"/>
    <x v="2"/>
    <x v="2"/>
    <x v="2"/>
    <x v="19"/>
  </r>
  <r>
    <s v="ID0145"/>
    <n v="45000"/>
    <s v="USD"/>
    <n v="45000"/>
    <x v="0"/>
    <x v="2"/>
    <x v="2"/>
    <x v="2"/>
  </r>
  <r>
    <s v="ID0146"/>
    <n v="92000"/>
    <s v="USD"/>
    <n v="92000"/>
    <x v="0"/>
    <x v="2"/>
    <x v="2"/>
    <x v="13"/>
  </r>
  <r>
    <s v="ID0147"/>
    <n v="88000"/>
    <s v="USD"/>
    <n v="88000"/>
    <x v="3"/>
    <x v="2"/>
    <x v="2"/>
    <x v="19"/>
  </r>
  <r>
    <s v="ID0148"/>
    <n v="80000"/>
    <s v="USD"/>
    <n v="80000"/>
    <x v="0"/>
    <x v="2"/>
    <x v="2"/>
    <x v="4"/>
  </r>
  <r>
    <s v="ID0149"/>
    <n v="69000"/>
    <s v="USD"/>
    <n v="69000"/>
    <x v="9"/>
    <x v="2"/>
    <x v="2"/>
    <x v="19"/>
  </r>
  <r>
    <s v="ID0150"/>
    <n v="50000"/>
    <s v="USD"/>
    <n v="50000"/>
    <x v="0"/>
    <x v="25"/>
    <x v="2"/>
    <x v="19"/>
  </r>
  <r>
    <s v="ID0151"/>
    <n v="35000"/>
    <s v="USD"/>
    <n v="35000"/>
    <x v="3"/>
    <x v="2"/>
    <x v="2"/>
    <x v="2"/>
  </r>
  <r>
    <s v="ID0152"/>
    <n v="96000"/>
    <s v="USD"/>
    <n v="96000"/>
    <x v="0"/>
    <x v="2"/>
    <x v="2"/>
    <x v="5"/>
  </r>
  <r>
    <s v="ID0153"/>
    <n v="65000"/>
    <s v="USD"/>
    <n v="65000"/>
    <x v="5"/>
    <x v="2"/>
    <x v="2"/>
    <x v="6"/>
  </r>
  <r>
    <s v="ID0154"/>
    <n v="37440"/>
    <s v="USD"/>
    <n v="37440"/>
    <x v="0"/>
    <x v="2"/>
    <x v="2"/>
    <x v="9"/>
  </r>
  <r>
    <s v="ID0155"/>
    <n v="15500"/>
    <s v="USD"/>
    <n v="15500"/>
    <x v="5"/>
    <x v="25"/>
    <x v="2"/>
    <x v="19"/>
  </r>
  <r>
    <s v="ID0156"/>
    <n v="90000"/>
    <s v="USD"/>
    <n v="90000"/>
    <x v="0"/>
    <x v="2"/>
    <x v="2"/>
    <x v="11"/>
  </r>
  <r>
    <s v="ID0157"/>
    <n v="66500"/>
    <s v="USD"/>
    <n v="66500"/>
    <x v="0"/>
    <x v="2"/>
    <x v="2"/>
    <x v="14"/>
  </r>
  <r>
    <s v="ID0158"/>
    <n v="100000"/>
    <s v="USD"/>
    <n v="100000"/>
    <x v="5"/>
    <x v="2"/>
    <x v="2"/>
    <x v="17"/>
  </r>
  <r>
    <s v="ID0159"/>
    <n v="32250"/>
    <s v="GBP"/>
    <n v="50831.74927416991"/>
    <x v="3"/>
    <x v="14"/>
    <x v="1"/>
    <x v="8"/>
  </r>
  <r>
    <s v="ID0160"/>
    <n v="420000"/>
    <s v="INR"/>
    <n v="7479.3250087258784"/>
    <x v="3"/>
    <x v="0"/>
    <x v="0"/>
    <x v="8"/>
  </r>
  <r>
    <s v="ID0161"/>
    <n v="75000"/>
    <s v="USD"/>
    <n v="75000"/>
    <x v="0"/>
    <x v="2"/>
    <x v="2"/>
    <x v="10"/>
  </r>
  <r>
    <s v="ID0162"/>
    <n v="58000"/>
    <s v="USD"/>
    <n v="58000"/>
    <x v="3"/>
    <x v="17"/>
    <x v="2"/>
    <x v="18"/>
  </r>
  <r>
    <s v="ID0163"/>
    <n v="55000"/>
    <s v="USD"/>
    <n v="55000"/>
    <x v="3"/>
    <x v="2"/>
    <x v="2"/>
    <x v="1"/>
  </r>
  <r>
    <s v="ID0164"/>
    <n v="60000"/>
    <s v="USD"/>
    <n v="60000"/>
    <x v="0"/>
    <x v="2"/>
    <x v="2"/>
    <x v="8"/>
  </r>
  <r>
    <s v="ID0165"/>
    <n v="1300000"/>
    <s v="INR"/>
    <n v="23150.291693675339"/>
    <x v="3"/>
    <x v="0"/>
    <x v="0"/>
    <x v="5"/>
  </r>
  <r>
    <s v="ID0166"/>
    <n v="107000"/>
    <s v="CAD"/>
    <n v="105219.68296424497"/>
    <x v="3"/>
    <x v="17"/>
    <x v="2"/>
    <x v="13"/>
  </r>
  <r>
    <s v="ID0167"/>
    <n v="145000"/>
    <s v="USD"/>
    <n v="145000"/>
    <x v="1"/>
    <x v="10"/>
    <x v="1"/>
    <x v="6"/>
  </r>
  <r>
    <s v="ID0168"/>
    <n v="22880"/>
    <s v="USD"/>
    <n v="22880"/>
    <x v="5"/>
    <x v="2"/>
    <x v="2"/>
    <x v="17"/>
  </r>
  <r>
    <s v="ID0169"/>
    <n v="80000"/>
    <s v="USD"/>
    <n v="80000"/>
    <x v="9"/>
    <x v="2"/>
    <x v="2"/>
    <x v="3"/>
  </r>
  <r>
    <s v="ID0170"/>
    <n v="500000"/>
    <s v="INR"/>
    <n v="8903.9583437212841"/>
    <x v="0"/>
    <x v="0"/>
    <x v="0"/>
    <x v="0"/>
  </r>
  <r>
    <s v="ID0171"/>
    <n v="90000"/>
    <s v="CAD"/>
    <n v="88502.537072729421"/>
    <x v="0"/>
    <x v="17"/>
    <x v="2"/>
    <x v="5"/>
  </r>
  <r>
    <s v="ID0172"/>
    <n v="180000"/>
    <s v="INR"/>
    <n v="3205.4250037396623"/>
    <x v="0"/>
    <x v="0"/>
    <x v="0"/>
    <x v="7"/>
  </r>
  <r>
    <s v="ID0173"/>
    <n v="46584"/>
    <s v="USD"/>
    <n v="46584"/>
    <x v="0"/>
    <x v="2"/>
    <x v="2"/>
    <x v="16"/>
  </r>
  <r>
    <s v="ID0174"/>
    <n v="67000"/>
    <s v="USD"/>
    <n v="67000"/>
    <x v="0"/>
    <x v="2"/>
    <x v="2"/>
    <x v="1"/>
  </r>
  <r>
    <s v="ID0175"/>
    <n v="1100000"/>
    <s v="INR"/>
    <n v="19588.708356186824"/>
    <x v="3"/>
    <x v="0"/>
    <x v="0"/>
    <x v="18"/>
  </r>
  <r>
    <s v="ID0176"/>
    <n v="92000"/>
    <s v="USD"/>
    <n v="92000"/>
    <x v="2"/>
    <x v="2"/>
    <x v="2"/>
    <x v="17"/>
  </r>
  <r>
    <s v="ID0177"/>
    <n v="75000"/>
    <s v="USD"/>
    <n v="75000"/>
    <x v="6"/>
    <x v="2"/>
    <x v="2"/>
    <x v="16"/>
  </r>
  <r>
    <s v="ID0178"/>
    <n v="180000"/>
    <s v="INR"/>
    <n v="3205.4250037396623"/>
    <x v="0"/>
    <x v="0"/>
    <x v="0"/>
    <x v="5"/>
  </r>
  <r>
    <s v="ID0179"/>
    <n v="18500"/>
    <s v="GBP"/>
    <n v="29159.298033244755"/>
    <x v="3"/>
    <x v="14"/>
    <x v="1"/>
    <x v="13"/>
  </r>
  <r>
    <s v="ID0180"/>
    <n v="40000"/>
    <s v="USD"/>
    <n v="40000"/>
    <x v="0"/>
    <x v="2"/>
    <x v="2"/>
    <x v="19"/>
  </r>
  <r>
    <s v="ID0181"/>
    <n v="111680"/>
    <s v="USD"/>
    <n v="111680"/>
    <x v="0"/>
    <x v="2"/>
    <x v="2"/>
    <x v="6"/>
  </r>
  <r>
    <s v="ID0182"/>
    <n v="41406"/>
    <s v="USD"/>
    <n v="41406"/>
    <x v="0"/>
    <x v="17"/>
    <x v="2"/>
    <x v="18"/>
  </r>
  <r>
    <s v="ID0183"/>
    <n v="70000"/>
    <s v="USD"/>
    <n v="70000"/>
    <x v="3"/>
    <x v="2"/>
    <x v="2"/>
    <x v="12"/>
  </r>
  <r>
    <s v="ID0184"/>
    <n v="40700"/>
    <s v="USD"/>
    <n v="40700"/>
    <x v="0"/>
    <x v="2"/>
    <x v="2"/>
    <x v="14"/>
  </r>
  <r>
    <s v="ID0185"/>
    <n v="40000"/>
    <s v="USD"/>
    <n v="40000"/>
    <x v="0"/>
    <x v="2"/>
    <x v="2"/>
    <x v="14"/>
  </r>
  <r>
    <s v="ID0186"/>
    <n v="60000"/>
    <s v="USD"/>
    <n v="60000"/>
    <x v="5"/>
    <x v="2"/>
    <x v="2"/>
    <x v="7"/>
  </r>
  <r>
    <s v="ID0187"/>
    <n v="92000"/>
    <s v="CAD"/>
    <n v="90469.260118790073"/>
    <x v="9"/>
    <x v="17"/>
    <x v="2"/>
    <x v="8"/>
  </r>
  <r>
    <s v="ID0188"/>
    <n v="13636"/>
    <s v="USD"/>
    <n v="13636"/>
    <x v="3"/>
    <x v="0"/>
    <x v="0"/>
    <x v="7"/>
  </r>
  <r>
    <s v="ID0189"/>
    <n v="80000"/>
    <s v="USD"/>
    <n v="80000"/>
    <x v="3"/>
    <x v="2"/>
    <x v="2"/>
    <x v="16"/>
  </r>
  <r>
    <s v="ID0190"/>
    <n v="60000"/>
    <s v="CAD"/>
    <n v="59001.691381819612"/>
    <x v="0"/>
    <x v="17"/>
    <x v="2"/>
    <x v="12"/>
  </r>
  <r>
    <s v="ID0192"/>
    <n v="28000"/>
    <s v="USD"/>
    <n v="28000"/>
    <x v="0"/>
    <x v="2"/>
    <x v="2"/>
    <x v="0"/>
  </r>
  <r>
    <s v="ID0193"/>
    <n v="60000"/>
    <s v="USD"/>
    <n v="60000"/>
    <x v="0"/>
    <x v="2"/>
    <x v="2"/>
    <x v="5"/>
  </r>
  <r>
    <s v="ID0194"/>
    <n v="96000"/>
    <s v="USD"/>
    <n v="96000"/>
    <x v="6"/>
    <x v="2"/>
    <x v="2"/>
    <x v="8"/>
  </r>
  <r>
    <s v="ID0195"/>
    <n v="67000"/>
    <s v="USD"/>
    <n v="67000"/>
    <x v="0"/>
    <x v="2"/>
    <x v="2"/>
    <x v="4"/>
  </r>
  <r>
    <s v="ID0196"/>
    <n v="70000"/>
    <s v="USD"/>
    <n v="70000"/>
    <x v="0"/>
    <x v="2"/>
    <x v="2"/>
    <x v="16"/>
  </r>
  <r>
    <s v="ID0197"/>
    <n v="233000"/>
    <s v="INR"/>
    <n v="4149.2445881741187"/>
    <x v="3"/>
    <x v="0"/>
    <x v="0"/>
    <x v="4"/>
  </r>
  <r>
    <s v="ID0198"/>
    <n v="99000"/>
    <s v="USD"/>
    <n v="99000"/>
    <x v="1"/>
    <x v="2"/>
    <x v="2"/>
    <x v="13"/>
  </r>
  <r>
    <s v="ID0200"/>
    <n v="90000"/>
    <s v="USD"/>
    <n v="90000"/>
    <x v="3"/>
    <x v="2"/>
    <x v="2"/>
    <x v="9"/>
  </r>
  <r>
    <s v="ID0201"/>
    <n v="275000"/>
    <s v="INR"/>
    <n v="4897.177089046706"/>
    <x v="0"/>
    <x v="0"/>
    <x v="0"/>
    <x v="19"/>
  </r>
  <r>
    <s v="ID0202"/>
    <n v="192000"/>
    <s v="INR"/>
    <n v="3419.1200039889732"/>
    <x v="0"/>
    <x v="0"/>
    <x v="0"/>
    <x v="13"/>
  </r>
  <r>
    <s v="ID0203"/>
    <n v="51000"/>
    <s v="USD"/>
    <n v="51000"/>
    <x v="3"/>
    <x v="2"/>
    <x v="2"/>
    <x v="12"/>
  </r>
  <r>
    <s v="ID0204"/>
    <n v="100000"/>
    <s v="USD"/>
    <n v="100000"/>
    <x v="3"/>
    <x v="2"/>
    <x v="2"/>
    <x v="10"/>
  </r>
  <r>
    <s v="ID0205"/>
    <n v="1800000"/>
    <s v="INR"/>
    <n v="32054.250037396621"/>
    <x v="3"/>
    <x v="0"/>
    <x v="0"/>
    <x v="15"/>
  </r>
  <r>
    <s v="ID0207"/>
    <n v="30000"/>
    <s v="GBP"/>
    <n v="47285.348162018527"/>
    <x v="0"/>
    <x v="14"/>
    <x v="1"/>
    <x v="15"/>
  </r>
  <r>
    <s v="ID0208"/>
    <n v="50000"/>
    <s v="EUR"/>
    <n v="63519.971949580387"/>
    <x v="0"/>
    <x v="8"/>
    <x v="1"/>
    <x v="0"/>
  </r>
  <r>
    <s v="ID0209"/>
    <n v="108160"/>
    <s v="USD"/>
    <n v="108160"/>
    <x v="0"/>
    <x v="2"/>
    <x v="2"/>
    <x v="16"/>
  </r>
  <r>
    <s v="ID0210"/>
    <n v="50000"/>
    <s v="USD"/>
    <n v="50000"/>
    <x v="3"/>
    <x v="2"/>
    <x v="2"/>
    <x v="6"/>
  </r>
  <r>
    <s v="ID0211"/>
    <n v="400000"/>
    <s v="USD"/>
    <n v="400000"/>
    <x v="3"/>
    <x v="2"/>
    <x v="2"/>
    <x v="3"/>
  </r>
  <r>
    <s v="ID0212"/>
    <n v="43000"/>
    <s v="USD"/>
    <n v="43000"/>
    <x v="0"/>
    <x v="2"/>
    <x v="2"/>
    <x v="5"/>
  </r>
  <r>
    <s v="ID0213"/>
    <n v="27000"/>
    <s v="USD"/>
    <n v="27000"/>
    <x v="0"/>
    <x v="29"/>
    <x v="0"/>
    <x v="5"/>
  </r>
  <r>
    <s v="ID0214"/>
    <n v="41000"/>
    <s v="USD"/>
    <n v="41000"/>
    <x v="3"/>
    <x v="2"/>
    <x v="2"/>
    <x v="15"/>
  </r>
  <r>
    <s v="ID0215"/>
    <n v="100000"/>
    <s v="USD"/>
    <n v="100000"/>
    <x v="12"/>
    <x v="2"/>
    <x v="2"/>
    <x v="10"/>
  </r>
  <r>
    <s v="ID0216"/>
    <n v="42140"/>
    <s v="USD"/>
    <n v="42140"/>
    <x v="0"/>
    <x v="2"/>
    <x v="2"/>
    <x v="19"/>
  </r>
  <r>
    <s v="ID0217"/>
    <n v="80000"/>
    <s v="USD"/>
    <n v="80000"/>
    <x v="0"/>
    <x v="2"/>
    <x v="2"/>
    <x v="8"/>
  </r>
  <r>
    <s v="ID0218"/>
    <n v="41600"/>
    <s v="USD"/>
    <n v="41600"/>
    <x v="3"/>
    <x v="2"/>
    <x v="2"/>
    <x v="8"/>
  </r>
  <r>
    <s v="ID0219"/>
    <n v="45000"/>
    <s v="USD"/>
    <n v="45000"/>
    <x v="5"/>
    <x v="2"/>
    <x v="2"/>
    <x v="6"/>
  </r>
  <r>
    <s v="ID0220"/>
    <n v="78000"/>
    <s v="USD"/>
    <n v="78000"/>
    <x v="5"/>
    <x v="30"/>
    <x v="2"/>
    <x v="3"/>
  </r>
  <r>
    <s v="ID0221"/>
    <n v="500000"/>
    <s v="INR"/>
    <n v="8903.9583437212841"/>
    <x v="3"/>
    <x v="0"/>
    <x v="0"/>
    <x v="12"/>
  </r>
  <r>
    <s v="ID0222"/>
    <n v="350000"/>
    <s v="INR"/>
    <n v="6232.7708406048987"/>
    <x v="5"/>
    <x v="0"/>
    <x v="0"/>
    <x v="10"/>
  </r>
  <r>
    <s v="ID0223"/>
    <n v="72500"/>
    <s v="USD"/>
    <n v="72500"/>
    <x v="1"/>
    <x v="2"/>
    <x v="2"/>
    <x v="3"/>
  </r>
  <r>
    <s v="ID0224"/>
    <n v="138000"/>
    <s v="USD"/>
    <n v="138000"/>
    <x v="2"/>
    <x v="31"/>
    <x v="0"/>
    <x v="10"/>
  </r>
  <r>
    <s v="ID0225"/>
    <n v="480000"/>
    <s v="INR"/>
    <n v="8547.8000099724322"/>
    <x v="3"/>
    <x v="0"/>
    <x v="0"/>
    <x v="7"/>
  </r>
  <r>
    <s v="ID0226"/>
    <n v="80000"/>
    <s v="USD"/>
    <n v="80000"/>
    <x v="0"/>
    <x v="2"/>
    <x v="2"/>
    <x v="15"/>
  </r>
  <r>
    <s v="ID0227"/>
    <n v="50000"/>
    <s v="USD"/>
    <n v="50000"/>
    <x v="3"/>
    <x v="2"/>
    <x v="2"/>
    <x v="13"/>
  </r>
  <r>
    <s v="ID0228"/>
    <n v="45000"/>
    <s v="CAD"/>
    <n v="44251.268536364711"/>
    <x v="6"/>
    <x v="17"/>
    <x v="2"/>
    <x v="2"/>
  </r>
  <r>
    <s v="ID0229"/>
    <n v="43000"/>
    <s v="GBP"/>
    <n v="67775.665698893223"/>
    <x v="3"/>
    <x v="14"/>
    <x v="1"/>
    <x v="18"/>
  </r>
  <r>
    <s v="ID0230"/>
    <n v="200000"/>
    <s v="INR"/>
    <n v="3561.5833374885137"/>
    <x v="0"/>
    <x v="0"/>
    <x v="0"/>
    <x v="6"/>
  </r>
  <r>
    <s v="ID0231"/>
    <n v="65000"/>
    <s v="USD"/>
    <n v="65000"/>
    <x v="6"/>
    <x v="2"/>
    <x v="2"/>
    <x v="17"/>
  </r>
  <r>
    <s v="ID0232"/>
    <n v="114000"/>
    <s v="USD"/>
    <n v="114000"/>
    <x v="12"/>
    <x v="2"/>
    <x v="2"/>
    <x v="8"/>
  </r>
  <r>
    <s v="ID0233"/>
    <n v="95000"/>
    <s v="USD"/>
    <n v="95000"/>
    <x v="12"/>
    <x v="2"/>
    <x v="2"/>
    <x v="5"/>
  </r>
  <r>
    <s v="ID0234"/>
    <n v="52500"/>
    <s v="USD"/>
    <n v="52500"/>
    <x v="0"/>
    <x v="2"/>
    <x v="2"/>
    <x v="15"/>
  </r>
  <r>
    <s v="ID0235"/>
    <n v="45000"/>
    <s v="GBP"/>
    <n v="70928.022243027779"/>
    <x v="3"/>
    <x v="14"/>
    <x v="1"/>
    <x v="1"/>
  </r>
  <r>
    <s v="ID0236"/>
    <n v="60000"/>
    <s v="USD"/>
    <n v="60000"/>
    <x v="0"/>
    <x v="2"/>
    <x v="2"/>
    <x v="4"/>
  </r>
  <r>
    <s v="ID0237"/>
    <n v="65250"/>
    <s v="USD"/>
    <n v="65250"/>
    <x v="5"/>
    <x v="2"/>
    <x v="2"/>
    <x v="2"/>
  </r>
  <r>
    <s v="ID0238"/>
    <n v="1200000"/>
    <s v="INR"/>
    <n v="21369.500024931083"/>
    <x v="3"/>
    <x v="0"/>
    <x v="0"/>
    <x v="13"/>
  </r>
  <r>
    <s v="ID0239"/>
    <n v="100000"/>
    <s v="CAD"/>
    <n v="98336.152303032693"/>
    <x v="3"/>
    <x v="17"/>
    <x v="2"/>
    <x v="3"/>
  </r>
  <r>
    <s v="ID0240"/>
    <n v="12000"/>
    <s v="EUR"/>
    <n v="15244.793267899293"/>
    <x v="6"/>
    <x v="7"/>
    <x v="1"/>
    <x v="10"/>
  </r>
  <r>
    <s v="ID0241"/>
    <n v="73000"/>
    <s v="USD"/>
    <n v="73000"/>
    <x v="0"/>
    <x v="2"/>
    <x v="2"/>
    <x v="1"/>
  </r>
  <r>
    <s v="ID0242"/>
    <n v="50000"/>
    <s v="USD"/>
    <n v="50000"/>
    <x v="0"/>
    <x v="2"/>
    <x v="2"/>
    <x v="10"/>
  </r>
  <r>
    <s v="ID0243"/>
    <n v="79000"/>
    <s v="USD"/>
    <n v="79000"/>
    <x v="5"/>
    <x v="2"/>
    <x v="2"/>
    <x v="11"/>
  </r>
  <r>
    <s v="ID0244"/>
    <n v="90000"/>
    <s v="USD"/>
    <n v="90000"/>
    <x v="3"/>
    <x v="2"/>
    <x v="2"/>
    <x v="6"/>
  </r>
  <r>
    <s v="ID0245"/>
    <n v="70000"/>
    <s v="USD"/>
    <n v="70000"/>
    <x v="3"/>
    <x v="2"/>
    <x v="2"/>
    <x v="9"/>
  </r>
  <r>
    <s v="ID0246"/>
    <n v="65000"/>
    <s v="CAD"/>
    <n v="63918.498996971248"/>
    <x v="3"/>
    <x v="17"/>
    <x v="2"/>
    <x v="17"/>
  </r>
  <r>
    <s v="ID0247"/>
    <n v="80000"/>
    <s v="USD"/>
    <n v="80000"/>
    <x v="0"/>
    <x v="2"/>
    <x v="2"/>
    <x v="12"/>
  </r>
  <r>
    <s v="ID0248"/>
    <n v="140000"/>
    <s v="USD"/>
    <n v="140000"/>
    <x v="3"/>
    <x v="2"/>
    <x v="2"/>
    <x v="2"/>
  </r>
  <r>
    <s v="ID0249"/>
    <n v="96000"/>
    <s v="USD"/>
    <n v="96000"/>
    <x v="9"/>
    <x v="15"/>
    <x v="1"/>
    <x v="7"/>
  </r>
  <r>
    <s v="ID0250"/>
    <n v="20000"/>
    <s v="USD"/>
    <n v="20000"/>
    <x v="3"/>
    <x v="0"/>
    <x v="0"/>
    <x v="0"/>
  </r>
  <r>
    <s v="ID0251"/>
    <n v="47700"/>
    <s v="USD"/>
    <n v="47700"/>
    <x v="0"/>
    <x v="2"/>
    <x v="2"/>
    <x v="13"/>
  </r>
  <r>
    <s v="ID0252"/>
    <n v="25000"/>
    <s v="USD"/>
    <n v="25000"/>
    <x v="3"/>
    <x v="0"/>
    <x v="0"/>
    <x v="8"/>
  </r>
  <r>
    <s v="ID0253"/>
    <n v="52500"/>
    <s v="USD"/>
    <n v="52500"/>
    <x v="0"/>
    <x v="2"/>
    <x v="2"/>
    <x v="7"/>
  </r>
  <r>
    <s v="ID0254"/>
    <n v="40000"/>
    <s v="USD"/>
    <n v="40000"/>
    <x v="0"/>
    <x v="2"/>
    <x v="2"/>
    <x v="13"/>
  </r>
  <r>
    <s v="ID0255"/>
    <n v="31000"/>
    <s v="USD"/>
    <n v="31000"/>
    <x v="0"/>
    <x v="2"/>
    <x v="2"/>
    <x v="16"/>
  </r>
  <r>
    <s v="ID0256"/>
    <n v="52680"/>
    <s v="GBP"/>
    <n v="83033.071372504521"/>
    <x v="9"/>
    <x v="14"/>
    <x v="1"/>
    <x v="12"/>
  </r>
  <r>
    <s v="ID0257"/>
    <n v="130000"/>
    <s v="USD"/>
    <n v="130000"/>
    <x v="3"/>
    <x v="2"/>
    <x v="2"/>
    <x v="9"/>
  </r>
  <r>
    <s v="ID0258"/>
    <n v="470000"/>
    <s v="INR"/>
    <n v="8369.7208430980063"/>
    <x v="0"/>
    <x v="0"/>
    <x v="0"/>
    <x v="8"/>
  </r>
  <r>
    <s v="ID0259"/>
    <n v="51000"/>
    <s v="USD"/>
    <n v="51000"/>
    <x v="0"/>
    <x v="2"/>
    <x v="2"/>
    <x v="16"/>
  </r>
  <r>
    <s v="ID0260"/>
    <n v="60000"/>
    <s v="GBP"/>
    <n v="94570.696324037053"/>
    <x v="0"/>
    <x v="14"/>
    <x v="1"/>
    <x v="11"/>
  </r>
  <r>
    <s v="ID0261"/>
    <n v="1920000"/>
    <s v="INR"/>
    <n v="34191.200039889729"/>
    <x v="3"/>
    <x v="0"/>
    <x v="0"/>
    <x v="4"/>
  </r>
  <r>
    <s v="ID0262"/>
    <n v="28000"/>
    <s v="GBP"/>
    <n v="44132.991617883956"/>
    <x v="0"/>
    <x v="14"/>
    <x v="1"/>
    <x v="14"/>
  </r>
  <r>
    <s v="ID0263"/>
    <n v="73000"/>
    <s v="USD"/>
    <n v="73000"/>
    <x v="6"/>
    <x v="2"/>
    <x v="2"/>
    <x v="0"/>
  </r>
  <r>
    <s v="ID0264"/>
    <n v="62400"/>
    <s v="USD"/>
    <n v="62400"/>
    <x v="5"/>
    <x v="2"/>
    <x v="2"/>
    <x v="18"/>
  </r>
  <r>
    <s v="ID0265"/>
    <n v="27600"/>
    <s v="USD"/>
    <n v="27600"/>
    <x v="9"/>
    <x v="29"/>
    <x v="0"/>
    <x v="3"/>
  </r>
  <r>
    <s v="ID0266"/>
    <n v="54000"/>
    <s v="USD"/>
    <n v="54000"/>
    <x v="3"/>
    <x v="2"/>
    <x v="2"/>
    <x v="10"/>
  </r>
  <r>
    <s v="ID0267"/>
    <n v="276000"/>
    <s v="INR"/>
    <n v="4914.9850057341491"/>
    <x v="0"/>
    <x v="0"/>
    <x v="0"/>
    <x v="7"/>
  </r>
  <r>
    <s v="ID0268"/>
    <n v="77000"/>
    <s v="USD"/>
    <n v="77000"/>
    <x v="5"/>
    <x v="2"/>
    <x v="2"/>
    <x v="0"/>
  </r>
  <r>
    <s v="ID0269"/>
    <n v="76000"/>
    <s v="USD"/>
    <n v="76000"/>
    <x v="3"/>
    <x v="2"/>
    <x v="2"/>
    <x v="19"/>
  </r>
  <r>
    <s v="ID0270"/>
    <n v="103000"/>
    <s v="USD"/>
    <n v="103000"/>
    <x v="4"/>
    <x v="2"/>
    <x v="2"/>
    <x v="18"/>
  </r>
  <r>
    <s v="ID0271"/>
    <n v="7600"/>
    <s v="USD"/>
    <n v="7600"/>
    <x v="6"/>
    <x v="6"/>
    <x v="1"/>
    <x v="11"/>
  </r>
  <r>
    <s v="ID0272"/>
    <n v="40000"/>
    <s v="USD"/>
    <n v="40000"/>
    <x v="0"/>
    <x v="2"/>
    <x v="2"/>
    <x v="12"/>
  </r>
  <r>
    <s v="ID0273"/>
    <n v="80000"/>
    <s v="USD"/>
    <n v="80000"/>
    <x v="4"/>
    <x v="2"/>
    <x v="2"/>
    <x v="1"/>
  </r>
  <r>
    <s v="ID0274"/>
    <n v="55000"/>
    <s v="USD"/>
    <n v="55000"/>
    <x v="0"/>
    <x v="2"/>
    <x v="2"/>
    <x v="9"/>
  </r>
  <r>
    <s v="ID0275"/>
    <n v="99000"/>
    <s v="USD"/>
    <n v="99000"/>
    <x v="0"/>
    <x v="2"/>
    <x v="2"/>
    <x v="16"/>
  </r>
  <r>
    <s v="ID0276"/>
    <n v="420000"/>
    <s v="PHP"/>
    <n v="9956.1219482708348"/>
    <x v="3"/>
    <x v="32"/>
    <x v="0"/>
    <x v="4"/>
  </r>
  <r>
    <s v="ID0277"/>
    <n v="75000"/>
    <s v="USD"/>
    <n v="75000"/>
    <x v="0"/>
    <x v="2"/>
    <x v="2"/>
    <x v="14"/>
  </r>
  <r>
    <s v="ID0278"/>
    <n v="80000"/>
    <s v="USD"/>
    <n v="80000"/>
    <x v="3"/>
    <x v="2"/>
    <x v="2"/>
    <x v="12"/>
  </r>
  <r>
    <s v="ID0279"/>
    <n v="20000"/>
    <s v="USD"/>
    <n v="20000"/>
    <x v="0"/>
    <x v="0"/>
    <x v="0"/>
    <x v="17"/>
  </r>
  <r>
    <s v="ID0280"/>
    <n v="40000"/>
    <s v="USD"/>
    <n v="40000"/>
    <x v="0"/>
    <x v="2"/>
    <x v="2"/>
    <x v="6"/>
  </r>
  <r>
    <s v="ID0281"/>
    <n v="46000"/>
    <s v="USD"/>
    <n v="46000"/>
    <x v="0"/>
    <x v="2"/>
    <x v="2"/>
    <x v="4"/>
  </r>
  <r>
    <s v="ID0282"/>
    <n v="14000"/>
    <s v="USD"/>
    <n v="14000"/>
    <x v="0"/>
    <x v="20"/>
    <x v="2"/>
    <x v="11"/>
  </r>
  <r>
    <s v="ID0283"/>
    <n v="70000"/>
    <s v="USD"/>
    <n v="70000"/>
    <x v="2"/>
    <x v="2"/>
    <x v="2"/>
    <x v="18"/>
  </r>
  <r>
    <s v="ID0284"/>
    <n v="36000"/>
    <s v="USD"/>
    <n v="36000"/>
    <x v="6"/>
    <x v="13"/>
    <x v="0"/>
    <x v="7"/>
  </r>
  <r>
    <s v="ID0285"/>
    <n v="15000"/>
    <s v="USD"/>
    <n v="15000"/>
    <x v="3"/>
    <x v="2"/>
    <x v="2"/>
    <x v="6"/>
  </r>
  <r>
    <s v="ID0286"/>
    <n v="1500000"/>
    <s v="INR"/>
    <n v="26711.875031163851"/>
    <x v="9"/>
    <x v="0"/>
    <x v="0"/>
    <x v="1"/>
  </r>
  <r>
    <s v="ID0287"/>
    <n v="100000"/>
    <s v="AED"/>
    <n v="27221.92126875931"/>
    <x v="5"/>
    <x v="21"/>
    <x v="0"/>
    <x v="15"/>
  </r>
  <r>
    <s v="ID0288"/>
    <n v="22000"/>
    <s v="USD"/>
    <n v="22000"/>
    <x v="7"/>
    <x v="0"/>
    <x v="0"/>
    <x v="9"/>
  </r>
  <r>
    <s v="ID0289"/>
    <n v="68000"/>
    <s v="USD"/>
    <n v="68000"/>
    <x v="3"/>
    <x v="2"/>
    <x v="2"/>
    <x v="14"/>
  </r>
  <r>
    <s v="ID0290"/>
    <n v="97000"/>
    <s v="USD"/>
    <n v="97000"/>
    <x v="0"/>
    <x v="2"/>
    <x v="2"/>
    <x v="13"/>
  </r>
  <r>
    <s v="ID0291"/>
    <n v="31000"/>
    <s v="GBP"/>
    <n v="48861.526434085805"/>
    <x v="2"/>
    <x v="14"/>
    <x v="1"/>
    <x v="18"/>
  </r>
  <r>
    <s v="ID0292"/>
    <n v="65000"/>
    <s v="USD"/>
    <n v="65000"/>
    <x v="0"/>
    <x v="2"/>
    <x v="2"/>
    <x v="16"/>
  </r>
  <r>
    <s v="ID0293"/>
    <n v="43200"/>
    <s v="USD"/>
    <n v="43200"/>
    <x v="3"/>
    <x v="22"/>
    <x v="0"/>
    <x v="19"/>
  </r>
  <r>
    <s v="ID0294"/>
    <n v="450000"/>
    <s v="INR"/>
    <n v="8013.5625093491553"/>
    <x v="0"/>
    <x v="0"/>
    <x v="0"/>
    <x v="7"/>
  </r>
  <r>
    <s v="ID0295"/>
    <n v="50000"/>
    <s v="USD"/>
    <n v="50000"/>
    <x v="0"/>
    <x v="2"/>
    <x v="2"/>
    <x v="17"/>
  </r>
  <r>
    <s v="ID0296"/>
    <n v="45000"/>
    <s v="USD"/>
    <n v="45000"/>
    <x v="0"/>
    <x v="2"/>
    <x v="2"/>
    <x v="9"/>
  </r>
  <r>
    <s v="ID0297"/>
    <n v="180000"/>
    <s v="INR"/>
    <n v="3205.4250037396623"/>
    <x v="3"/>
    <x v="0"/>
    <x v="0"/>
    <x v="5"/>
  </r>
  <r>
    <s v="ID0298"/>
    <n v="60000"/>
    <s v="USD"/>
    <n v="60000"/>
    <x v="3"/>
    <x v="2"/>
    <x v="2"/>
    <x v="17"/>
  </r>
  <r>
    <s v="ID0299"/>
    <n v="31000"/>
    <s v="USD"/>
    <n v="31000"/>
    <x v="6"/>
    <x v="2"/>
    <x v="2"/>
    <x v="7"/>
  </r>
  <r>
    <s v="ID0300"/>
    <n v="75000"/>
    <s v="USD"/>
    <n v="75000"/>
    <x v="0"/>
    <x v="2"/>
    <x v="2"/>
    <x v="11"/>
  </r>
  <r>
    <s v="ID0301"/>
    <n v="16000"/>
    <s v="USD"/>
    <n v="16000"/>
    <x v="12"/>
    <x v="2"/>
    <x v="2"/>
    <x v="10"/>
  </r>
  <r>
    <s v="ID0302"/>
    <n v="36000"/>
    <s v="USD"/>
    <n v="36000"/>
    <x v="0"/>
    <x v="2"/>
    <x v="2"/>
    <x v="2"/>
  </r>
  <r>
    <s v="ID0303"/>
    <n v="42000"/>
    <s v="CAD"/>
    <n v="41301.183967273726"/>
    <x v="0"/>
    <x v="17"/>
    <x v="2"/>
    <x v="13"/>
  </r>
  <r>
    <s v="ID0304"/>
    <n v="53000"/>
    <s v="USD"/>
    <n v="53000"/>
    <x v="0"/>
    <x v="2"/>
    <x v="2"/>
    <x v="18"/>
  </r>
  <r>
    <s v="ID0305"/>
    <n v="65000"/>
    <s v="EUR"/>
    <n v="82575.963534454509"/>
    <x v="1"/>
    <x v="5"/>
    <x v="1"/>
    <x v="13"/>
  </r>
  <r>
    <s v="ID0306"/>
    <n v="67000"/>
    <s v="USD"/>
    <n v="67000"/>
    <x v="0"/>
    <x v="2"/>
    <x v="2"/>
    <x v="6"/>
  </r>
  <r>
    <s v="ID0307"/>
    <n v="12000"/>
    <s v="USD"/>
    <n v="12000"/>
    <x v="0"/>
    <x v="0"/>
    <x v="0"/>
    <x v="4"/>
  </r>
  <r>
    <s v="ID0308"/>
    <n v="85000"/>
    <s v="USD"/>
    <n v="85000"/>
    <x v="1"/>
    <x v="2"/>
    <x v="2"/>
    <x v="3"/>
  </r>
  <r>
    <s v="ID0309"/>
    <n v="200000"/>
    <s v="EUR"/>
    <n v="254079.88779832155"/>
    <x v="7"/>
    <x v="18"/>
    <x v="1"/>
    <x v="10"/>
  </r>
  <r>
    <s v="ID0310"/>
    <n v="40000"/>
    <s v="USD"/>
    <n v="40000"/>
    <x v="3"/>
    <x v="2"/>
    <x v="2"/>
    <x v="19"/>
  </r>
  <r>
    <s v="ID0311"/>
    <n v="20000"/>
    <s v="GBP"/>
    <n v="31523.565441345683"/>
    <x v="2"/>
    <x v="14"/>
    <x v="1"/>
    <x v="3"/>
  </r>
  <r>
    <s v="ID0312"/>
    <n v="41000"/>
    <s v="USD"/>
    <n v="41000"/>
    <x v="0"/>
    <x v="2"/>
    <x v="2"/>
    <x v="13"/>
  </r>
  <r>
    <s v="ID0313"/>
    <n v="1400000"/>
    <s v="INR"/>
    <n v="24931.083362419595"/>
    <x v="3"/>
    <x v="0"/>
    <x v="0"/>
    <x v="14"/>
  </r>
  <r>
    <s v="ID0314"/>
    <n v="125000"/>
    <s v="USD"/>
    <n v="125000"/>
    <x v="3"/>
    <x v="2"/>
    <x v="2"/>
    <x v="0"/>
  </r>
  <r>
    <s v="ID0315"/>
    <n v="60000"/>
    <s v="CAD"/>
    <n v="59001.691381819612"/>
    <x v="0"/>
    <x v="17"/>
    <x v="2"/>
    <x v="14"/>
  </r>
  <r>
    <s v="ID0316"/>
    <n v="150000"/>
    <s v="MXN"/>
    <n v="10956.982885192734"/>
    <x v="0"/>
    <x v="25"/>
    <x v="2"/>
    <x v="3"/>
  </r>
  <r>
    <s v="ID0317"/>
    <n v="70000"/>
    <s v="USD"/>
    <n v="70000"/>
    <x v="0"/>
    <x v="2"/>
    <x v="2"/>
    <x v="8"/>
  </r>
  <r>
    <s v="ID0318"/>
    <n v="400000"/>
    <s v="USD"/>
    <n v="400000"/>
    <x v="6"/>
    <x v="2"/>
    <x v="2"/>
    <x v="4"/>
  </r>
  <r>
    <s v="ID0319"/>
    <n v="55000"/>
    <s v="USD"/>
    <n v="55000"/>
    <x v="0"/>
    <x v="2"/>
    <x v="2"/>
    <x v="0"/>
  </r>
  <r>
    <s v="ID0320"/>
    <n v="60000"/>
    <s v="USD"/>
    <n v="60000"/>
    <x v="0"/>
    <x v="2"/>
    <x v="2"/>
    <x v="2"/>
  </r>
  <r>
    <s v="ID0321"/>
    <n v="1000000"/>
    <s v="INR"/>
    <n v="17807.916687442568"/>
    <x v="3"/>
    <x v="0"/>
    <x v="0"/>
    <x v="4"/>
  </r>
  <r>
    <s v="ID0322"/>
    <n v="40000"/>
    <s v="USD"/>
    <n v="40000"/>
    <x v="3"/>
    <x v="9"/>
    <x v="1"/>
    <x v="13"/>
  </r>
  <r>
    <s v="ID0323"/>
    <n v="137500"/>
    <s v="USD"/>
    <n v="137500"/>
    <x v="0"/>
    <x v="2"/>
    <x v="2"/>
    <x v="16"/>
  </r>
  <r>
    <s v="ID0324"/>
    <n v="4545"/>
    <s v="USD"/>
    <n v="4545"/>
    <x v="0"/>
    <x v="20"/>
    <x v="2"/>
    <x v="4"/>
  </r>
  <r>
    <s v="ID0325"/>
    <n v="29000"/>
    <s v="GBP"/>
    <n v="45709.169889951241"/>
    <x v="0"/>
    <x v="14"/>
    <x v="1"/>
    <x v="11"/>
  </r>
  <r>
    <s v="ID0326"/>
    <n v="47000"/>
    <s v="USD"/>
    <n v="47000"/>
    <x v="6"/>
    <x v="2"/>
    <x v="2"/>
    <x v="19"/>
  </r>
  <r>
    <s v="ID0327"/>
    <n v="65000"/>
    <s v="USD"/>
    <n v="65000"/>
    <x v="0"/>
    <x v="2"/>
    <x v="2"/>
    <x v="14"/>
  </r>
  <r>
    <s v="ID0328"/>
    <n v="456000"/>
    <s v="PHP"/>
    <n v="10809.503829551191"/>
    <x v="7"/>
    <x v="32"/>
    <x v="0"/>
    <x v="15"/>
  </r>
  <r>
    <s v="ID0329"/>
    <n v="92000"/>
    <s v="USD"/>
    <n v="92000"/>
    <x v="3"/>
    <x v="2"/>
    <x v="2"/>
    <x v="17"/>
  </r>
  <r>
    <s v="ID0330"/>
    <n v="22000"/>
    <s v="USD"/>
    <n v="22000"/>
    <x v="3"/>
    <x v="25"/>
    <x v="2"/>
    <x v="6"/>
  </r>
  <r>
    <s v="ID0331"/>
    <n v="108000"/>
    <s v="USD"/>
    <n v="108000"/>
    <x v="3"/>
    <x v="2"/>
    <x v="2"/>
    <x v="11"/>
  </r>
  <r>
    <s v="ID0332"/>
    <n v="61000"/>
    <s v="USD"/>
    <n v="61000"/>
    <x v="0"/>
    <x v="2"/>
    <x v="2"/>
    <x v="7"/>
  </r>
  <r>
    <s v="ID0333"/>
    <n v="65000"/>
    <s v="CAD"/>
    <n v="63918.498996971248"/>
    <x v="3"/>
    <x v="17"/>
    <x v="2"/>
    <x v="2"/>
  </r>
  <r>
    <s v="ID0334"/>
    <n v="50000"/>
    <s v="USD"/>
    <n v="50000"/>
    <x v="0"/>
    <x v="2"/>
    <x v="2"/>
    <x v="11"/>
  </r>
  <r>
    <s v="ID0335"/>
    <n v="150000"/>
    <s v="USD"/>
    <n v="150000"/>
    <x v="5"/>
    <x v="2"/>
    <x v="2"/>
    <x v="16"/>
  </r>
  <r>
    <s v="ID0336"/>
    <n v="400000"/>
    <s v="INR"/>
    <n v="7123.1666749770275"/>
    <x v="0"/>
    <x v="0"/>
    <x v="0"/>
    <x v="6"/>
  </r>
  <r>
    <s v="ID0337"/>
    <n v="150000"/>
    <s v="USD"/>
    <n v="150000"/>
    <x v="3"/>
    <x v="33"/>
    <x v="0"/>
    <x v="14"/>
  </r>
  <r>
    <s v="ID0338"/>
    <n v="45000"/>
    <s v="USD"/>
    <n v="45000"/>
    <x v="6"/>
    <x v="2"/>
    <x v="2"/>
    <x v="16"/>
  </r>
  <r>
    <s v="ID0339"/>
    <n v="135000"/>
    <s v="USD"/>
    <n v="135000"/>
    <x v="3"/>
    <x v="2"/>
    <x v="2"/>
    <x v="9"/>
  </r>
  <r>
    <s v="ID0340"/>
    <n v="360000"/>
    <s v="INR"/>
    <n v="6410.8500074793246"/>
    <x v="0"/>
    <x v="0"/>
    <x v="0"/>
    <x v="0"/>
  </r>
  <r>
    <s v="ID0341"/>
    <n v="29000"/>
    <s v="USD"/>
    <n v="29000"/>
    <x v="3"/>
    <x v="2"/>
    <x v="2"/>
    <x v="16"/>
  </r>
  <r>
    <s v="ID0342"/>
    <n v="13000"/>
    <s v="USD"/>
    <n v="13000"/>
    <x v="3"/>
    <x v="0"/>
    <x v="0"/>
    <x v="10"/>
  </r>
  <r>
    <s v="ID0343"/>
    <n v="63000"/>
    <s v="USD"/>
    <n v="63000"/>
    <x v="0"/>
    <x v="2"/>
    <x v="2"/>
    <x v="10"/>
  </r>
  <r>
    <s v="ID0344"/>
    <n v="95000"/>
    <s v="USD"/>
    <n v="95000"/>
    <x v="0"/>
    <x v="2"/>
    <x v="2"/>
    <x v="2"/>
  </r>
  <r>
    <s v="ID0346"/>
    <n v="100000"/>
    <s v="USD"/>
    <n v="100000"/>
    <x v="0"/>
    <x v="14"/>
    <x v="1"/>
    <x v="8"/>
  </r>
  <r>
    <s v="ID0347"/>
    <n v="3800"/>
    <s v="USD"/>
    <n v="3800"/>
    <x v="7"/>
    <x v="0"/>
    <x v="0"/>
    <x v="0"/>
  </r>
  <r>
    <s v="ID0348"/>
    <n v="11400"/>
    <s v="USD"/>
    <n v="11400"/>
    <x v="9"/>
    <x v="20"/>
    <x v="2"/>
    <x v="19"/>
  </r>
  <r>
    <s v="ID0349"/>
    <n v="56000"/>
    <s v="CAD"/>
    <n v="55068.245289698301"/>
    <x v="0"/>
    <x v="17"/>
    <x v="2"/>
    <x v="4"/>
  </r>
  <r>
    <s v="ID0350"/>
    <n v="53000"/>
    <s v="USD"/>
    <n v="53000"/>
    <x v="3"/>
    <x v="2"/>
    <x v="2"/>
    <x v="2"/>
  </r>
  <r>
    <s v="ID0351"/>
    <n v="130000"/>
    <s v="USD"/>
    <n v="130000"/>
    <x v="2"/>
    <x v="2"/>
    <x v="2"/>
    <x v="18"/>
  </r>
  <r>
    <s v="ID0352"/>
    <n v="370000"/>
    <s v="INR"/>
    <n v="6588.9291743537506"/>
    <x v="0"/>
    <x v="0"/>
    <x v="0"/>
    <x v="4"/>
  </r>
  <r>
    <s v="ID0353"/>
    <n v="160000"/>
    <s v="CAD"/>
    <n v="157337.8436848523"/>
    <x v="9"/>
    <x v="17"/>
    <x v="2"/>
    <x v="13"/>
  </r>
  <r>
    <s v="ID0354"/>
    <n v="44200"/>
    <s v="USD"/>
    <n v="44200"/>
    <x v="0"/>
    <x v="2"/>
    <x v="2"/>
    <x v="10"/>
  </r>
  <r>
    <s v="ID0355"/>
    <n v="56000"/>
    <s v="USD"/>
    <n v="56000"/>
    <x v="3"/>
    <x v="2"/>
    <x v="2"/>
    <x v="5"/>
  </r>
  <r>
    <s v="ID0356"/>
    <n v="72500"/>
    <s v="USD"/>
    <n v="72500"/>
    <x v="2"/>
    <x v="2"/>
    <x v="2"/>
    <x v="6"/>
  </r>
  <r>
    <s v="ID0357"/>
    <n v="75000"/>
    <s v="CAD"/>
    <n v="73752.11422727452"/>
    <x v="0"/>
    <x v="17"/>
    <x v="2"/>
    <x v="8"/>
  </r>
  <r>
    <s v="ID0358"/>
    <n v="170000"/>
    <s v="USD"/>
    <n v="170000"/>
    <x v="0"/>
    <x v="14"/>
    <x v="1"/>
    <x v="10"/>
  </r>
  <r>
    <s v="ID0359"/>
    <n v="68000"/>
    <s v="USD"/>
    <n v="68000"/>
    <x v="3"/>
    <x v="2"/>
    <x v="2"/>
    <x v="13"/>
  </r>
  <r>
    <s v="ID0360"/>
    <n v="75000"/>
    <s v="USD"/>
    <n v="75000"/>
    <x v="0"/>
    <x v="2"/>
    <x v="2"/>
    <x v="18"/>
  </r>
  <r>
    <s v="ID0361"/>
    <n v="62500"/>
    <s v="USD"/>
    <n v="62500"/>
    <x v="11"/>
    <x v="2"/>
    <x v="2"/>
    <x v="13"/>
  </r>
  <r>
    <s v="ID0362"/>
    <n v="25000"/>
    <s v="USD"/>
    <n v="25000"/>
    <x v="3"/>
    <x v="0"/>
    <x v="0"/>
    <x v="11"/>
  </r>
  <r>
    <s v="ID0363"/>
    <n v="480000"/>
    <s v="SEK"/>
    <n v="68954.520184280962"/>
    <x v="9"/>
    <x v="34"/>
    <x v="1"/>
    <x v="19"/>
  </r>
  <r>
    <s v="ID0365"/>
    <n v="85000"/>
    <s v="USD"/>
    <n v="85000"/>
    <x v="0"/>
    <x v="2"/>
    <x v="2"/>
    <x v="5"/>
  </r>
  <r>
    <s v="ID0366"/>
    <n v="43000"/>
    <s v="GBP"/>
    <n v="67775.665698893223"/>
    <x v="3"/>
    <x v="14"/>
    <x v="1"/>
    <x v="7"/>
  </r>
  <r>
    <s v="ID0367"/>
    <n v="89000"/>
    <s v="USD"/>
    <n v="89000"/>
    <x v="3"/>
    <x v="2"/>
    <x v="2"/>
    <x v="13"/>
  </r>
  <r>
    <s v="ID0368"/>
    <n v="35000"/>
    <s v="USD"/>
    <n v="35000"/>
    <x v="0"/>
    <x v="20"/>
    <x v="2"/>
    <x v="14"/>
  </r>
  <r>
    <s v="ID0369"/>
    <n v="47500"/>
    <s v="USD"/>
    <n v="47500"/>
    <x v="3"/>
    <x v="2"/>
    <x v="2"/>
    <x v="18"/>
  </r>
  <r>
    <s v="ID0370"/>
    <n v="130000"/>
    <s v="USD"/>
    <n v="130000"/>
    <x v="3"/>
    <x v="2"/>
    <x v="2"/>
    <x v="18"/>
  </r>
  <r>
    <s v="ID0371"/>
    <n v="18000"/>
    <s v="USD"/>
    <n v="18000"/>
    <x v="8"/>
    <x v="0"/>
    <x v="0"/>
    <x v="6"/>
  </r>
  <r>
    <s v="ID0372"/>
    <n v="480000"/>
    <s v="INR"/>
    <n v="8547.8000099724322"/>
    <x v="3"/>
    <x v="0"/>
    <x v="0"/>
    <x v="9"/>
  </r>
  <r>
    <s v="ID0373"/>
    <n v="41932"/>
    <s v="USD"/>
    <n v="41932"/>
    <x v="3"/>
    <x v="2"/>
    <x v="2"/>
    <x v="7"/>
  </r>
  <r>
    <s v="ID0374"/>
    <n v="220700"/>
    <s v="USD"/>
    <n v="220700"/>
    <x v="9"/>
    <x v="20"/>
    <x v="2"/>
    <x v="0"/>
  </r>
  <r>
    <s v="ID0375"/>
    <n v="194000"/>
    <s v="USD"/>
    <n v="194000"/>
    <x v="8"/>
    <x v="2"/>
    <x v="2"/>
    <x v="9"/>
  </r>
  <r>
    <s v="ID0376"/>
    <n v="9000000"/>
    <s v="INR"/>
    <n v="160271.25018698312"/>
    <x v="0"/>
    <x v="0"/>
    <x v="0"/>
    <x v="4"/>
  </r>
  <r>
    <s v="ID0377"/>
    <n v="500000"/>
    <s v="INR"/>
    <n v="8903.9583437212841"/>
    <x v="3"/>
    <x v="0"/>
    <x v="0"/>
    <x v="19"/>
  </r>
  <r>
    <s v="ID0378"/>
    <n v="80000"/>
    <s v="CAD"/>
    <n v="78668.921842426149"/>
    <x v="0"/>
    <x v="17"/>
    <x v="2"/>
    <x v="16"/>
  </r>
  <r>
    <s v="ID0379"/>
    <n v="18000"/>
    <s v="EUR"/>
    <n v="22867.189901848938"/>
    <x v="3"/>
    <x v="7"/>
    <x v="1"/>
    <x v="5"/>
  </r>
  <r>
    <s v="ID0380"/>
    <n v="60000"/>
    <s v="GBP"/>
    <n v="94570.696324037053"/>
    <x v="8"/>
    <x v="14"/>
    <x v="1"/>
    <x v="11"/>
  </r>
  <r>
    <s v="ID0381"/>
    <n v="95000"/>
    <s v="USD"/>
    <n v="95000"/>
    <x v="0"/>
    <x v="2"/>
    <x v="2"/>
    <x v="13"/>
  </r>
  <r>
    <s v="ID0382"/>
    <n v="540000"/>
    <s v="INR"/>
    <n v="9616.275011218986"/>
    <x v="2"/>
    <x v="0"/>
    <x v="0"/>
    <x v="17"/>
  </r>
  <r>
    <s v="ID0383"/>
    <n v="48000"/>
    <s v="USD"/>
    <n v="48000"/>
    <x v="0"/>
    <x v="2"/>
    <x v="2"/>
    <x v="7"/>
  </r>
  <r>
    <s v="ID0384"/>
    <n v="46000"/>
    <s v="USD"/>
    <n v="46000"/>
    <x v="0"/>
    <x v="2"/>
    <x v="2"/>
    <x v="0"/>
  </r>
  <r>
    <s v="ID0385"/>
    <n v="15000"/>
    <s v="USD"/>
    <n v="15000"/>
    <x v="7"/>
    <x v="6"/>
    <x v="1"/>
    <x v="13"/>
  </r>
  <r>
    <s v="ID0386"/>
    <n v="620000"/>
    <s v="INR"/>
    <n v="11040.908346214392"/>
    <x v="3"/>
    <x v="0"/>
    <x v="0"/>
    <x v="0"/>
  </r>
  <r>
    <s v="ID0387"/>
    <n v="28000"/>
    <s v="GBP"/>
    <n v="44132.991617883956"/>
    <x v="3"/>
    <x v="14"/>
    <x v="1"/>
    <x v="1"/>
  </r>
  <r>
    <s v="ID0388"/>
    <n v="47000"/>
    <s v="USD"/>
    <n v="47000"/>
    <x v="3"/>
    <x v="2"/>
    <x v="2"/>
    <x v="17"/>
  </r>
  <r>
    <s v="ID0389"/>
    <n v="44000"/>
    <s v="USD"/>
    <n v="44000"/>
    <x v="0"/>
    <x v="2"/>
    <x v="2"/>
    <x v="15"/>
  </r>
  <r>
    <s v="ID0390"/>
    <n v="55000"/>
    <s v="USD"/>
    <n v="55000"/>
    <x v="5"/>
    <x v="2"/>
    <x v="2"/>
    <x v="11"/>
  </r>
  <r>
    <s v="ID0391"/>
    <n v="12000"/>
    <s v="USD"/>
    <n v="12000"/>
    <x v="7"/>
    <x v="11"/>
    <x v="3"/>
    <x v="16"/>
  </r>
  <r>
    <s v="ID0392"/>
    <n v="50000"/>
    <s v="USD"/>
    <n v="50000"/>
    <x v="3"/>
    <x v="2"/>
    <x v="2"/>
    <x v="7"/>
  </r>
  <r>
    <s v="ID0393"/>
    <n v="750000"/>
    <s v="INR"/>
    <n v="13355.937515581925"/>
    <x v="0"/>
    <x v="0"/>
    <x v="0"/>
    <x v="18"/>
  </r>
  <r>
    <s v="ID0394"/>
    <n v="99147"/>
    <s v="USD"/>
    <n v="99147"/>
    <x v="6"/>
    <x v="13"/>
    <x v="0"/>
    <x v="6"/>
  </r>
  <r>
    <s v="ID0395"/>
    <n v="45880"/>
    <s v="USD"/>
    <n v="45880"/>
    <x v="3"/>
    <x v="2"/>
    <x v="2"/>
    <x v="10"/>
  </r>
  <r>
    <s v="ID0396"/>
    <n v="70000"/>
    <s v="USD"/>
    <n v="70000"/>
    <x v="3"/>
    <x v="2"/>
    <x v="2"/>
    <x v="14"/>
  </r>
  <r>
    <s v="ID0397"/>
    <n v="100000"/>
    <s v="USD"/>
    <n v="100000"/>
    <x v="0"/>
    <x v="2"/>
    <x v="2"/>
    <x v="13"/>
  </r>
  <r>
    <s v="ID0398"/>
    <n v="1440000"/>
    <s v="BDT"/>
    <n v="17598.017290051986"/>
    <x v="0"/>
    <x v="35"/>
    <x v="0"/>
    <x v="11"/>
  </r>
  <r>
    <s v="ID0399"/>
    <n v="85000"/>
    <s v="USD"/>
    <n v="85000"/>
    <x v="2"/>
    <x v="2"/>
    <x v="2"/>
    <x v="12"/>
  </r>
  <r>
    <s v="ID0400"/>
    <n v="47000"/>
    <s v="USD"/>
    <n v="47000"/>
    <x v="3"/>
    <x v="2"/>
    <x v="2"/>
    <x v="17"/>
  </r>
  <r>
    <s v="ID0401"/>
    <n v="40000"/>
    <s v="USD"/>
    <n v="40000"/>
    <x v="3"/>
    <x v="2"/>
    <x v="2"/>
    <x v="3"/>
  </r>
  <r>
    <s v="ID0402"/>
    <n v="30000"/>
    <s v="USD"/>
    <n v="30000"/>
    <x v="13"/>
    <x v="0"/>
    <x v="0"/>
    <x v="14"/>
  </r>
  <r>
    <s v="ID0403"/>
    <n v="72000"/>
    <s v="CAD"/>
    <n v="70802.029658183528"/>
    <x v="1"/>
    <x v="17"/>
    <x v="2"/>
    <x v="4"/>
  </r>
  <r>
    <s v="ID0404"/>
    <n v="34000"/>
    <s v="USD"/>
    <n v="34000"/>
    <x v="0"/>
    <x v="2"/>
    <x v="2"/>
    <x v="9"/>
  </r>
  <r>
    <s v="ID0405"/>
    <n v="52000"/>
    <s v="USD"/>
    <n v="52000"/>
    <x v="0"/>
    <x v="2"/>
    <x v="2"/>
    <x v="3"/>
  </r>
  <r>
    <s v="ID0406"/>
    <n v="300000"/>
    <s v="INR"/>
    <n v="5342.3750062327708"/>
    <x v="2"/>
    <x v="0"/>
    <x v="0"/>
    <x v="9"/>
  </r>
  <r>
    <s v="ID0407"/>
    <n v="400000"/>
    <s v="INR"/>
    <n v="7123.1666749770275"/>
    <x v="0"/>
    <x v="0"/>
    <x v="0"/>
    <x v="5"/>
  </r>
  <r>
    <s v="ID0408"/>
    <n v="63586"/>
    <s v="USD"/>
    <n v="63586"/>
    <x v="3"/>
    <x v="21"/>
    <x v="0"/>
    <x v="1"/>
  </r>
  <r>
    <s v="ID0409"/>
    <n v="35000"/>
    <s v="GBP"/>
    <n v="55166.239522354947"/>
    <x v="5"/>
    <x v="14"/>
    <x v="1"/>
    <x v="8"/>
  </r>
  <r>
    <s v="ID0410"/>
    <n v="60000"/>
    <s v="USD"/>
    <n v="60000"/>
    <x v="0"/>
    <x v="2"/>
    <x v="2"/>
    <x v="18"/>
  </r>
  <r>
    <s v="ID0411"/>
    <n v="19200"/>
    <s v="USD"/>
    <n v="19200"/>
    <x v="3"/>
    <x v="36"/>
    <x v="1"/>
    <x v="12"/>
  </r>
  <r>
    <s v="ID0412"/>
    <n v="14000000"/>
    <s v="COSTARICAN"/>
    <n v="28109.627547434993"/>
    <x v="0"/>
    <x v="37"/>
    <x v="2"/>
    <x v="2"/>
  </r>
  <r>
    <s v="ID0413"/>
    <n v="56000"/>
    <s v="USD"/>
    <n v="56000"/>
    <x v="0"/>
    <x v="2"/>
    <x v="2"/>
    <x v="11"/>
  </r>
  <r>
    <s v="ID0414"/>
    <n v="52000"/>
    <s v="USD"/>
    <n v="52000"/>
    <x v="5"/>
    <x v="2"/>
    <x v="2"/>
    <x v="19"/>
  </r>
  <r>
    <s v="ID0415"/>
    <n v="51613"/>
    <s v="USD"/>
    <n v="51613"/>
    <x v="0"/>
    <x v="2"/>
    <x v="2"/>
    <x v="19"/>
  </r>
  <r>
    <s v="ID0416"/>
    <n v="35000"/>
    <s v="USD"/>
    <n v="35000"/>
    <x v="0"/>
    <x v="13"/>
    <x v="0"/>
    <x v="9"/>
  </r>
  <r>
    <s v="ID0417"/>
    <n v="56000"/>
    <s v="USD"/>
    <n v="56000"/>
    <x v="3"/>
    <x v="2"/>
    <x v="2"/>
    <x v="8"/>
  </r>
  <r>
    <s v="ID0418"/>
    <n v="115000"/>
    <s v="USD"/>
    <n v="115000"/>
    <x v="9"/>
    <x v="2"/>
    <x v="2"/>
    <x v="3"/>
  </r>
  <r>
    <s v="ID0419"/>
    <n v="66000"/>
    <s v="GBP"/>
    <n v="104027.76595644075"/>
    <x v="3"/>
    <x v="14"/>
    <x v="1"/>
    <x v="8"/>
  </r>
  <r>
    <s v="ID0420"/>
    <n v="200000"/>
    <s v="INR"/>
    <n v="3561.5833374885137"/>
    <x v="9"/>
    <x v="0"/>
    <x v="0"/>
    <x v="15"/>
  </r>
  <r>
    <s v="ID0421"/>
    <n v="72000"/>
    <s v="USD"/>
    <n v="72000"/>
    <x v="8"/>
    <x v="2"/>
    <x v="2"/>
    <x v="14"/>
  </r>
  <r>
    <s v="ID0422"/>
    <n v="90000"/>
    <s v="USD"/>
    <n v="90000"/>
    <x v="0"/>
    <x v="2"/>
    <x v="2"/>
    <x v="18"/>
  </r>
  <r>
    <s v="ID0423"/>
    <n v="8500"/>
    <s v="USD"/>
    <n v="8500"/>
    <x v="5"/>
    <x v="36"/>
    <x v="1"/>
    <x v="14"/>
  </r>
  <r>
    <s v="ID0424"/>
    <n v="12000"/>
    <s v="USD"/>
    <n v="12000"/>
    <x v="0"/>
    <x v="38"/>
    <x v="0"/>
    <x v="9"/>
  </r>
  <r>
    <s v="ID0425"/>
    <n v="250000"/>
    <s v="USD"/>
    <n v="250000"/>
    <x v="9"/>
    <x v="2"/>
    <x v="2"/>
    <x v="16"/>
  </r>
  <r>
    <s v="ID0426"/>
    <n v="70800"/>
    <s v="EUR"/>
    <n v="89944.280280605832"/>
    <x v="0"/>
    <x v="39"/>
    <x v="1"/>
    <x v="19"/>
  </r>
  <r>
    <s v="ID0427"/>
    <n v="240000"/>
    <s v="INR"/>
    <n v="4273.9000049862161"/>
    <x v="3"/>
    <x v="0"/>
    <x v="0"/>
    <x v="18"/>
  </r>
  <r>
    <s v="ID0428"/>
    <n v="30000"/>
    <s v="USD"/>
    <n v="30000"/>
    <x v="3"/>
    <x v="2"/>
    <x v="2"/>
    <x v="9"/>
  </r>
  <r>
    <s v="ID0429"/>
    <n v="30000"/>
    <s v="USD"/>
    <n v="30000"/>
    <x v="7"/>
    <x v="36"/>
    <x v="1"/>
    <x v="15"/>
  </r>
  <r>
    <s v="ID0430"/>
    <n v="24000"/>
    <s v="USD"/>
    <n v="24000"/>
    <x v="2"/>
    <x v="2"/>
    <x v="2"/>
    <x v="17"/>
  </r>
  <r>
    <s v="ID0431"/>
    <n v="60000"/>
    <s v="USD"/>
    <n v="60000"/>
    <x v="3"/>
    <x v="2"/>
    <x v="2"/>
    <x v="9"/>
  </r>
  <r>
    <s v="ID0432"/>
    <n v="76600"/>
    <s v="USD"/>
    <n v="76600"/>
    <x v="0"/>
    <x v="2"/>
    <x v="2"/>
    <x v="7"/>
  </r>
  <r>
    <s v="ID0433"/>
    <n v="65000"/>
    <s v="GBP"/>
    <n v="102451.58768437347"/>
    <x v="1"/>
    <x v="14"/>
    <x v="1"/>
    <x v="12"/>
  </r>
  <r>
    <s v="ID0434"/>
    <n v="6629"/>
    <s v="USD"/>
    <n v="6629"/>
    <x v="2"/>
    <x v="40"/>
    <x v="2"/>
    <x v="8"/>
  </r>
  <r>
    <s v="ID0435"/>
    <n v="90000"/>
    <s v="USD"/>
    <n v="90000"/>
    <x v="0"/>
    <x v="2"/>
    <x v="2"/>
    <x v="10"/>
  </r>
  <r>
    <s v="ID0436"/>
    <n v="8500"/>
    <s v="USD"/>
    <n v="8500"/>
    <x v="0"/>
    <x v="27"/>
    <x v="2"/>
    <x v="18"/>
  </r>
  <r>
    <s v="ID0437"/>
    <n v="75000"/>
    <s v="USD"/>
    <n v="75000"/>
    <x v="0"/>
    <x v="2"/>
    <x v="2"/>
    <x v="19"/>
  </r>
  <r>
    <s v="ID0438"/>
    <n v="72000"/>
    <s v="USD"/>
    <n v="72000"/>
    <x v="0"/>
    <x v="2"/>
    <x v="2"/>
    <x v="4"/>
  </r>
  <r>
    <s v="ID0439"/>
    <n v="65000"/>
    <s v="USD"/>
    <n v="65000"/>
    <x v="0"/>
    <x v="2"/>
    <x v="2"/>
    <x v="8"/>
  </r>
  <r>
    <s v="ID0440"/>
    <n v="120000"/>
    <s v="USD"/>
    <n v="120000"/>
    <x v="8"/>
    <x v="2"/>
    <x v="2"/>
    <x v="16"/>
  </r>
  <r>
    <s v="ID0441"/>
    <n v="4000000"/>
    <s v="INR"/>
    <n v="71231.666749770273"/>
    <x v="5"/>
    <x v="0"/>
    <x v="0"/>
    <x v="4"/>
  </r>
  <r>
    <s v="ID0442"/>
    <n v="300000"/>
    <s v="INR"/>
    <n v="5342.3750062327708"/>
    <x v="3"/>
    <x v="0"/>
    <x v="0"/>
    <x v="15"/>
  </r>
  <r>
    <s v="ID0443"/>
    <n v="1100000"/>
    <s v="INR"/>
    <n v="19588.708356186824"/>
    <x v="3"/>
    <x v="0"/>
    <x v="0"/>
    <x v="18"/>
  </r>
  <r>
    <s v="ID0444"/>
    <n v="80000"/>
    <s v="USD"/>
    <n v="80000"/>
    <x v="0"/>
    <x v="2"/>
    <x v="2"/>
    <x v="5"/>
  </r>
  <r>
    <s v="ID0445"/>
    <n v="3000000"/>
    <s v="INR"/>
    <n v="53423.750062327701"/>
    <x v="3"/>
    <x v="0"/>
    <x v="0"/>
    <x v="1"/>
  </r>
  <r>
    <s v="ID0446"/>
    <n v="110000"/>
    <s v="CAD"/>
    <n v="108169.76753333595"/>
    <x v="1"/>
    <x v="17"/>
    <x v="2"/>
    <x v="8"/>
  </r>
  <r>
    <s v="ID0447"/>
    <n v="51000"/>
    <s v="USD"/>
    <n v="51000"/>
    <x v="3"/>
    <x v="2"/>
    <x v="2"/>
    <x v="0"/>
  </r>
  <r>
    <s v="ID0448"/>
    <n v="5000"/>
    <s v="USD"/>
    <n v="5000"/>
    <x v="7"/>
    <x v="0"/>
    <x v="0"/>
    <x v="16"/>
  </r>
  <r>
    <s v="ID0449"/>
    <n v="74000"/>
    <s v="USD"/>
    <n v="74000"/>
    <x v="2"/>
    <x v="2"/>
    <x v="2"/>
    <x v="17"/>
  </r>
  <r>
    <s v="ID0450"/>
    <n v="60000"/>
    <s v="GBP"/>
    <n v="94570.696324037053"/>
    <x v="9"/>
    <x v="14"/>
    <x v="1"/>
    <x v="5"/>
  </r>
  <r>
    <s v="ID0451"/>
    <n v="50000"/>
    <s v="USD"/>
    <n v="50000"/>
    <x v="0"/>
    <x v="2"/>
    <x v="2"/>
    <x v="10"/>
  </r>
  <r>
    <s v="ID0452"/>
    <n v="500000"/>
    <s v="INR"/>
    <n v="8903.9583437212841"/>
    <x v="0"/>
    <x v="0"/>
    <x v="0"/>
    <x v="16"/>
  </r>
  <r>
    <s v="ID0453"/>
    <n v="78000"/>
    <s v="USD"/>
    <n v="78000"/>
    <x v="3"/>
    <x v="41"/>
    <x v="3"/>
    <x v="9"/>
  </r>
  <r>
    <s v="ID0454"/>
    <n v="900000"/>
    <s v="INR"/>
    <n v="16027.125018698311"/>
    <x v="3"/>
    <x v="0"/>
    <x v="0"/>
    <x v="2"/>
  </r>
  <r>
    <s v="ID0455"/>
    <n v="7500"/>
    <s v="USD"/>
    <n v="7500"/>
    <x v="0"/>
    <x v="36"/>
    <x v="1"/>
    <x v="4"/>
  </r>
  <r>
    <s v="ID0456"/>
    <n v="60000"/>
    <s v="USD"/>
    <n v="60000"/>
    <x v="0"/>
    <x v="2"/>
    <x v="2"/>
    <x v="8"/>
  </r>
  <r>
    <s v="ID0457"/>
    <n v="800000"/>
    <s v="INR"/>
    <n v="14246.333349954055"/>
    <x v="13"/>
    <x v="0"/>
    <x v="0"/>
    <x v="7"/>
  </r>
  <r>
    <s v="ID0458"/>
    <n v="80000"/>
    <s v="USD"/>
    <n v="80000"/>
    <x v="3"/>
    <x v="2"/>
    <x v="2"/>
    <x v="6"/>
  </r>
  <r>
    <s v="ID0459"/>
    <n v="38000"/>
    <s v="GBP"/>
    <n v="59894.774338556796"/>
    <x v="5"/>
    <x v="14"/>
    <x v="1"/>
    <x v="1"/>
  </r>
  <r>
    <s v="ID0460"/>
    <n v="52000"/>
    <s v="CAD"/>
    <n v="51134.799197576998"/>
    <x v="3"/>
    <x v="17"/>
    <x v="2"/>
    <x v="9"/>
  </r>
  <r>
    <s v="ID0461"/>
    <n v="125000"/>
    <s v="USD"/>
    <n v="125000"/>
    <x v="3"/>
    <x v="2"/>
    <x v="2"/>
    <x v="6"/>
  </r>
  <r>
    <s v="ID0462"/>
    <n v="52000"/>
    <s v="USD"/>
    <n v="52000"/>
    <x v="0"/>
    <x v="2"/>
    <x v="2"/>
    <x v="15"/>
  </r>
  <r>
    <s v="ID0463"/>
    <n v="45000"/>
    <s v="USD"/>
    <n v="45000"/>
    <x v="0"/>
    <x v="2"/>
    <x v="2"/>
    <x v="15"/>
  </r>
  <r>
    <s v="ID0464"/>
    <n v="25000"/>
    <s v="GBP"/>
    <n v="39404.456801682099"/>
    <x v="0"/>
    <x v="14"/>
    <x v="1"/>
    <x v="16"/>
  </r>
  <r>
    <s v="ID0465"/>
    <n v="60000"/>
    <s v="USD"/>
    <n v="60000"/>
    <x v="3"/>
    <x v="2"/>
    <x v="2"/>
    <x v="19"/>
  </r>
  <r>
    <s v="ID0466"/>
    <n v="70000"/>
    <s v="CAD"/>
    <n v="68835.306612122877"/>
    <x v="3"/>
    <x v="17"/>
    <x v="2"/>
    <x v="16"/>
  </r>
  <r>
    <s v="ID0467"/>
    <n v="5250"/>
    <s v="USD"/>
    <n v="5250"/>
    <x v="6"/>
    <x v="42"/>
    <x v="0"/>
    <x v="6"/>
  </r>
  <r>
    <s v="ID0468"/>
    <n v="87000"/>
    <s v="CAD"/>
    <n v="85552.452503638444"/>
    <x v="3"/>
    <x v="17"/>
    <x v="2"/>
    <x v="1"/>
  </r>
  <r>
    <s v="ID0469"/>
    <n v="125000"/>
    <s v="INR"/>
    <n v="2225.989585930321"/>
    <x v="0"/>
    <x v="0"/>
    <x v="0"/>
    <x v="9"/>
  </r>
  <r>
    <s v="ID0470"/>
    <n v="150000"/>
    <s v="USD"/>
    <n v="150000"/>
    <x v="13"/>
    <x v="2"/>
    <x v="2"/>
    <x v="13"/>
  </r>
  <r>
    <s v="ID0471"/>
    <n v="50000"/>
    <s v="USD"/>
    <n v="50000"/>
    <x v="0"/>
    <x v="2"/>
    <x v="2"/>
    <x v="7"/>
  </r>
  <r>
    <s v="ID0472"/>
    <n v="70000"/>
    <s v="USD"/>
    <n v="70000"/>
    <x v="0"/>
    <x v="2"/>
    <x v="2"/>
    <x v="18"/>
  </r>
  <r>
    <s v="ID0473"/>
    <n v="28500"/>
    <s v="GBP"/>
    <n v="44921.080753917595"/>
    <x v="3"/>
    <x v="14"/>
    <x v="1"/>
    <x v="18"/>
  </r>
  <r>
    <s v="ID0474"/>
    <n v="20000"/>
    <s v="USD"/>
    <n v="20000"/>
    <x v="6"/>
    <x v="0"/>
    <x v="0"/>
    <x v="10"/>
  </r>
  <r>
    <s v="ID0476"/>
    <n v="12000"/>
    <s v="USD"/>
    <n v="12000"/>
    <x v="0"/>
    <x v="43"/>
    <x v="1"/>
    <x v="11"/>
  </r>
  <r>
    <s v="ID0477"/>
    <n v="1250000"/>
    <s v="CAD"/>
    <n v="1229201.9037879086"/>
    <x v="5"/>
    <x v="17"/>
    <x v="2"/>
    <x v="16"/>
  </r>
  <r>
    <s v="ID0478"/>
    <n v="30000"/>
    <s v="USD"/>
    <n v="30000"/>
    <x v="0"/>
    <x v="2"/>
    <x v="2"/>
    <x v="13"/>
  </r>
  <r>
    <s v="ID0479"/>
    <n v="24000"/>
    <s v="USD"/>
    <n v="24000"/>
    <x v="2"/>
    <x v="44"/>
    <x v="3"/>
    <x v="3"/>
  </r>
  <r>
    <s v="ID0480"/>
    <n v="92000"/>
    <s v="USD"/>
    <n v="92000"/>
    <x v="2"/>
    <x v="2"/>
    <x v="2"/>
    <x v="10"/>
  </r>
  <r>
    <s v="ID0481"/>
    <n v="52000"/>
    <s v="USD"/>
    <n v="52000"/>
    <x v="0"/>
    <x v="2"/>
    <x v="2"/>
    <x v="0"/>
  </r>
  <r>
    <s v="ID0482"/>
    <n v="169000"/>
    <s v="USD"/>
    <n v="169000"/>
    <x v="14"/>
    <x v="2"/>
    <x v="2"/>
    <x v="5"/>
  </r>
  <r>
    <s v="ID0484"/>
    <n v="110000"/>
    <s v="USD"/>
    <n v="110000"/>
    <x v="5"/>
    <x v="45"/>
    <x v="1"/>
    <x v="0"/>
  </r>
  <r>
    <s v="ID0485"/>
    <n v="1080000"/>
    <s v="ZAR"/>
    <n v="131675.52225194403"/>
    <x v="3"/>
    <x v="11"/>
    <x v="3"/>
    <x v="16"/>
  </r>
  <r>
    <s v="ID0486"/>
    <n v="59000"/>
    <s v="GBP"/>
    <n v="92994.518051969761"/>
    <x v="9"/>
    <x v="14"/>
    <x v="1"/>
    <x v="13"/>
  </r>
  <r>
    <s v="ID0487"/>
    <n v="50000"/>
    <s v="USD"/>
    <n v="50000"/>
    <x v="0"/>
    <x v="2"/>
    <x v="2"/>
    <x v="18"/>
  </r>
  <r>
    <s v="ID0488"/>
    <n v="65000"/>
    <s v="USD"/>
    <n v="65000"/>
    <x v="0"/>
    <x v="2"/>
    <x v="2"/>
    <x v="19"/>
  </r>
  <r>
    <s v="ID0489"/>
    <n v="46000"/>
    <s v="CAD"/>
    <n v="45234.630059395036"/>
    <x v="0"/>
    <x v="17"/>
    <x v="2"/>
    <x v="9"/>
  </r>
  <r>
    <s v="ID0490"/>
    <n v="55000"/>
    <s v="USD"/>
    <n v="55000"/>
    <x v="0"/>
    <x v="2"/>
    <x v="2"/>
    <x v="1"/>
  </r>
  <r>
    <s v="ID0491"/>
    <n v="20000"/>
    <s v="USD"/>
    <n v="20000"/>
    <x v="9"/>
    <x v="0"/>
    <x v="0"/>
    <x v="17"/>
  </r>
  <r>
    <s v="ID0492"/>
    <n v="6000"/>
    <s v="USD"/>
    <n v="6000"/>
    <x v="7"/>
    <x v="0"/>
    <x v="0"/>
    <x v="5"/>
  </r>
  <r>
    <s v="ID0493"/>
    <n v="190000"/>
    <s v="GBP"/>
    <n v="299473.87169278396"/>
    <x v="8"/>
    <x v="14"/>
    <x v="1"/>
    <x v="7"/>
  </r>
  <r>
    <s v="ID0494"/>
    <n v="28164"/>
    <s v="GBP"/>
    <n v="44391.484854502989"/>
    <x v="3"/>
    <x v="14"/>
    <x v="1"/>
    <x v="14"/>
  </r>
  <r>
    <s v="ID0495"/>
    <n v="40000"/>
    <s v="USD"/>
    <n v="40000"/>
    <x v="0"/>
    <x v="2"/>
    <x v="2"/>
    <x v="14"/>
  </r>
  <r>
    <s v="ID0496"/>
    <n v="108000"/>
    <s v="USD"/>
    <n v="108000"/>
    <x v="3"/>
    <x v="45"/>
    <x v="1"/>
    <x v="18"/>
  </r>
  <r>
    <s v="ID0497"/>
    <n v="200000"/>
    <s v="INR"/>
    <n v="3561.5833374885137"/>
    <x v="0"/>
    <x v="0"/>
    <x v="0"/>
    <x v="17"/>
  </r>
  <r>
    <s v="ID0498"/>
    <n v="84000"/>
    <s v="USD"/>
    <n v="84000"/>
    <x v="0"/>
    <x v="2"/>
    <x v="2"/>
    <x v="12"/>
  </r>
  <r>
    <s v="ID0499"/>
    <n v="33000"/>
    <s v="GBP"/>
    <n v="52013.882978220376"/>
    <x v="3"/>
    <x v="14"/>
    <x v="1"/>
    <x v="14"/>
  </r>
  <r>
    <s v="ID0500"/>
    <n v="720000"/>
    <s v="INR"/>
    <n v="12821.700014958649"/>
    <x v="3"/>
    <x v="0"/>
    <x v="0"/>
    <x v="7"/>
  </r>
  <r>
    <s v="ID0501"/>
    <n v="68500"/>
    <s v="CAD"/>
    <n v="67360.264327577388"/>
    <x v="0"/>
    <x v="17"/>
    <x v="2"/>
    <x v="3"/>
  </r>
  <r>
    <s v="ID0502"/>
    <n v="23000"/>
    <s v="USD"/>
    <n v="23000"/>
    <x v="3"/>
    <x v="9"/>
    <x v="1"/>
    <x v="10"/>
  </r>
  <r>
    <s v="ID0503"/>
    <n v="58000"/>
    <s v="GBP"/>
    <n v="91418.339779902482"/>
    <x v="3"/>
    <x v="14"/>
    <x v="1"/>
    <x v="16"/>
  </r>
  <r>
    <s v="ID0504"/>
    <n v="77000"/>
    <s v="USD"/>
    <n v="77000"/>
    <x v="0"/>
    <x v="2"/>
    <x v="2"/>
    <x v="14"/>
  </r>
  <r>
    <s v="ID0505"/>
    <n v="100000"/>
    <s v="USD"/>
    <n v="100000"/>
    <x v="0"/>
    <x v="2"/>
    <x v="2"/>
    <x v="0"/>
  </r>
  <r>
    <s v="ID0506"/>
    <n v="55500"/>
    <s v="USD"/>
    <n v="55500"/>
    <x v="1"/>
    <x v="21"/>
    <x v="0"/>
    <x v="2"/>
  </r>
  <r>
    <s v="ID0507"/>
    <n v="15000"/>
    <s v="EUR"/>
    <n v="19055.991584874118"/>
    <x v="0"/>
    <x v="46"/>
    <x v="1"/>
    <x v="12"/>
  </r>
  <r>
    <s v="ID0508"/>
    <n v="600000"/>
    <s v="INR"/>
    <n v="10684.750012465542"/>
    <x v="3"/>
    <x v="0"/>
    <x v="0"/>
    <x v="17"/>
  </r>
  <r>
    <s v="ID0509"/>
    <n v="8400"/>
    <s v="USD"/>
    <n v="8400"/>
    <x v="3"/>
    <x v="0"/>
    <x v="0"/>
    <x v="14"/>
  </r>
  <r>
    <s v="ID0510"/>
    <n v="500000"/>
    <s v="INR"/>
    <n v="8903.9583437212841"/>
    <x v="3"/>
    <x v="0"/>
    <x v="0"/>
    <x v="17"/>
  </r>
  <r>
    <s v="ID0511"/>
    <n v="12000"/>
    <s v="USD"/>
    <n v="12000"/>
    <x v="0"/>
    <x v="20"/>
    <x v="2"/>
    <x v="17"/>
  </r>
  <r>
    <s v="ID0512"/>
    <n v="65000"/>
    <s v="USD"/>
    <n v="65000"/>
    <x v="3"/>
    <x v="2"/>
    <x v="2"/>
    <x v="4"/>
  </r>
  <r>
    <s v="ID0513"/>
    <n v="16400"/>
    <s v="GBP"/>
    <n v="25849.323661903458"/>
    <x v="0"/>
    <x v="14"/>
    <x v="1"/>
    <x v="11"/>
  </r>
  <r>
    <s v="ID0514"/>
    <n v="78000"/>
    <s v="GBP"/>
    <n v="122941.90522124816"/>
    <x v="0"/>
    <x v="14"/>
    <x v="1"/>
    <x v="0"/>
  </r>
  <r>
    <s v="ID0515"/>
    <n v="76000"/>
    <s v="USD"/>
    <n v="76000"/>
    <x v="3"/>
    <x v="2"/>
    <x v="2"/>
    <x v="7"/>
  </r>
  <r>
    <s v="ID0516"/>
    <n v="150000"/>
    <s v="USD"/>
    <n v="150000"/>
    <x v="9"/>
    <x v="2"/>
    <x v="2"/>
    <x v="10"/>
  </r>
  <r>
    <s v="ID0517"/>
    <n v="54000"/>
    <s v="USD"/>
    <n v="54000"/>
    <x v="0"/>
    <x v="2"/>
    <x v="2"/>
    <x v="6"/>
  </r>
  <r>
    <s v="ID0518"/>
    <n v="57000"/>
    <s v="USD"/>
    <n v="57000"/>
    <x v="3"/>
    <x v="33"/>
    <x v="0"/>
    <x v="15"/>
  </r>
  <r>
    <s v="ID0519"/>
    <n v="61000"/>
    <s v="USD"/>
    <n v="61000"/>
    <x v="5"/>
    <x v="2"/>
    <x v="2"/>
    <x v="4"/>
  </r>
  <r>
    <s v="ID0520"/>
    <n v="70000"/>
    <s v="USD"/>
    <n v="70000"/>
    <x v="0"/>
    <x v="2"/>
    <x v="2"/>
    <x v="15"/>
  </r>
  <r>
    <s v="ID0521"/>
    <n v="15000"/>
    <s v="USD"/>
    <n v="15000"/>
    <x v="3"/>
    <x v="0"/>
    <x v="0"/>
    <x v="11"/>
  </r>
  <r>
    <s v="ID0522"/>
    <n v="87550"/>
    <s v="CAD"/>
    <n v="86093.301341305123"/>
    <x v="3"/>
    <x v="17"/>
    <x v="2"/>
    <x v="12"/>
  </r>
  <r>
    <s v="ID0523"/>
    <n v="72600"/>
    <s v="USD"/>
    <n v="72600"/>
    <x v="3"/>
    <x v="2"/>
    <x v="2"/>
    <x v="6"/>
  </r>
  <r>
    <s v="ID0524"/>
    <n v="100000"/>
    <s v="USD"/>
    <n v="100000"/>
    <x v="14"/>
    <x v="2"/>
    <x v="2"/>
    <x v="1"/>
  </r>
  <r>
    <s v="ID0525"/>
    <n v="104000"/>
    <s v="USD"/>
    <n v="104000"/>
    <x v="0"/>
    <x v="2"/>
    <x v="2"/>
    <x v="18"/>
  </r>
  <r>
    <s v="ID0526"/>
    <n v="600000"/>
    <s v="INR"/>
    <n v="10684.750012465542"/>
    <x v="3"/>
    <x v="0"/>
    <x v="0"/>
    <x v="5"/>
  </r>
  <r>
    <s v="ID0527"/>
    <n v="200000"/>
    <s v="USD"/>
    <n v="200000"/>
    <x v="14"/>
    <x v="2"/>
    <x v="2"/>
    <x v="11"/>
  </r>
  <r>
    <s v="ID0528"/>
    <n v="49248"/>
    <s v="EUR"/>
    <n v="62564.631571458704"/>
    <x v="5"/>
    <x v="18"/>
    <x v="1"/>
    <x v="3"/>
  </r>
  <r>
    <s v="ID0529"/>
    <n v="36500"/>
    <s v="GBP"/>
    <n v="57530.506930455871"/>
    <x v="3"/>
    <x v="14"/>
    <x v="1"/>
    <x v="11"/>
  </r>
  <r>
    <s v="ID0530"/>
    <n v="82300"/>
    <s v="USD"/>
    <n v="82300"/>
    <x v="3"/>
    <x v="2"/>
    <x v="2"/>
    <x v="14"/>
  </r>
  <r>
    <s v="ID0531"/>
    <n v="95000"/>
    <s v="USD"/>
    <n v="95000"/>
    <x v="9"/>
    <x v="2"/>
    <x v="2"/>
    <x v="14"/>
  </r>
  <r>
    <s v="ID0532"/>
    <n v="140000"/>
    <s v="GBP"/>
    <n v="220664.95808941979"/>
    <x v="6"/>
    <x v="14"/>
    <x v="1"/>
    <x v="2"/>
  </r>
  <r>
    <s v="ID0533"/>
    <n v="72000"/>
    <s v="USD"/>
    <n v="72000"/>
    <x v="0"/>
    <x v="13"/>
    <x v="0"/>
    <x v="8"/>
  </r>
  <r>
    <s v="ID0534"/>
    <n v="60000"/>
    <s v="AUD"/>
    <n v="61194.579384158147"/>
    <x v="0"/>
    <x v="16"/>
    <x v="4"/>
    <x v="0"/>
  </r>
  <r>
    <s v="ID0535"/>
    <n v="120000"/>
    <s v="USD"/>
    <n v="120000"/>
    <x v="3"/>
    <x v="47"/>
    <x v="4"/>
    <x v="13"/>
  </r>
  <r>
    <s v="ID0536"/>
    <n v="95000"/>
    <s v="USD"/>
    <n v="95000"/>
    <x v="12"/>
    <x v="48"/>
    <x v="2"/>
    <x v="4"/>
  </r>
  <r>
    <s v="ID0537"/>
    <n v="50000"/>
    <s v="USD"/>
    <n v="50000"/>
    <x v="0"/>
    <x v="2"/>
    <x v="2"/>
    <x v="6"/>
  </r>
  <r>
    <s v="ID0538"/>
    <n v="73000"/>
    <s v="GBP"/>
    <n v="115061.01386091174"/>
    <x v="3"/>
    <x v="14"/>
    <x v="1"/>
    <x v="1"/>
  </r>
  <r>
    <s v="ID0539"/>
    <n v="50000"/>
    <s v="USD"/>
    <n v="50000"/>
    <x v="0"/>
    <x v="14"/>
    <x v="1"/>
    <x v="16"/>
  </r>
  <r>
    <s v="ID0540"/>
    <n v="46000"/>
    <s v="USD"/>
    <n v="46000"/>
    <x v="0"/>
    <x v="2"/>
    <x v="2"/>
    <x v="1"/>
  </r>
  <r>
    <s v="ID0541"/>
    <n v="600000"/>
    <s v="PKR"/>
    <n v="6368.453230079479"/>
    <x v="9"/>
    <x v="3"/>
    <x v="0"/>
    <x v="5"/>
  </r>
  <r>
    <s v="ID0543"/>
    <n v="85000"/>
    <s v="AUD"/>
    <n v="86692.320794224041"/>
    <x v="0"/>
    <x v="16"/>
    <x v="4"/>
    <x v="16"/>
  </r>
  <r>
    <s v="ID0544"/>
    <n v="450000"/>
    <s v="INR"/>
    <n v="8013.5625093491553"/>
    <x v="3"/>
    <x v="0"/>
    <x v="0"/>
    <x v="17"/>
  </r>
  <r>
    <s v="ID0545"/>
    <n v="43000"/>
    <s v="USD"/>
    <n v="43000"/>
    <x v="5"/>
    <x v="2"/>
    <x v="2"/>
    <x v="11"/>
  </r>
  <r>
    <s v="ID0546"/>
    <n v="18000"/>
    <s v="USD"/>
    <n v="18000"/>
    <x v="2"/>
    <x v="20"/>
    <x v="2"/>
    <x v="1"/>
  </r>
  <r>
    <s v="ID0547"/>
    <n v="55000"/>
    <s v="USD"/>
    <n v="55000"/>
    <x v="0"/>
    <x v="2"/>
    <x v="2"/>
    <x v="5"/>
  </r>
  <r>
    <s v="ID0548"/>
    <n v="500000"/>
    <s v="INR"/>
    <n v="8903.9583437212841"/>
    <x v="0"/>
    <x v="0"/>
    <x v="0"/>
    <x v="2"/>
  </r>
  <r>
    <s v="ID0549"/>
    <n v="45000"/>
    <s v="USD"/>
    <n v="45000"/>
    <x v="7"/>
    <x v="2"/>
    <x v="2"/>
    <x v="3"/>
  </r>
  <r>
    <s v="ID0550"/>
    <n v="50000"/>
    <s v="USD"/>
    <n v="50000"/>
    <x v="3"/>
    <x v="2"/>
    <x v="2"/>
    <x v="18"/>
  </r>
  <r>
    <s v="ID0551"/>
    <n v="80000"/>
    <s v="USD"/>
    <n v="80000"/>
    <x v="0"/>
    <x v="2"/>
    <x v="2"/>
    <x v="9"/>
  </r>
  <r>
    <s v="ID0552"/>
    <n v="67000"/>
    <s v="USD"/>
    <n v="67000"/>
    <x v="0"/>
    <x v="2"/>
    <x v="2"/>
    <x v="16"/>
  </r>
  <r>
    <s v="ID0553"/>
    <n v="111000"/>
    <s v="USD"/>
    <n v="111000"/>
    <x v="0"/>
    <x v="49"/>
    <x v="0"/>
    <x v="0"/>
  </r>
  <r>
    <s v="ID0554"/>
    <n v="120000"/>
    <s v="USD"/>
    <n v="120000"/>
    <x v="14"/>
    <x v="2"/>
    <x v="2"/>
    <x v="16"/>
  </r>
  <r>
    <s v="ID0555"/>
    <n v="20000"/>
    <s v="GBP"/>
    <n v="31523.565441345683"/>
    <x v="9"/>
    <x v="14"/>
    <x v="1"/>
    <x v="4"/>
  </r>
  <r>
    <s v="ID0556"/>
    <n v="77000"/>
    <s v="AUD"/>
    <n v="78533.043543002947"/>
    <x v="0"/>
    <x v="16"/>
    <x v="4"/>
    <x v="13"/>
  </r>
  <r>
    <s v="ID0557"/>
    <n v="60000"/>
    <s v="USD"/>
    <n v="60000"/>
    <x v="6"/>
    <x v="2"/>
    <x v="2"/>
    <x v="13"/>
  </r>
  <r>
    <s v="ID0558"/>
    <n v="35000"/>
    <s v="USD"/>
    <n v="35000"/>
    <x v="0"/>
    <x v="2"/>
    <x v="2"/>
    <x v="12"/>
  </r>
  <r>
    <s v="ID0559"/>
    <n v="50000"/>
    <s v="EUR"/>
    <n v="63519.971949580387"/>
    <x v="3"/>
    <x v="23"/>
    <x v="2"/>
    <x v="7"/>
  </r>
  <r>
    <s v="ID0560"/>
    <n v="54000"/>
    <s v="USD"/>
    <n v="54000"/>
    <x v="6"/>
    <x v="2"/>
    <x v="2"/>
    <x v="14"/>
  </r>
  <r>
    <s v="ID0561"/>
    <n v="15600"/>
    <s v="USD"/>
    <n v="15600"/>
    <x v="1"/>
    <x v="20"/>
    <x v="2"/>
    <x v="7"/>
  </r>
  <r>
    <s v="ID0562"/>
    <n v="35000"/>
    <s v="USD"/>
    <n v="35000"/>
    <x v="0"/>
    <x v="2"/>
    <x v="2"/>
    <x v="12"/>
  </r>
  <r>
    <s v="ID0563"/>
    <n v="188000"/>
    <s v="USD"/>
    <n v="188000"/>
    <x v="14"/>
    <x v="2"/>
    <x v="2"/>
    <x v="7"/>
  </r>
  <r>
    <s v="ID0564"/>
    <n v="27500"/>
    <s v="USD"/>
    <n v="27500"/>
    <x v="0"/>
    <x v="2"/>
    <x v="2"/>
    <x v="1"/>
  </r>
  <r>
    <s v="ID0565"/>
    <n v="140000"/>
    <s v="USD"/>
    <n v="140000"/>
    <x v="1"/>
    <x v="2"/>
    <x v="2"/>
    <x v="5"/>
  </r>
  <r>
    <s v="ID0566"/>
    <n v="55000"/>
    <s v="EUR"/>
    <n v="69871.969144538423"/>
    <x v="0"/>
    <x v="18"/>
    <x v="1"/>
    <x v="16"/>
  </r>
  <r>
    <s v="ID0567"/>
    <n v="45000"/>
    <s v="USD"/>
    <n v="45000"/>
    <x v="0"/>
    <x v="2"/>
    <x v="2"/>
    <x v="19"/>
  </r>
  <r>
    <s v="ID0568"/>
    <n v="95000"/>
    <s v="USD"/>
    <n v="95000"/>
    <x v="0"/>
    <x v="16"/>
    <x v="4"/>
    <x v="4"/>
  </r>
  <r>
    <s v="ID0569"/>
    <n v="155000"/>
    <s v="AUD"/>
    <n v="158085.99674240855"/>
    <x v="3"/>
    <x v="16"/>
    <x v="4"/>
    <x v="7"/>
  </r>
  <r>
    <s v="ID0570"/>
    <n v="80000"/>
    <s v="NZD"/>
    <n v="63807.047488395103"/>
    <x v="0"/>
    <x v="47"/>
    <x v="4"/>
    <x v="20"/>
  </r>
  <r>
    <s v="ID0572"/>
    <n v="38000"/>
    <s v="USD"/>
    <n v="38000"/>
    <x v="0"/>
    <x v="2"/>
    <x v="2"/>
    <x v="4"/>
  </r>
  <r>
    <s v="ID0573"/>
    <n v="90000"/>
    <s v="USD"/>
    <n v="90000"/>
    <x v="3"/>
    <x v="2"/>
    <x v="2"/>
    <x v="16"/>
  </r>
  <r>
    <s v="ID0574"/>
    <n v="28800"/>
    <s v="GBP"/>
    <n v="45393.934235537781"/>
    <x v="3"/>
    <x v="14"/>
    <x v="1"/>
    <x v="21"/>
  </r>
  <r>
    <s v="ID0575"/>
    <n v="21000"/>
    <s v="GBP"/>
    <n v="33099.743713412965"/>
    <x v="0"/>
    <x v="14"/>
    <x v="1"/>
    <x v="5"/>
  </r>
  <r>
    <s v="ID0576"/>
    <n v="4285"/>
    <s v="USD"/>
    <n v="4285"/>
    <x v="0"/>
    <x v="0"/>
    <x v="0"/>
    <x v="16"/>
  </r>
  <r>
    <s v="ID0577"/>
    <n v="6000"/>
    <s v="USD"/>
    <n v="6000"/>
    <x v="3"/>
    <x v="50"/>
    <x v="2"/>
    <x v="7"/>
  </r>
  <r>
    <s v="ID0578"/>
    <n v="22000"/>
    <s v="AUD"/>
    <n v="22438.012440857987"/>
    <x v="0"/>
    <x v="16"/>
    <x v="4"/>
    <x v="18"/>
  </r>
  <r>
    <s v="ID0579"/>
    <n v="90000"/>
    <s v="USD"/>
    <n v="90000"/>
    <x v="3"/>
    <x v="2"/>
    <x v="2"/>
    <x v="17"/>
  </r>
  <r>
    <s v="ID0580"/>
    <n v="150000"/>
    <s v="USD"/>
    <n v="150000"/>
    <x v="14"/>
    <x v="2"/>
    <x v="2"/>
    <x v="22"/>
  </r>
  <r>
    <s v="ID0581"/>
    <n v="130000"/>
    <s v="AUD"/>
    <n v="132588.25533234264"/>
    <x v="5"/>
    <x v="16"/>
    <x v="4"/>
    <x v="21"/>
  </r>
  <r>
    <s v="ID0582"/>
    <n v="45000"/>
    <s v="USD"/>
    <n v="45000"/>
    <x v="0"/>
    <x v="2"/>
    <x v="2"/>
    <x v="0"/>
  </r>
  <r>
    <s v="ID0583"/>
    <n v="50000"/>
    <s v="USD"/>
    <n v="50000"/>
    <x v="6"/>
    <x v="2"/>
    <x v="2"/>
    <x v="5"/>
  </r>
  <r>
    <s v="ID0584"/>
    <n v="300000"/>
    <s v="USD"/>
    <n v="300000"/>
    <x v="8"/>
    <x v="2"/>
    <x v="2"/>
    <x v="23"/>
  </r>
  <r>
    <s v="ID0585"/>
    <n v="102000"/>
    <s v="AUD"/>
    <n v="104030.78495306884"/>
    <x v="3"/>
    <x v="16"/>
    <x v="4"/>
    <x v="5"/>
  </r>
  <r>
    <s v="ID0586"/>
    <n v="115000"/>
    <s v="USD"/>
    <n v="115000"/>
    <x v="3"/>
    <x v="2"/>
    <x v="2"/>
    <x v="17"/>
  </r>
  <r>
    <s v="ID0587"/>
    <n v="70000"/>
    <s v="USD"/>
    <n v="70000"/>
    <x v="0"/>
    <x v="2"/>
    <x v="2"/>
    <x v="0"/>
  </r>
  <r>
    <s v="ID0588"/>
    <n v="106000"/>
    <s v="AUD"/>
    <n v="108110.42357867939"/>
    <x v="6"/>
    <x v="16"/>
    <x v="4"/>
    <x v="8"/>
  </r>
  <r>
    <s v="ID0589"/>
    <n v="75000"/>
    <s v="USD"/>
    <n v="75000"/>
    <x v="0"/>
    <x v="2"/>
    <x v="2"/>
    <x v="24"/>
  </r>
  <r>
    <s v="ID0590"/>
    <n v="40414"/>
    <s v="USD"/>
    <n v="40414"/>
    <x v="0"/>
    <x v="2"/>
    <x v="2"/>
    <x v="18"/>
  </r>
  <r>
    <s v="ID0591"/>
    <n v="65000"/>
    <s v="USD"/>
    <n v="65000"/>
    <x v="0"/>
    <x v="2"/>
    <x v="2"/>
    <x v="0"/>
  </r>
  <r>
    <s v="ID0592"/>
    <n v="120000"/>
    <s v="USD"/>
    <n v="120000"/>
    <x v="0"/>
    <x v="2"/>
    <x v="2"/>
    <x v="12"/>
  </r>
  <r>
    <s v="ID0593"/>
    <n v="96000"/>
    <s v="CNY"/>
    <n v="15092.18020692008"/>
    <x v="5"/>
    <x v="51"/>
    <x v="0"/>
    <x v="5"/>
  </r>
  <r>
    <s v="ID0594"/>
    <n v="36000"/>
    <s v="USD"/>
    <n v="36000"/>
    <x v="9"/>
    <x v="13"/>
    <x v="0"/>
    <x v="5"/>
  </r>
  <r>
    <s v="ID0595"/>
    <n v="50000"/>
    <s v="EUR"/>
    <n v="63519.971949580387"/>
    <x v="0"/>
    <x v="5"/>
    <x v="1"/>
    <x v="11"/>
  </r>
  <r>
    <s v="ID0596"/>
    <n v="108000"/>
    <s v="USD"/>
    <n v="108000"/>
    <x v="9"/>
    <x v="2"/>
    <x v="2"/>
    <x v="12"/>
  </r>
  <r>
    <s v="ID0597"/>
    <n v="75000"/>
    <s v="USD"/>
    <n v="75000"/>
    <x v="0"/>
    <x v="2"/>
    <x v="2"/>
    <x v="14"/>
  </r>
  <r>
    <s v="ID0598"/>
    <n v="400000"/>
    <s v="INR"/>
    <n v="7123.1666749770275"/>
    <x v="3"/>
    <x v="0"/>
    <x v="0"/>
    <x v="0"/>
  </r>
  <r>
    <s v="ID0599"/>
    <n v="50000"/>
    <s v="USD"/>
    <n v="50000"/>
    <x v="3"/>
    <x v="0"/>
    <x v="0"/>
    <x v="24"/>
  </r>
  <r>
    <s v="ID0600"/>
    <n v="45000"/>
    <s v="USD"/>
    <n v="45000"/>
    <x v="0"/>
    <x v="2"/>
    <x v="2"/>
    <x v="17"/>
  </r>
  <r>
    <s v="ID0601"/>
    <n v="45000"/>
    <s v="USD"/>
    <n v="45000"/>
    <x v="5"/>
    <x v="2"/>
    <x v="2"/>
    <x v="12"/>
  </r>
  <r>
    <s v="ID0602"/>
    <n v="90000"/>
    <s v="USD"/>
    <n v="90000"/>
    <x v="3"/>
    <x v="2"/>
    <x v="2"/>
    <x v="7"/>
  </r>
  <r>
    <s v="ID0603"/>
    <n v="240000"/>
    <s v="INR"/>
    <n v="4273.9000049862161"/>
    <x v="0"/>
    <x v="0"/>
    <x v="0"/>
    <x v="14"/>
  </r>
  <r>
    <s v="ID0604"/>
    <n v="50000"/>
    <s v="USD"/>
    <n v="50000"/>
    <x v="3"/>
    <x v="0"/>
    <x v="0"/>
    <x v="5"/>
  </r>
  <r>
    <s v="ID0605"/>
    <n v="65000"/>
    <s v="USD"/>
    <n v="65000"/>
    <x v="0"/>
    <x v="2"/>
    <x v="2"/>
    <x v="2"/>
  </r>
  <r>
    <s v="ID0606"/>
    <n v="70000"/>
    <s v="USD"/>
    <n v="70000"/>
    <x v="0"/>
    <x v="2"/>
    <x v="2"/>
    <x v="15"/>
  </r>
  <r>
    <s v="ID0608"/>
    <n v="160000"/>
    <s v="USD"/>
    <n v="160000"/>
    <x v="0"/>
    <x v="2"/>
    <x v="2"/>
    <x v="14"/>
  </r>
  <r>
    <s v="ID0609"/>
    <n v="100000"/>
    <s v="AUD"/>
    <n v="101990.96564026357"/>
    <x v="3"/>
    <x v="16"/>
    <x v="4"/>
    <x v="7"/>
  </r>
  <r>
    <s v="ID0611"/>
    <n v="380000"/>
    <s v="INR"/>
    <n v="6767.0083412281756"/>
    <x v="3"/>
    <x v="0"/>
    <x v="0"/>
    <x v="5"/>
  </r>
  <r>
    <s v="ID0612"/>
    <n v="30000"/>
    <s v="USD"/>
    <n v="30000"/>
    <x v="0"/>
    <x v="2"/>
    <x v="2"/>
    <x v="18"/>
  </r>
  <r>
    <s v="ID0613"/>
    <n v="420000"/>
    <s v="INR"/>
    <n v="7479.3250087258784"/>
    <x v="0"/>
    <x v="0"/>
    <x v="0"/>
    <x v="0"/>
  </r>
  <r>
    <s v="ID0614"/>
    <n v="61000"/>
    <s v="USD"/>
    <n v="61000"/>
    <x v="3"/>
    <x v="2"/>
    <x v="2"/>
    <x v="14"/>
  </r>
  <r>
    <s v="ID0615"/>
    <n v="13800"/>
    <s v="USD"/>
    <n v="13800"/>
    <x v="1"/>
    <x v="52"/>
    <x v="0"/>
    <x v="7"/>
  </r>
  <r>
    <s v="ID0616"/>
    <n v="850000"/>
    <s v="INR"/>
    <n v="15136.729184326183"/>
    <x v="0"/>
    <x v="0"/>
    <x v="0"/>
    <x v="16"/>
  </r>
  <r>
    <s v="ID0617"/>
    <n v="1800000"/>
    <s v="INR"/>
    <n v="32054.250037396621"/>
    <x v="3"/>
    <x v="0"/>
    <x v="0"/>
    <x v="5"/>
  </r>
  <r>
    <s v="ID0618"/>
    <n v="80000"/>
    <s v="USD"/>
    <n v="80000"/>
    <x v="1"/>
    <x v="2"/>
    <x v="2"/>
    <x v="17"/>
  </r>
  <r>
    <s v="ID0619"/>
    <n v="21000"/>
    <s v="USD"/>
    <n v="21000"/>
    <x v="3"/>
    <x v="0"/>
    <x v="0"/>
    <x v="20"/>
  </r>
  <r>
    <s v="ID0620"/>
    <n v="250000"/>
    <s v="CAD"/>
    <n v="245840.3807575817"/>
    <x v="0"/>
    <x v="17"/>
    <x v="2"/>
    <x v="25"/>
  </r>
  <r>
    <s v="ID0621"/>
    <n v="160000"/>
    <s v="INR"/>
    <n v="2849.2666699908109"/>
    <x v="7"/>
    <x v="0"/>
    <x v="0"/>
    <x v="0"/>
  </r>
  <r>
    <s v="ID0622"/>
    <n v="8400"/>
    <s v="USD"/>
    <n v="8400"/>
    <x v="3"/>
    <x v="0"/>
    <x v="0"/>
    <x v="26"/>
  </r>
  <r>
    <s v="ID0623"/>
    <n v="85000"/>
    <s v="AUD"/>
    <n v="86692.320794224041"/>
    <x v="9"/>
    <x v="16"/>
    <x v="4"/>
    <x v="7"/>
  </r>
  <r>
    <s v="ID0624"/>
    <n v="50000"/>
    <s v="USD"/>
    <n v="50000"/>
    <x v="3"/>
    <x v="2"/>
    <x v="2"/>
    <x v="7"/>
  </r>
  <r>
    <s v="ID0625"/>
    <n v="4000"/>
    <s v="USD"/>
    <n v="4000"/>
    <x v="7"/>
    <x v="0"/>
    <x v="0"/>
    <x v="16"/>
  </r>
  <r>
    <s v="ID0626"/>
    <n v="100000"/>
    <s v="AUD"/>
    <n v="101990.96564026357"/>
    <x v="0"/>
    <x v="16"/>
    <x v="4"/>
    <x v="1"/>
  </r>
  <r>
    <s v="ID0627"/>
    <n v="95000"/>
    <s v="USD"/>
    <n v="95000"/>
    <x v="3"/>
    <x v="2"/>
    <x v="2"/>
    <x v="5"/>
  </r>
  <r>
    <s v="ID0628"/>
    <n v="10000"/>
    <s v="USD"/>
    <n v="10000"/>
    <x v="3"/>
    <x v="53"/>
    <x v="0"/>
    <x v="14"/>
  </r>
  <r>
    <s v="ID0629"/>
    <n v="4200"/>
    <s v="USD"/>
    <n v="4200"/>
    <x v="7"/>
    <x v="0"/>
    <x v="0"/>
    <x v="11"/>
  </r>
  <r>
    <s v="ID0630"/>
    <n v="720000"/>
    <s v="INR"/>
    <n v="12821.700014958649"/>
    <x v="3"/>
    <x v="0"/>
    <x v="0"/>
    <x v="6"/>
  </r>
  <r>
    <s v="ID0631"/>
    <n v="39000"/>
    <s v="USD"/>
    <n v="39000"/>
    <x v="0"/>
    <x v="2"/>
    <x v="2"/>
    <x v="0"/>
  </r>
  <r>
    <s v="ID0632"/>
    <n v="60000"/>
    <s v="USD"/>
    <n v="60000"/>
    <x v="0"/>
    <x v="2"/>
    <x v="2"/>
    <x v="6"/>
  </r>
  <r>
    <s v="ID0633"/>
    <n v="170000"/>
    <s v="AUD"/>
    <n v="173384.64158844808"/>
    <x v="0"/>
    <x v="16"/>
    <x v="4"/>
    <x v="5"/>
  </r>
  <r>
    <s v="ID0634"/>
    <n v="125000"/>
    <s v="USD"/>
    <n v="125000"/>
    <x v="0"/>
    <x v="2"/>
    <x v="2"/>
    <x v="7"/>
  </r>
  <r>
    <s v="ID0635"/>
    <n v="78000"/>
    <s v="AUD"/>
    <n v="79552.953199405587"/>
    <x v="5"/>
    <x v="16"/>
    <x v="4"/>
    <x v="11"/>
  </r>
  <r>
    <s v="ID0636"/>
    <n v="200000"/>
    <s v="INR"/>
    <n v="3561.5833374885137"/>
    <x v="5"/>
    <x v="0"/>
    <x v="0"/>
    <x v="0"/>
  </r>
  <r>
    <s v="ID0637"/>
    <n v="80000"/>
    <s v="USD"/>
    <n v="80000"/>
    <x v="3"/>
    <x v="2"/>
    <x v="2"/>
    <x v="18"/>
  </r>
  <r>
    <s v="ID0638"/>
    <n v="600000"/>
    <s v="INR"/>
    <n v="10684.750012465542"/>
    <x v="0"/>
    <x v="0"/>
    <x v="0"/>
    <x v="0"/>
  </r>
  <r>
    <s v="ID0639"/>
    <n v="300000"/>
    <s v="INR"/>
    <n v="5342.3750062327708"/>
    <x v="2"/>
    <x v="0"/>
    <x v="0"/>
    <x v="19"/>
  </r>
  <r>
    <s v="ID0640"/>
    <n v="4000000"/>
    <s v="INR"/>
    <n v="71231.666749770273"/>
    <x v="3"/>
    <x v="0"/>
    <x v="0"/>
    <x v="19"/>
  </r>
  <r>
    <s v="ID0641"/>
    <n v="4500000"/>
    <s v="INR"/>
    <n v="80135.625093491559"/>
    <x v="14"/>
    <x v="0"/>
    <x v="0"/>
    <x v="16"/>
  </r>
  <r>
    <s v="ID0642"/>
    <n v="55000"/>
    <s v="CAD"/>
    <n v="54084.883766667976"/>
    <x v="3"/>
    <x v="17"/>
    <x v="2"/>
    <x v="14"/>
  </r>
  <r>
    <s v="ID0643"/>
    <n v="53000"/>
    <s v="USD"/>
    <n v="53000"/>
    <x v="0"/>
    <x v="2"/>
    <x v="2"/>
    <x v="23"/>
  </r>
  <r>
    <s v="ID0644"/>
    <n v="300000"/>
    <s v="INR"/>
    <n v="5342.3750062327708"/>
    <x v="7"/>
    <x v="0"/>
    <x v="0"/>
    <x v="1"/>
  </r>
  <r>
    <s v="ID0645"/>
    <n v="400000"/>
    <s v="INR"/>
    <n v="7123.1666749770275"/>
    <x v="3"/>
    <x v="0"/>
    <x v="0"/>
    <x v="14"/>
  </r>
  <r>
    <s v="ID0646"/>
    <n v="600000"/>
    <s v="INR"/>
    <n v="10684.750012465542"/>
    <x v="3"/>
    <x v="0"/>
    <x v="0"/>
    <x v="4"/>
  </r>
  <r>
    <s v="ID0647"/>
    <n v="4000"/>
    <s v="USD"/>
    <n v="4000"/>
    <x v="7"/>
    <x v="0"/>
    <x v="0"/>
    <x v="11"/>
  </r>
  <r>
    <s v="ID0648"/>
    <n v="8000"/>
    <s v="USD"/>
    <n v="8000"/>
    <x v="3"/>
    <x v="31"/>
    <x v="0"/>
    <x v="1"/>
  </r>
  <r>
    <s v="ID0649"/>
    <n v="150000"/>
    <s v="INR"/>
    <n v="2671.1875031163854"/>
    <x v="3"/>
    <x v="0"/>
    <x v="0"/>
    <x v="14"/>
  </r>
  <r>
    <s v="ID0650"/>
    <n v="800000"/>
    <s v="INR"/>
    <n v="14246.333349954055"/>
    <x v="2"/>
    <x v="0"/>
    <x v="0"/>
    <x v="0"/>
  </r>
  <r>
    <s v="ID0651"/>
    <n v="480000"/>
    <s v="INR"/>
    <n v="8547.8000099724322"/>
    <x v="7"/>
    <x v="0"/>
    <x v="0"/>
    <x v="0"/>
  </r>
  <r>
    <s v="ID0652"/>
    <n v="432000"/>
    <s v="INR"/>
    <n v="7693.0200089751897"/>
    <x v="3"/>
    <x v="0"/>
    <x v="0"/>
    <x v="14"/>
  </r>
  <r>
    <s v="ID0653"/>
    <n v="4000"/>
    <s v="USD"/>
    <n v="4000"/>
    <x v="3"/>
    <x v="0"/>
    <x v="0"/>
    <x v="18"/>
  </r>
  <r>
    <s v="ID0654"/>
    <n v="5400"/>
    <s v="USD"/>
    <n v="5400"/>
    <x v="3"/>
    <x v="0"/>
    <x v="0"/>
    <x v="0"/>
  </r>
  <r>
    <s v="ID0655"/>
    <n v="10500000"/>
    <s v="INR"/>
    <n v="186983.12521814698"/>
    <x v="3"/>
    <x v="0"/>
    <x v="0"/>
    <x v="5"/>
  </r>
  <r>
    <s v="ID0657"/>
    <n v="21500"/>
    <s v="USD"/>
    <n v="21500"/>
    <x v="0"/>
    <x v="0"/>
    <x v="0"/>
    <x v="9"/>
  </r>
  <r>
    <s v="ID0658"/>
    <n v="15000"/>
    <s v="USD"/>
    <n v="15000"/>
    <x v="7"/>
    <x v="0"/>
    <x v="0"/>
    <x v="19"/>
  </r>
  <r>
    <s v="ID0659"/>
    <n v="200000"/>
    <s v="PKR"/>
    <n v="2122.8177433598262"/>
    <x v="5"/>
    <x v="3"/>
    <x v="0"/>
    <x v="19"/>
  </r>
  <r>
    <s v="ID0660"/>
    <n v="950000"/>
    <s v="INR"/>
    <n v="16917.52085307044"/>
    <x v="3"/>
    <x v="0"/>
    <x v="0"/>
    <x v="0"/>
  </r>
  <r>
    <s v="ID0661"/>
    <n v="165000"/>
    <s v="INR"/>
    <n v="2938.3062534280239"/>
    <x v="3"/>
    <x v="0"/>
    <x v="0"/>
    <x v="4"/>
  </r>
  <r>
    <s v="ID0662"/>
    <n v="16800"/>
    <s v="USD"/>
    <n v="16800"/>
    <x v="0"/>
    <x v="3"/>
    <x v="0"/>
    <x v="6"/>
  </r>
  <r>
    <s v="ID0663"/>
    <n v="37000"/>
    <s v="USD"/>
    <n v="37000"/>
    <x v="2"/>
    <x v="0"/>
    <x v="0"/>
    <x v="5"/>
  </r>
  <r>
    <s v="ID0664"/>
    <n v="300000"/>
    <s v="INR"/>
    <n v="5342.3750062327708"/>
    <x v="0"/>
    <x v="0"/>
    <x v="0"/>
    <x v="14"/>
  </r>
  <r>
    <s v="ID0665"/>
    <n v="200000"/>
    <s v="INR"/>
    <n v="3561.5833374885137"/>
    <x v="7"/>
    <x v="0"/>
    <x v="0"/>
    <x v="0"/>
  </r>
  <r>
    <s v="ID0666"/>
    <n v="480000"/>
    <s v="INR"/>
    <n v="8547.8000099724322"/>
    <x v="3"/>
    <x v="0"/>
    <x v="0"/>
    <x v="18"/>
  </r>
  <r>
    <s v="ID0667"/>
    <n v="5800"/>
    <s v="USD"/>
    <n v="5800"/>
    <x v="3"/>
    <x v="0"/>
    <x v="0"/>
    <x v="18"/>
  </r>
  <r>
    <s v="ID0668"/>
    <n v="230000"/>
    <s v="INR"/>
    <n v="4095.8208381117906"/>
    <x v="7"/>
    <x v="0"/>
    <x v="0"/>
    <x v="0"/>
  </r>
  <r>
    <s v="ID0669"/>
    <n v="276000"/>
    <s v="INR"/>
    <n v="4914.9850057341491"/>
    <x v="3"/>
    <x v="3"/>
    <x v="0"/>
    <x v="0"/>
  </r>
  <r>
    <s v="ID0670"/>
    <n v="24000"/>
    <s v="USD"/>
    <n v="24000"/>
    <x v="3"/>
    <x v="22"/>
    <x v="0"/>
    <x v="6"/>
  </r>
  <r>
    <s v="ID0671"/>
    <n v="24000"/>
    <s v="USD"/>
    <n v="24000"/>
    <x v="5"/>
    <x v="21"/>
    <x v="0"/>
    <x v="17"/>
  </r>
  <r>
    <s v="ID0672"/>
    <n v="8738"/>
    <s v="USD"/>
    <n v="8738"/>
    <x v="3"/>
    <x v="0"/>
    <x v="0"/>
    <x v="18"/>
  </r>
  <r>
    <s v="ID0673"/>
    <n v="15000"/>
    <s v="USD"/>
    <n v="15000"/>
    <x v="0"/>
    <x v="53"/>
    <x v="0"/>
    <x v="1"/>
  </r>
  <r>
    <s v="ID0674"/>
    <n v="56400"/>
    <s v="USD"/>
    <n v="56400"/>
    <x v="3"/>
    <x v="21"/>
    <x v="0"/>
    <x v="16"/>
  </r>
  <r>
    <s v="ID0675"/>
    <n v="10200"/>
    <s v="USD"/>
    <n v="10200"/>
    <x v="0"/>
    <x v="0"/>
    <x v="0"/>
    <x v="14"/>
  </r>
  <r>
    <s v="ID0676"/>
    <n v="325000"/>
    <s v="INR"/>
    <n v="5787.5729234188348"/>
    <x v="7"/>
    <x v="0"/>
    <x v="0"/>
    <x v="14"/>
  </r>
  <r>
    <s v="ID0677"/>
    <n v="105000"/>
    <s v="USD"/>
    <n v="105000"/>
    <x v="9"/>
    <x v="2"/>
    <x v="2"/>
    <x v="17"/>
  </r>
  <r>
    <s v="ID0678"/>
    <n v="250000"/>
    <s v="INR"/>
    <n v="4451.9791718606421"/>
    <x v="3"/>
    <x v="0"/>
    <x v="0"/>
    <x v="14"/>
  </r>
  <r>
    <s v="ID0679"/>
    <n v="470000"/>
    <s v="INR"/>
    <n v="8369.7208430980063"/>
    <x v="9"/>
    <x v="0"/>
    <x v="0"/>
    <x v="11"/>
  </r>
  <r>
    <s v="ID0680"/>
    <n v="720000"/>
    <s v="PHP"/>
    <n v="17067.637625607145"/>
    <x v="3"/>
    <x v="32"/>
    <x v="0"/>
    <x v="9"/>
  </r>
  <r>
    <s v="ID0681"/>
    <n v="100000"/>
    <s v="AUD"/>
    <n v="101990.96564026357"/>
    <x v="3"/>
    <x v="16"/>
    <x v="4"/>
    <x v="7"/>
  </r>
  <r>
    <s v="ID0682"/>
    <n v="220000"/>
    <s v="INR"/>
    <n v="3917.7416712373652"/>
    <x v="0"/>
    <x v="0"/>
    <x v="0"/>
    <x v="0"/>
  </r>
  <r>
    <s v="ID0683"/>
    <n v="52000"/>
    <s v="USD"/>
    <n v="52000"/>
    <x v="6"/>
    <x v="2"/>
    <x v="2"/>
    <x v="15"/>
  </r>
  <r>
    <s v="ID0684"/>
    <n v="260000"/>
    <s v="INR"/>
    <n v="4630.058338735068"/>
    <x v="0"/>
    <x v="0"/>
    <x v="0"/>
    <x v="19"/>
  </r>
  <r>
    <s v="ID0685"/>
    <n v="120000"/>
    <s v="INR"/>
    <n v="2136.9500024931081"/>
    <x v="0"/>
    <x v="0"/>
    <x v="0"/>
    <x v="0"/>
  </r>
  <r>
    <s v="ID0686"/>
    <n v="13000"/>
    <s v="USD"/>
    <n v="13000"/>
    <x v="0"/>
    <x v="0"/>
    <x v="0"/>
    <x v="11"/>
  </r>
  <r>
    <s v="ID0687"/>
    <n v="144000"/>
    <s v="INR"/>
    <n v="2564.3400029917298"/>
    <x v="3"/>
    <x v="0"/>
    <x v="0"/>
    <x v="12"/>
  </r>
  <r>
    <s v="ID0688"/>
    <n v="1150000"/>
    <s v="INR"/>
    <n v="20479.104190558952"/>
    <x v="3"/>
    <x v="0"/>
    <x v="0"/>
    <x v="12"/>
  </r>
  <r>
    <s v="ID0689"/>
    <n v="33500"/>
    <s v="USD"/>
    <n v="33500"/>
    <x v="5"/>
    <x v="21"/>
    <x v="0"/>
    <x v="5"/>
  </r>
  <r>
    <s v="ID0690"/>
    <n v="50000"/>
    <s v="USD"/>
    <n v="50000"/>
    <x v="3"/>
    <x v="0"/>
    <x v="0"/>
    <x v="7"/>
  </r>
  <r>
    <s v="ID0691"/>
    <n v="300000"/>
    <s v="INR"/>
    <n v="5342.3750062327708"/>
    <x v="3"/>
    <x v="0"/>
    <x v="0"/>
    <x v="0"/>
  </r>
  <r>
    <s v="ID0692"/>
    <n v="648000"/>
    <s v="INR"/>
    <n v="11539.530013462785"/>
    <x v="0"/>
    <x v="0"/>
    <x v="0"/>
    <x v="19"/>
  </r>
  <r>
    <s v="ID0693"/>
    <n v="7000"/>
    <s v="USD"/>
    <n v="7000"/>
    <x v="3"/>
    <x v="0"/>
    <x v="0"/>
    <x v="20"/>
  </r>
  <r>
    <s v="ID0694"/>
    <n v="380000"/>
    <s v="INR"/>
    <n v="6767.0083412281756"/>
    <x v="7"/>
    <x v="0"/>
    <x v="0"/>
    <x v="16"/>
  </r>
  <r>
    <s v="ID0695"/>
    <n v="3000"/>
    <s v="USD"/>
    <n v="3000"/>
    <x v="9"/>
    <x v="54"/>
    <x v="0"/>
    <x v="19"/>
  </r>
  <r>
    <s v="ID0696"/>
    <n v="250000"/>
    <s v="INR"/>
    <n v="4451.9791718606421"/>
    <x v="7"/>
    <x v="0"/>
    <x v="0"/>
    <x v="11"/>
  </r>
  <r>
    <s v="ID0697"/>
    <n v="150000"/>
    <s v="INR"/>
    <n v="2671.1875031163854"/>
    <x v="11"/>
    <x v="0"/>
    <x v="0"/>
    <x v="14"/>
  </r>
  <r>
    <s v="ID0698"/>
    <n v="278400"/>
    <s v="INR"/>
    <n v="4957.7240057840108"/>
    <x v="3"/>
    <x v="0"/>
    <x v="0"/>
    <x v="14"/>
  </r>
  <r>
    <s v="ID0699"/>
    <n v="180000"/>
    <s v="INR"/>
    <n v="3205.4250037396623"/>
    <x v="5"/>
    <x v="0"/>
    <x v="0"/>
    <x v="10"/>
  </r>
  <r>
    <s v="ID0700"/>
    <n v="800000"/>
    <s v="INR"/>
    <n v="14246.333349954055"/>
    <x v="3"/>
    <x v="0"/>
    <x v="0"/>
    <x v="12"/>
  </r>
  <r>
    <s v="ID0701"/>
    <n v="300000"/>
    <s v="INR"/>
    <n v="5342.3750062327708"/>
    <x v="0"/>
    <x v="0"/>
    <x v="0"/>
    <x v="12"/>
  </r>
  <r>
    <s v="ID0702"/>
    <n v="370000"/>
    <s v="INR"/>
    <n v="6588.9291743537506"/>
    <x v="0"/>
    <x v="0"/>
    <x v="0"/>
    <x v="19"/>
  </r>
  <r>
    <s v="ID0703"/>
    <n v="370000"/>
    <s v="INR"/>
    <n v="6588.9291743537506"/>
    <x v="0"/>
    <x v="0"/>
    <x v="0"/>
    <x v="19"/>
  </r>
  <r>
    <s v="ID0704"/>
    <n v="35000"/>
    <s v="USD"/>
    <n v="35000"/>
    <x v="6"/>
    <x v="2"/>
    <x v="2"/>
    <x v="5"/>
  </r>
  <r>
    <s v="ID0705"/>
    <n v="720000"/>
    <s v="INR"/>
    <n v="12821.700014958649"/>
    <x v="5"/>
    <x v="0"/>
    <x v="0"/>
    <x v="11"/>
  </r>
  <r>
    <s v="ID0706"/>
    <n v="600000"/>
    <s v="INR"/>
    <n v="10684.750012465542"/>
    <x v="3"/>
    <x v="0"/>
    <x v="0"/>
    <x v="19"/>
  </r>
  <r>
    <s v="ID0707"/>
    <n v="10000"/>
    <s v="USD"/>
    <n v="10000"/>
    <x v="3"/>
    <x v="0"/>
    <x v="0"/>
    <x v="19"/>
  </r>
  <r>
    <s v="ID0708"/>
    <n v="120000"/>
    <s v="INR"/>
    <n v="2136.9500024931081"/>
    <x v="0"/>
    <x v="0"/>
    <x v="0"/>
    <x v="27"/>
  </r>
  <r>
    <s v="ID0709"/>
    <n v="480000"/>
    <s v="INR"/>
    <n v="8547.8000099724322"/>
    <x v="0"/>
    <x v="0"/>
    <x v="0"/>
    <x v="11"/>
  </r>
  <r>
    <s v="ID0710"/>
    <n v="450000"/>
    <s v="INR"/>
    <n v="8013.5625093491553"/>
    <x v="0"/>
    <x v="0"/>
    <x v="0"/>
    <x v="18"/>
  </r>
  <r>
    <s v="ID0711"/>
    <n v="400000"/>
    <s v="INR"/>
    <n v="7123.1666749770275"/>
    <x v="9"/>
    <x v="0"/>
    <x v="0"/>
    <x v="27"/>
  </r>
  <r>
    <s v="ID0712"/>
    <n v="2300000"/>
    <s v="INR"/>
    <n v="40958.208381117904"/>
    <x v="0"/>
    <x v="0"/>
    <x v="0"/>
    <x v="14"/>
  </r>
  <r>
    <s v="ID0713"/>
    <n v="636000"/>
    <s v="INR"/>
    <n v="11325.835013213473"/>
    <x v="3"/>
    <x v="0"/>
    <x v="0"/>
    <x v="19"/>
  </r>
  <r>
    <s v="ID0714"/>
    <n v="15000"/>
    <s v="USD"/>
    <n v="15000"/>
    <x v="5"/>
    <x v="55"/>
    <x v="1"/>
    <x v="19"/>
  </r>
  <r>
    <s v="ID0715"/>
    <n v="12000"/>
    <s v="USD"/>
    <n v="12000"/>
    <x v="0"/>
    <x v="21"/>
    <x v="0"/>
    <x v="6"/>
  </r>
  <r>
    <s v="ID0716"/>
    <n v="500000"/>
    <s v="INR"/>
    <n v="8903.9583437212841"/>
    <x v="7"/>
    <x v="0"/>
    <x v="0"/>
    <x v="1"/>
  </r>
  <r>
    <s v="ID0717"/>
    <n v="500000"/>
    <s v="INR"/>
    <n v="8903.9583437212841"/>
    <x v="2"/>
    <x v="0"/>
    <x v="0"/>
    <x v="19"/>
  </r>
  <r>
    <s v="ID0718"/>
    <n v="720000"/>
    <s v="INR"/>
    <n v="12821.700014958649"/>
    <x v="3"/>
    <x v="0"/>
    <x v="0"/>
    <x v="5"/>
  </r>
  <r>
    <s v="ID0719"/>
    <n v="180000"/>
    <s v="INR"/>
    <n v="3205.4250037396623"/>
    <x v="3"/>
    <x v="0"/>
    <x v="0"/>
    <x v="12"/>
  </r>
  <r>
    <s v="ID0720"/>
    <n v="375000"/>
    <s v="INR"/>
    <n v="6677.9687577909626"/>
    <x v="3"/>
    <x v="0"/>
    <x v="0"/>
    <x v="16"/>
  </r>
  <r>
    <s v="ID0721"/>
    <n v="85000"/>
    <s v="NZD"/>
    <n v="67794.987956419791"/>
    <x v="3"/>
    <x v="47"/>
    <x v="4"/>
    <x v="17"/>
  </r>
  <r>
    <s v="ID0722"/>
    <n v="31250"/>
    <s v="USD"/>
    <n v="31250"/>
    <x v="3"/>
    <x v="0"/>
    <x v="0"/>
    <x v="16"/>
  </r>
  <r>
    <s v="ID0723"/>
    <n v="204000"/>
    <s v="PKR"/>
    <n v="2165.2740982270229"/>
    <x v="3"/>
    <x v="3"/>
    <x v="0"/>
    <x v="19"/>
  </r>
  <r>
    <s v="ID0724"/>
    <n v="400000"/>
    <s v="INR"/>
    <n v="7123.1666749770275"/>
    <x v="7"/>
    <x v="0"/>
    <x v="0"/>
    <x v="11"/>
  </r>
  <r>
    <s v="ID0725"/>
    <n v="130000"/>
    <s v="USD"/>
    <n v="130000"/>
    <x v="3"/>
    <x v="16"/>
    <x v="4"/>
    <x v="0"/>
  </r>
  <r>
    <s v="ID0726"/>
    <n v="250000"/>
    <s v="INR"/>
    <n v="4451.9791718606421"/>
    <x v="3"/>
    <x v="0"/>
    <x v="0"/>
    <x v="16"/>
  </r>
  <r>
    <s v="ID0727"/>
    <n v="9600"/>
    <s v="USD"/>
    <n v="9600"/>
    <x v="0"/>
    <x v="11"/>
    <x v="3"/>
    <x v="19"/>
  </r>
  <r>
    <s v="ID0728"/>
    <n v="390000"/>
    <s v="INR"/>
    <n v="6945.0875081026015"/>
    <x v="0"/>
    <x v="0"/>
    <x v="0"/>
    <x v="1"/>
  </r>
  <r>
    <s v="ID0729"/>
    <n v="600000"/>
    <s v="INR"/>
    <n v="10684.750012465542"/>
    <x v="5"/>
    <x v="0"/>
    <x v="0"/>
    <x v="12"/>
  </r>
  <r>
    <s v="ID0730"/>
    <n v="480000"/>
    <s v="INR"/>
    <n v="8547.8000099724322"/>
    <x v="0"/>
    <x v="0"/>
    <x v="0"/>
    <x v="11"/>
  </r>
  <r>
    <s v="ID0731"/>
    <n v="35000"/>
    <s v="USD"/>
    <n v="35000"/>
    <x v="0"/>
    <x v="0"/>
    <x v="0"/>
    <x v="5"/>
  </r>
  <r>
    <s v="ID0732"/>
    <n v="1000000"/>
    <s v="INR"/>
    <n v="17807.916687442568"/>
    <x v="0"/>
    <x v="0"/>
    <x v="0"/>
    <x v="6"/>
  </r>
  <r>
    <s v="ID0733"/>
    <n v="180000"/>
    <s v="INR"/>
    <n v="3205.4250037396623"/>
    <x v="5"/>
    <x v="0"/>
    <x v="0"/>
    <x v="11"/>
  </r>
  <r>
    <s v="ID0734"/>
    <n v="60000"/>
    <s v="USD"/>
    <n v="60000"/>
    <x v="3"/>
    <x v="13"/>
    <x v="0"/>
    <x v="5"/>
  </r>
  <r>
    <s v="ID0735"/>
    <n v="800000"/>
    <s v="INR"/>
    <n v="14246.333349954055"/>
    <x v="3"/>
    <x v="0"/>
    <x v="0"/>
    <x v="13"/>
  </r>
  <r>
    <s v="ID0736"/>
    <n v="600000"/>
    <s v="INR"/>
    <n v="10684.750012465542"/>
    <x v="3"/>
    <x v="0"/>
    <x v="0"/>
    <x v="18"/>
  </r>
  <r>
    <s v="ID0737"/>
    <n v="40000"/>
    <s v="USD"/>
    <n v="40000"/>
    <x v="3"/>
    <x v="0"/>
    <x v="0"/>
    <x v="17"/>
  </r>
  <r>
    <s v="ID0738"/>
    <n v="5022"/>
    <s v="USD"/>
    <n v="5022"/>
    <x v="0"/>
    <x v="3"/>
    <x v="0"/>
    <x v="17"/>
  </r>
  <r>
    <s v="ID0739"/>
    <n v="410000"/>
    <s v="INR"/>
    <n v="7301.2458418514525"/>
    <x v="0"/>
    <x v="0"/>
    <x v="0"/>
    <x v="14"/>
  </r>
  <r>
    <s v="ID0740"/>
    <n v="120000"/>
    <s v="EGYPT"/>
    <n v="19831.432821021317"/>
    <x v="0"/>
    <x v="56"/>
    <x v="3"/>
    <x v="14"/>
  </r>
  <r>
    <s v="ID0741"/>
    <n v="600000"/>
    <s v="INR"/>
    <n v="10684.750012465542"/>
    <x v="3"/>
    <x v="0"/>
    <x v="0"/>
    <x v="14"/>
  </r>
  <r>
    <s v="ID0742"/>
    <n v="4800"/>
    <s v="USD"/>
    <n v="4800"/>
    <x v="0"/>
    <x v="57"/>
    <x v="0"/>
    <x v="19"/>
  </r>
  <r>
    <s v="ID0743"/>
    <n v="66000"/>
    <s v="EUR"/>
    <n v="83846.362973446114"/>
    <x v="0"/>
    <x v="5"/>
    <x v="1"/>
    <x v="12"/>
  </r>
  <r>
    <s v="ID0744"/>
    <n v="15000"/>
    <s v="USD"/>
    <n v="15000"/>
    <x v="1"/>
    <x v="0"/>
    <x v="0"/>
    <x v="19"/>
  </r>
  <r>
    <s v="ID0745"/>
    <n v="10000"/>
    <s v="USD"/>
    <n v="10000"/>
    <x v="0"/>
    <x v="0"/>
    <x v="0"/>
    <x v="6"/>
  </r>
  <r>
    <s v="ID0746"/>
    <n v="74000"/>
    <s v="GBP"/>
    <n v="116637.19213297902"/>
    <x v="3"/>
    <x v="14"/>
    <x v="1"/>
    <x v="14"/>
  </r>
  <r>
    <s v="ID0747"/>
    <n v="21798"/>
    <s v="GBP"/>
    <n v="34357.533974522659"/>
    <x v="0"/>
    <x v="14"/>
    <x v="1"/>
    <x v="19"/>
  </r>
  <r>
    <s v="ID0748"/>
    <n v="65000"/>
    <s v="GBP"/>
    <n v="102451.58768437347"/>
    <x v="3"/>
    <x v="14"/>
    <x v="1"/>
    <x v="17"/>
  </r>
  <r>
    <s v="ID0749"/>
    <n v="16000"/>
    <s v="USD"/>
    <n v="16000"/>
    <x v="2"/>
    <x v="0"/>
    <x v="0"/>
    <x v="14"/>
  </r>
  <r>
    <s v="ID0750"/>
    <n v="6000"/>
    <s v="USD"/>
    <n v="6000"/>
    <x v="3"/>
    <x v="0"/>
    <x v="0"/>
    <x v="16"/>
  </r>
  <r>
    <s v="ID0751"/>
    <n v="360000"/>
    <s v="INR"/>
    <n v="6410.8500074793246"/>
    <x v="3"/>
    <x v="0"/>
    <x v="0"/>
    <x v="16"/>
  </r>
  <r>
    <s v="ID0752"/>
    <n v="36000"/>
    <s v="USD"/>
    <n v="36000"/>
    <x v="2"/>
    <x v="21"/>
    <x v="0"/>
    <x v="12"/>
  </r>
  <r>
    <s v="ID0753"/>
    <n v="20000"/>
    <s v="USD"/>
    <n v="20000"/>
    <x v="2"/>
    <x v="0"/>
    <x v="0"/>
    <x v="12"/>
  </r>
  <r>
    <s v="ID0754"/>
    <n v="240000"/>
    <s v="INR"/>
    <n v="4273.9000049862161"/>
    <x v="5"/>
    <x v="0"/>
    <x v="0"/>
    <x v="18"/>
  </r>
  <r>
    <s v="ID0755"/>
    <n v="24000"/>
    <s v="GBP"/>
    <n v="37828.278529614821"/>
    <x v="6"/>
    <x v="14"/>
    <x v="1"/>
    <x v="18"/>
  </r>
  <r>
    <s v="ID0756"/>
    <n v="11000"/>
    <s v="USD"/>
    <n v="11000"/>
    <x v="3"/>
    <x v="52"/>
    <x v="0"/>
    <x v="14"/>
  </r>
  <r>
    <s v="ID0757"/>
    <n v="8000"/>
    <s v="USD"/>
    <n v="8000"/>
    <x v="0"/>
    <x v="0"/>
    <x v="0"/>
    <x v="16"/>
  </r>
  <r>
    <s v="ID0758"/>
    <n v="225000"/>
    <s v="INR"/>
    <n v="4006.7812546745777"/>
    <x v="7"/>
    <x v="0"/>
    <x v="0"/>
    <x v="16"/>
  </r>
  <r>
    <s v="ID0759"/>
    <n v="1488000"/>
    <s v="NAIRA"/>
    <n v="9171.0323574730355"/>
    <x v="3"/>
    <x v="58"/>
    <x v="3"/>
    <x v="14"/>
  </r>
  <r>
    <s v="ID0760"/>
    <n v="240000"/>
    <s v="INR"/>
    <n v="4273.9000049862161"/>
    <x v="0"/>
    <x v="0"/>
    <x v="0"/>
    <x v="7"/>
  </r>
  <r>
    <s v="ID0761"/>
    <n v="700000"/>
    <s v="INR"/>
    <n v="12465.541681209797"/>
    <x v="0"/>
    <x v="0"/>
    <x v="0"/>
    <x v="14"/>
  </r>
  <r>
    <s v="ID0762"/>
    <n v="24000"/>
    <s v="USD"/>
    <n v="24000"/>
    <x v="0"/>
    <x v="0"/>
    <x v="0"/>
    <x v="1"/>
  </r>
  <r>
    <s v="ID0763"/>
    <n v="20000"/>
    <s v="USD"/>
    <n v="20000"/>
    <x v="9"/>
    <x v="59"/>
    <x v="1"/>
    <x v="17"/>
  </r>
  <r>
    <s v="ID0764"/>
    <n v="62000"/>
    <s v="USD"/>
    <n v="62000"/>
    <x v="0"/>
    <x v="2"/>
    <x v="2"/>
    <x v="7"/>
  </r>
  <r>
    <s v="ID0765"/>
    <n v="14960"/>
    <s v="USD"/>
    <n v="14960"/>
    <x v="1"/>
    <x v="22"/>
    <x v="0"/>
    <x v="19"/>
  </r>
  <r>
    <s v="ID0766"/>
    <n v="120000"/>
    <s v="INR"/>
    <n v="2136.9500024931081"/>
    <x v="5"/>
    <x v="0"/>
    <x v="0"/>
    <x v="19"/>
  </r>
  <r>
    <s v="ID0767"/>
    <n v="30232"/>
    <s v="USD"/>
    <n v="30232"/>
    <x v="5"/>
    <x v="2"/>
    <x v="2"/>
    <x v="14"/>
  </r>
  <r>
    <s v="ID0768"/>
    <n v="41000"/>
    <s v="USD"/>
    <n v="41000"/>
    <x v="0"/>
    <x v="2"/>
    <x v="2"/>
    <x v="11"/>
  </r>
  <r>
    <s v="ID0769"/>
    <n v="95000"/>
    <s v="AUD"/>
    <n v="96891.417358250401"/>
    <x v="0"/>
    <x v="16"/>
    <x v="4"/>
    <x v="4"/>
  </r>
  <r>
    <s v="ID0770"/>
    <n v="1200000"/>
    <s v="INR"/>
    <n v="21369.500024931083"/>
    <x v="3"/>
    <x v="0"/>
    <x v="0"/>
    <x v="10"/>
  </r>
  <r>
    <s v="ID0771"/>
    <n v="205000"/>
    <s v="INR"/>
    <n v="3650.6229209257262"/>
    <x v="5"/>
    <x v="0"/>
    <x v="0"/>
    <x v="5"/>
  </r>
  <r>
    <s v="ID0772"/>
    <n v="19068"/>
    <s v="USD"/>
    <n v="19068"/>
    <x v="5"/>
    <x v="32"/>
    <x v="0"/>
    <x v="7"/>
  </r>
  <r>
    <s v="ID0773"/>
    <n v="300000"/>
    <s v="INR"/>
    <n v="5342.3750062327708"/>
    <x v="1"/>
    <x v="0"/>
    <x v="0"/>
    <x v="11"/>
  </r>
  <r>
    <s v="ID0774"/>
    <n v="48000"/>
    <s v="USD"/>
    <n v="48000"/>
    <x v="9"/>
    <x v="29"/>
    <x v="0"/>
    <x v="0"/>
  </r>
  <r>
    <s v="ID0775"/>
    <n v="220000"/>
    <s v="INR"/>
    <n v="3917.7416712373652"/>
    <x v="2"/>
    <x v="0"/>
    <x v="0"/>
    <x v="19"/>
  </r>
  <r>
    <s v="ID0776"/>
    <n v="13500"/>
    <s v="USD"/>
    <n v="13500"/>
    <x v="7"/>
    <x v="0"/>
    <x v="0"/>
    <x v="0"/>
  </r>
  <r>
    <s v="ID0777"/>
    <n v="45000"/>
    <s v="USD"/>
    <n v="45000"/>
    <x v="3"/>
    <x v="0"/>
    <x v="0"/>
    <x v="17"/>
  </r>
  <r>
    <s v="ID0778"/>
    <n v="55000"/>
    <s v="EUR"/>
    <n v="69871.969144538423"/>
    <x v="14"/>
    <x v="60"/>
    <x v="1"/>
    <x v="15"/>
  </r>
  <r>
    <s v="ID0779"/>
    <n v="480000"/>
    <s v="INR"/>
    <n v="8547.8000099724322"/>
    <x v="3"/>
    <x v="0"/>
    <x v="0"/>
    <x v="4"/>
  </r>
  <r>
    <s v="ID0780"/>
    <n v="33600"/>
    <s v="AED"/>
    <n v="9146.5655463031271"/>
    <x v="5"/>
    <x v="21"/>
    <x v="0"/>
    <x v="12"/>
  </r>
  <r>
    <s v="ID0781"/>
    <n v="570000"/>
    <s v="INR"/>
    <n v="10150.512511842264"/>
    <x v="0"/>
    <x v="0"/>
    <x v="0"/>
    <x v="0"/>
  </r>
  <r>
    <s v="ID0782"/>
    <n v="636000"/>
    <s v="INR"/>
    <n v="11325.835013213473"/>
    <x v="3"/>
    <x v="0"/>
    <x v="0"/>
    <x v="12"/>
  </r>
  <r>
    <s v="ID0783"/>
    <n v="180000"/>
    <s v="PKR"/>
    <n v="1910.5359690238436"/>
    <x v="7"/>
    <x v="3"/>
    <x v="0"/>
    <x v="12"/>
  </r>
  <r>
    <s v="ID0784"/>
    <n v="36000"/>
    <s v="USD"/>
    <n v="36000"/>
    <x v="3"/>
    <x v="16"/>
    <x v="4"/>
    <x v="6"/>
  </r>
  <r>
    <s v="ID0785"/>
    <n v="2250000"/>
    <s v="INR"/>
    <n v="40067.812546745779"/>
    <x v="5"/>
    <x v="0"/>
    <x v="0"/>
    <x v="14"/>
  </r>
  <r>
    <s v="ID0786"/>
    <n v="16000"/>
    <s v="USD"/>
    <n v="16000"/>
    <x v="7"/>
    <x v="0"/>
    <x v="0"/>
    <x v="1"/>
  </r>
  <r>
    <s v="ID0787"/>
    <n v="240000"/>
    <s v="INR"/>
    <n v="4273.9000049862161"/>
    <x v="0"/>
    <x v="0"/>
    <x v="0"/>
    <x v="11"/>
  </r>
  <r>
    <s v="ID0788"/>
    <n v="400000"/>
    <s v="INR"/>
    <n v="7123.1666749770275"/>
    <x v="3"/>
    <x v="0"/>
    <x v="0"/>
    <x v="12"/>
  </r>
  <r>
    <s v="ID0789"/>
    <n v="10000"/>
    <s v="USD"/>
    <n v="10000"/>
    <x v="3"/>
    <x v="0"/>
    <x v="0"/>
    <x v="6"/>
  </r>
  <r>
    <s v="ID0790"/>
    <n v="66000"/>
    <s v="CAD"/>
    <n v="64901.860520001574"/>
    <x v="0"/>
    <x v="17"/>
    <x v="2"/>
    <x v="7"/>
  </r>
  <r>
    <s v="ID0791"/>
    <n v="65000"/>
    <s v="USD"/>
    <n v="65000"/>
    <x v="0"/>
    <x v="2"/>
    <x v="2"/>
    <x v="5"/>
  </r>
  <r>
    <s v="ID0792"/>
    <n v="450000"/>
    <s v="INR"/>
    <n v="8013.5625093491553"/>
    <x v="3"/>
    <x v="0"/>
    <x v="0"/>
    <x v="19"/>
  </r>
  <r>
    <s v="ID0793"/>
    <n v="100000"/>
    <s v="CAD"/>
    <n v="98336.152303032693"/>
    <x v="12"/>
    <x v="17"/>
    <x v="2"/>
    <x v="14"/>
  </r>
  <r>
    <s v="ID0794"/>
    <n v="150000"/>
    <s v="INR"/>
    <n v="2671.1875031163854"/>
    <x v="0"/>
    <x v="0"/>
    <x v="0"/>
    <x v="19"/>
  </r>
  <r>
    <s v="ID0795"/>
    <n v="96000"/>
    <s v="USD"/>
    <n v="96000"/>
    <x v="7"/>
    <x v="0"/>
    <x v="0"/>
    <x v="18"/>
  </r>
  <r>
    <s v="ID0796"/>
    <n v="1152000"/>
    <s v="INR"/>
    <n v="20514.720023933838"/>
    <x v="5"/>
    <x v="0"/>
    <x v="0"/>
    <x v="16"/>
  </r>
  <r>
    <s v="ID0797"/>
    <n v="15000"/>
    <s v="EUR"/>
    <n v="19055.991584874118"/>
    <x v="0"/>
    <x v="46"/>
    <x v="1"/>
    <x v="5"/>
  </r>
  <r>
    <s v="ID0798"/>
    <n v="65000"/>
    <s v="AUD"/>
    <n v="66294.12766617132"/>
    <x v="0"/>
    <x v="16"/>
    <x v="4"/>
    <x v="5"/>
  </r>
  <r>
    <s v="ID0799"/>
    <n v="377000"/>
    <s v="INR"/>
    <n v="6713.584591165848"/>
    <x v="0"/>
    <x v="0"/>
    <x v="0"/>
    <x v="12"/>
  </r>
  <r>
    <s v="ID0800"/>
    <n v="29000"/>
    <s v="GBP"/>
    <n v="45709.169889951241"/>
    <x v="7"/>
    <x v="14"/>
    <x v="1"/>
    <x v="17"/>
  </r>
  <r>
    <s v="ID0801"/>
    <n v="48500"/>
    <s v="USD"/>
    <n v="48500"/>
    <x v="3"/>
    <x v="2"/>
    <x v="2"/>
    <x v="5"/>
  </r>
  <r>
    <s v="ID0802"/>
    <n v="600000"/>
    <s v="INR"/>
    <n v="10684.750012465542"/>
    <x v="0"/>
    <x v="0"/>
    <x v="0"/>
    <x v="11"/>
  </r>
  <r>
    <s v="ID0803"/>
    <n v="33900"/>
    <s v="USD"/>
    <n v="33900"/>
    <x v="0"/>
    <x v="2"/>
    <x v="2"/>
    <x v="5"/>
  </r>
  <r>
    <s v="ID0804"/>
    <n v="900000"/>
    <s v="ZAR"/>
    <n v="109729.60187662003"/>
    <x v="0"/>
    <x v="11"/>
    <x v="3"/>
    <x v="28"/>
  </r>
  <r>
    <s v="ID0805"/>
    <n v="850000"/>
    <s v="INR"/>
    <n v="15136.729184326183"/>
    <x v="0"/>
    <x v="0"/>
    <x v="0"/>
    <x v="19"/>
  </r>
  <r>
    <s v="ID0806"/>
    <n v="85000"/>
    <s v="USD"/>
    <n v="85000"/>
    <x v="14"/>
    <x v="2"/>
    <x v="2"/>
    <x v="17"/>
  </r>
  <r>
    <s v="ID0807"/>
    <n v="450000"/>
    <s v="INR"/>
    <n v="8013.5625093491553"/>
    <x v="3"/>
    <x v="0"/>
    <x v="0"/>
    <x v="16"/>
  </r>
  <r>
    <s v="ID0808"/>
    <n v="48000"/>
    <s v="USD"/>
    <n v="48000"/>
    <x v="3"/>
    <x v="2"/>
    <x v="2"/>
    <x v="8"/>
  </r>
  <r>
    <s v="ID0809"/>
    <n v="170000"/>
    <s v="INR"/>
    <n v="3027.3458368652364"/>
    <x v="7"/>
    <x v="0"/>
    <x v="0"/>
    <x v="19"/>
  </r>
  <r>
    <s v="ID0810"/>
    <n v="13100"/>
    <s v="USD"/>
    <n v="13100"/>
    <x v="5"/>
    <x v="0"/>
    <x v="0"/>
    <x v="14"/>
  </r>
  <r>
    <s v="ID0811"/>
    <n v="60000"/>
    <s v="USD"/>
    <n v="60000"/>
    <x v="3"/>
    <x v="21"/>
    <x v="0"/>
    <x v="17"/>
  </r>
  <r>
    <s v="ID0812"/>
    <n v="24000"/>
    <s v="USD"/>
    <n v="24000"/>
    <x v="3"/>
    <x v="1"/>
    <x v="1"/>
    <x v="14"/>
  </r>
  <r>
    <s v="ID0813"/>
    <n v="240000"/>
    <s v="INR"/>
    <n v="4273.9000049862161"/>
    <x v="3"/>
    <x v="0"/>
    <x v="0"/>
    <x v="0"/>
  </r>
  <r>
    <s v="ID0814"/>
    <n v="650000"/>
    <s v="INR"/>
    <n v="11575.14584683767"/>
    <x v="3"/>
    <x v="0"/>
    <x v="0"/>
    <x v="14"/>
  </r>
  <r>
    <s v="ID0815"/>
    <n v="95000"/>
    <s v="USD"/>
    <n v="95000"/>
    <x v="0"/>
    <x v="2"/>
    <x v="2"/>
    <x v="13"/>
  </r>
  <r>
    <s v="ID0816"/>
    <n v="516000"/>
    <s v="INR"/>
    <n v="9188.8850107203652"/>
    <x v="3"/>
    <x v="0"/>
    <x v="0"/>
    <x v="27"/>
  </r>
  <r>
    <s v="ID0817"/>
    <n v="504000"/>
    <s v="INR"/>
    <n v="8975.1900104710548"/>
    <x v="3"/>
    <x v="0"/>
    <x v="0"/>
    <x v="0"/>
  </r>
  <r>
    <s v="ID0818"/>
    <n v="144000"/>
    <s v="INR"/>
    <n v="2564.3400029917298"/>
    <x v="0"/>
    <x v="0"/>
    <x v="0"/>
    <x v="1"/>
  </r>
  <r>
    <s v="ID0820"/>
    <n v="55000"/>
    <s v="GBP"/>
    <n v="86689.804963700633"/>
    <x v="1"/>
    <x v="14"/>
    <x v="1"/>
    <x v="6"/>
  </r>
  <r>
    <s v="ID0821"/>
    <n v="15500"/>
    <s v="USD"/>
    <n v="15500"/>
    <x v="2"/>
    <x v="0"/>
    <x v="0"/>
    <x v="0"/>
  </r>
  <r>
    <s v="ID0822"/>
    <n v="300000"/>
    <s v="BRL"/>
    <n v="148284.35006969364"/>
    <x v="0"/>
    <x v="20"/>
    <x v="2"/>
    <x v="0"/>
  </r>
  <r>
    <s v="ID0823"/>
    <n v="600000"/>
    <s v="INR"/>
    <n v="10684.750012465542"/>
    <x v="0"/>
    <x v="0"/>
    <x v="0"/>
    <x v="14"/>
  </r>
  <r>
    <s v="ID0824"/>
    <n v="75000"/>
    <s v="USD"/>
    <n v="75000"/>
    <x v="0"/>
    <x v="2"/>
    <x v="2"/>
    <x v="21"/>
  </r>
  <r>
    <s v="ID0825"/>
    <n v="12000"/>
    <s v="USD"/>
    <n v="12000"/>
    <x v="3"/>
    <x v="6"/>
    <x v="1"/>
    <x v="14"/>
  </r>
  <r>
    <s v="ID0826"/>
    <n v="1700000"/>
    <s v="INR"/>
    <n v="30273.458368652366"/>
    <x v="3"/>
    <x v="0"/>
    <x v="0"/>
    <x v="19"/>
  </r>
  <r>
    <s v="ID0827"/>
    <n v="30000"/>
    <s v="USD"/>
    <n v="30000"/>
    <x v="1"/>
    <x v="53"/>
    <x v="0"/>
    <x v="12"/>
  </r>
  <r>
    <s v="ID0828"/>
    <n v="360000"/>
    <s v="INR"/>
    <n v="6410.8500074793246"/>
    <x v="0"/>
    <x v="0"/>
    <x v="0"/>
    <x v="11"/>
  </r>
  <r>
    <s v="ID0829"/>
    <n v="100000"/>
    <s v="USD"/>
    <n v="100000"/>
    <x v="14"/>
    <x v="2"/>
    <x v="2"/>
    <x v="5"/>
  </r>
  <r>
    <s v="ID0830"/>
    <n v="42000"/>
    <s v="EUR"/>
    <n v="53356.776437647524"/>
    <x v="2"/>
    <x v="18"/>
    <x v="1"/>
    <x v="19"/>
  </r>
  <r>
    <s v="ID0831"/>
    <n v="40000"/>
    <s v="USD"/>
    <n v="40000"/>
    <x v="3"/>
    <x v="2"/>
    <x v="2"/>
    <x v="7"/>
  </r>
  <r>
    <s v="ID0832"/>
    <n v="550000"/>
    <s v="INR"/>
    <n v="9794.354178093412"/>
    <x v="0"/>
    <x v="0"/>
    <x v="0"/>
    <x v="1"/>
  </r>
  <r>
    <s v="ID0833"/>
    <n v="65000"/>
    <s v="RON"/>
    <n v="18499.860539512854"/>
    <x v="6"/>
    <x v="36"/>
    <x v="1"/>
    <x v="16"/>
  </r>
  <r>
    <s v="ID0834"/>
    <n v="15600"/>
    <s v="EUR"/>
    <n v="19818.231248269083"/>
    <x v="1"/>
    <x v="7"/>
    <x v="1"/>
    <x v="14"/>
  </r>
  <r>
    <s v="ID0835"/>
    <n v="600000"/>
    <s v="INR"/>
    <n v="10684.750012465542"/>
    <x v="3"/>
    <x v="0"/>
    <x v="0"/>
    <x v="7"/>
  </r>
  <r>
    <s v="ID0836"/>
    <n v="600000"/>
    <s v="INR"/>
    <n v="10684.750012465542"/>
    <x v="3"/>
    <x v="0"/>
    <x v="0"/>
    <x v="15"/>
  </r>
  <r>
    <s v="ID0837"/>
    <n v="1000000"/>
    <s v="INR"/>
    <n v="17807.916687442568"/>
    <x v="0"/>
    <x v="0"/>
    <x v="0"/>
    <x v="5"/>
  </r>
  <r>
    <s v="ID0838"/>
    <n v="13000"/>
    <s v="USD"/>
    <n v="13000"/>
    <x v="0"/>
    <x v="0"/>
    <x v="0"/>
    <x v="16"/>
  </r>
  <r>
    <s v="ID0839"/>
    <n v="900000"/>
    <s v="INR"/>
    <n v="16027.125018698311"/>
    <x v="3"/>
    <x v="0"/>
    <x v="0"/>
    <x v="9"/>
  </r>
  <r>
    <s v="ID0840"/>
    <n v="85000"/>
    <s v="USD"/>
    <n v="85000"/>
    <x v="5"/>
    <x v="2"/>
    <x v="2"/>
    <x v="1"/>
  </r>
  <r>
    <s v="ID0841"/>
    <n v="6000"/>
    <s v="USD"/>
    <n v="6000"/>
    <x v="0"/>
    <x v="27"/>
    <x v="2"/>
    <x v="5"/>
  </r>
  <r>
    <s v="ID0842"/>
    <n v="30000"/>
    <s v="USD"/>
    <n v="30000"/>
    <x v="7"/>
    <x v="0"/>
    <x v="0"/>
    <x v="19"/>
  </r>
  <r>
    <s v="ID0844"/>
    <n v="100000"/>
    <s v="GBP"/>
    <n v="157617.8272067284"/>
    <x v="1"/>
    <x v="14"/>
    <x v="1"/>
    <x v="7"/>
  </r>
  <r>
    <s v="ID0845"/>
    <n v="1200000"/>
    <s v="INR"/>
    <n v="21369.500024931083"/>
    <x v="3"/>
    <x v="0"/>
    <x v="0"/>
    <x v="15"/>
  </r>
  <r>
    <s v="ID0846"/>
    <n v="200000"/>
    <s v="INR"/>
    <n v="3561.5833374885137"/>
    <x v="7"/>
    <x v="0"/>
    <x v="0"/>
    <x v="1"/>
  </r>
  <r>
    <s v="ID0847"/>
    <n v="5000"/>
    <s v="USD"/>
    <n v="5000"/>
    <x v="3"/>
    <x v="0"/>
    <x v="0"/>
    <x v="1"/>
  </r>
  <r>
    <s v="ID0848"/>
    <n v="200000"/>
    <s v="INR"/>
    <n v="3561.5833374885137"/>
    <x v="0"/>
    <x v="0"/>
    <x v="0"/>
    <x v="19"/>
  </r>
  <r>
    <s v="ID0849"/>
    <n v="30000"/>
    <s v="EUR"/>
    <n v="38111.983169748237"/>
    <x v="5"/>
    <x v="7"/>
    <x v="1"/>
    <x v="18"/>
  </r>
  <r>
    <s v="ID0850"/>
    <n v="1000000"/>
    <s v="INR"/>
    <n v="17807.916687442568"/>
    <x v="0"/>
    <x v="0"/>
    <x v="0"/>
    <x v="12"/>
  </r>
  <r>
    <s v="ID0851"/>
    <n v="650000"/>
    <s v="INR"/>
    <n v="11575.14584683767"/>
    <x v="0"/>
    <x v="0"/>
    <x v="0"/>
    <x v="11"/>
  </r>
  <r>
    <s v="ID0852"/>
    <n v="100000"/>
    <s v="CAD"/>
    <n v="98336.152303032693"/>
    <x v="3"/>
    <x v="17"/>
    <x v="2"/>
    <x v="5"/>
  </r>
  <r>
    <s v="ID0854"/>
    <n v="92500"/>
    <s v="USD"/>
    <n v="92500"/>
    <x v="0"/>
    <x v="2"/>
    <x v="2"/>
    <x v="17"/>
  </r>
  <r>
    <s v="ID0855"/>
    <n v="550000"/>
    <s v="INR"/>
    <n v="9794.354178093412"/>
    <x v="0"/>
    <x v="0"/>
    <x v="0"/>
    <x v="1"/>
  </r>
  <r>
    <s v="ID0856"/>
    <n v="32000"/>
    <s v="USD"/>
    <n v="32000"/>
    <x v="3"/>
    <x v="2"/>
    <x v="2"/>
    <x v="1"/>
  </r>
  <r>
    <s v="ID0857"/>
    <n v="55000"/>
    <s v="USD"/>
    <n v="55000"/>
    <x v="0"/>
    <x v="2"/>
    <x v="2"/>
    <x v="5"/>
  </r>
  <r>
    <s v="ID0858"/>
    <n v="40000"/>
    <s v="USD"/>
    <n v="40000"/>
    <x v="0"/>
    <x v="2"/>
    <x v="2"/>
    <x v="11"/>
  </r>
  <r>
    <s v="ID0859"/>
    <n v="3000"/>
    <s v="USD"/>
    <n v="3000"/>
    <x v="0"/>
    <x v="3"/>
    <x v="0"/>
    <x v="19"/>
  </r>
  <r>
    <s v="ID0860"/>
    <n v="43600"/>
    <s v="USD"/>
    <n v="43600"/>
    <x v="0"/>
    <x v="2"/>
    <x v="2"/>
    <x v="14"/>
  </r>
  <r>
    <s v="ID0861"/>
    <n v="540000"/>
    <s v="INR"/>
    <n v="9616.275011218986"/>
    <x v="0"/>
    <x v="0"/>
    <x v="0"/>
    <x v="18"/>
  </r>
  <r>
    <s v="ID0862"/>
    <n v="35000"/>
    <s v="USD"/>
    <n v="35000"/>
    <x v="3"/>
    <x v="61"/>
    <x v="2"/>
    <x v="5"/>
  </r>
  <r>
    <s v="ID0863"/>
    <n v="12000"/>
    <s v="USD"/>
    <n v="12000"/>
    <x v="9"/>
    <x v="46"/>
    <x v="1"/>
    <x v="17"/>
  </r>
  <r>
    <s v="ID0864"/>
    <n v="5000"/>
    <s v="USD"/>
    <n v="5000"/>
    <x v="9"/>
    <x v="62"/>
    <x v="2"/>
    <x v="13"/>
  </r>
  <r>
    <s v="ID0865"/>
    <n v="134000"/>
    <s v="ZAR"/>
    <n v="16337.518501630093"/>
    <x v="0"/>
    <x v="11"/>
    <x v="3"/>
    <x v="19"/>
  </r>
  <r>
    <s v="ID0866"/>
    <n v="65000"/>
    <s v="USD"/>
    <n v="65000"/>
    <x v="0"/>
    <x v="2"/>
    <x v="2"/>
    <x v="18"/>
  </r>
  <r>
    <s v="ID0867"/>
    <n v="40000"/>
    <s v="USD"/>
    <n v="40000"/>
    <x v="0"/>
    <x v="2"/>
    <x v="2"/>
    <x v="19"/>
  </r>
  <r>
    <s v="ID0868"/>
    <n v="98000"/>
    <s v="USD"/>
    <n v="98000"/>
    <x v="3"/>
    <x v="53"/>
    <x v="0"/>
    <x v="10"/>
  </r>
  <r>
    <s v="ID0869"/>
    <n v="50000"/>
    <s v="USD"/>
    <n v="50000"/>
    <x v="14"/>
    <x v="2"/>
    <x v="2"/>
    <x v="17"/>
  </r>
  <r>
    <s v="ID0870"/>
    <n v="135000"/>
    <s v="USD"/>
    <n v="135000"/>
    <x v="8"/>
    <x v="2"/>
    <x v="2"/>
    <x v="24"/>
  </r>
  <r>
    <s v="ID0871"/>
    <n v="125000"/>
    <s v="USD"/>
    <n v="125000"/>
    <x v="3"/>
    <x v="45"/>
    <x v="1"/>
    <x v="16"/>
  </r>
  <r>
    <s v="ID0872"/>
    <n v="4500"/>
    <s v="USD"/>
    <n v="4500"/>
    <x v="0"/>
    <x v="53"/>
    <x v="0"/>
    <x v="11"/>
  </r>
  <r>
    <s v="ID0873"/>
    <n v="115000"/>
    <s v="USD"/>
    <n v="115000"/>
    <x v="0"/>
    <x v="2"/>
    <x v="2"/>
    <x v="5"/>
  </r>
  <r>
    <s v="ID0874"/>
    <n v="70000"/>
    <s v="USD"/>
    <n v="70000"/>
    <x v="0"/>
    <x v="2"/>
    <x v="2"/>
    <x v="17"/>
  </r>
  <r>
    <s v="ID0875"/>
    <n v="60000"/>
    <s v="USD"/>
    <n v="60000"/>
    <x v="0"/>
    <x v="2"/>
    <x v="2"/>
    <x v="18"/>
  </r>
  <r>
    <s v="ID0876"/>
    <n v="87456"/>
    <s v="USD"/>
    <n v="87456"/>
    <x v="3"/>
    <x v="2"/>
    <x v="2"/>
    <x v="6"/>
  </r>
  <r>
    <s v="ID0877"/>
    <n v="26400"/>
    <s v="USD"/>
    <n v="26400"/>
    <x v="0"/>
    <x v="21"/>
    <x v="0"/>
    <x v="16"/>
  </r>
  <r>
    <s v="ID0878"/>
    <n v="12000"/>
    <s v="USD"/>
    <n v="12000"/>
    <x v="3"/>
    <x v="21"/>
    <x v="0"/>
    <x v="15"/>
  </r>
  <r>
    <s v="ID0879"/>
    <n v="144000"/>
    <s v="INR"/>
    <n v="2564.3400029917298"/>
    <x v="0"/>
    <x v="0"/>
    <x v="0"/>
    <x v="1"/>
  </r>
  <r>
    <s v="ID0880"/>
    <n v="62000"/>
    <s v="USD"/>
    <n v="62000"/>
    <x v="3"/>
    <x v="63"/>
    <x v="0"/>
    <x v="4"/>
  </r>
  <r>
    <s v="ID0881"/>
    <n v="300000"/>
    <s v="INR"/>
    <n v="5342.3750062327708"/>
    <x v="0"/>
    <x v="0"/>
    <x v="0"/>
    <x v="5"/>
  </r>
  <r>
    <s v="ID0882"/>
    <n v="40000"/>
    <s v="EUR"/>
    <n v="50815.977559664309"/>
    <x v="0"/>
    <x v="18"/>
    <x v="1"/>
    <x v="11"/>
  </r>
  <r>
    <s v="ID0883"/>
    <n v="25560"/>
    <s v="USD"/>
    <n v="25560"/>
    <x v="3"/>
    <x v="22"/>
    <x v="0"/>
    <x v="0"/>
  </r>
  <r>
    <s v="ID0884"/>
    <n v="720000"/>
    <s v="INR"/>
    <n v="12821.700014958649"/>
    <x v="5"/>
    <x v="0"/>
    <x v="0"/>
    <x v="0"/>
  </r>
  <r>
    <s v="ID0885"/>
    <n v="600000"/>
    <s v="INR"/>
    <n v="10684.750012465542"/>
    <x v="3"/>
    <x v="0"/>
    <x v="0"/>
    <x v="14"/>
  </r>
  <r>
    <s v="ID0886"/>
    <n v="420000"/>
    <s v="PKR"/>
    <n v="4457.9172610556352"/>
    <x v="3"/>
    <x v="3"/>
    <x v="0"/>
    <x v="11"/>
  </r>
  <r>
    <s v="ID0887"/>
    <n v="125000"/>
    <s v="USD"/>
    <n v="125000"/>
    <x v="14"/>
    <x v="11"/>
    <x v="3"/>
    <x v="7"/>
  </r>
  <r>
    <s v="ID0888"/>
    <n v="43000"/>
    <s v="USD"/>
    <n v="43000"/>
    <x v="0"/>
    <x v="2"/>
    <x v="2"/>
    <x v="1"/>
  </r>
  <r>
    <s v="ID0889"/>
    <n v="400000"/>
    <s v="INR"/>
    <n v="7123.1666749770275"/>
    <x v="2"/>
    <x v="0"/>
    <x v="0"/>
    <x v="16"/>
  </r>
  <r>
    <s v="ID0890"/>
    <n v="10000"/>
    <s v="USD"/>
    <n v="10000"/>
    <x v="5"/>
    <x v="64"/>
    <x v="0"/>
    <x v="11"/>
  </r>
  <r>
    <s v="ID0891"/>
    <n v="500000"/>
    <s v="INR"/>
    <n v="8903.9583437212841"/>
    <x v="3"/>
    <x v="0"/>
    <x v="0"/>
    <x v="14"/>
  </r>
  <r>
    <s v="ID0892"/>
    <n v="36500"/>
    <s v="USD"/>
    <n v="36500"/>
    <x v="5"/>
    <x v="22"/>
    <x v="0"/>
    <x v="17"/>
  </r>
  <r>
    <s v="ID0893"/>
    <n v="100000"/>
    <s v="USD"/>
    <n v="100000"/>
    <x v="14"/>
    <x v="25"/>
    <x v="2"/>
    <x v="5"/>
  </r>
  <r>
    <s v="ID0894"/>
    <n v="400000"/>
    <s v="INR"/>
    <n v="7123.1666749770275"/>
    <x v="5"/>
    <x v="0"/>
    <x v="0"/>
    <x v="18"/>
  </r>
  <r>
    <s v="ID0895"/>
    <n v="2300000"/>
    <s v="INR"/>
    <n v="40958.208381117904"/>
    <x v="3"/>
    <x v="0"/>
    <x v="0"/>
    <x v="18"/>
  </r>
  <r>
    <s v="ID0896"/>
    <n v="1200000"/>
    <s v="INR"/>
    <n v="21369.500024931083"/>
    <x v="12"/>
    <x v="0"/>
    <x v="0"/>
    <x v="2"/>
  </r>
  <r>
    <s v="ID0897"/>
    <n v="120000"/>
    <s v="INR"/>
    <n v="2136.9500024931081"/>
    <x v="3"/>
    <x v="0"/>
    <x v="0"/>
    <x v="14"/>
  </r>
  <r>
    <s v="ID0898"/>
    <n v="500000"/>
    <s v="INR"/>
    <n v="8903.9583437212841"/>
    <x v="2"/>
    <x v="0"/>
    <x v="0"/>
    <x v="0"/>
  </r>
  <r>
    <s v="ID0899"/>
    <n v="1000000"/>
    <s v="INR"/>
    <n v="17807.916687442568"/>
    <x v="3"/>
    <x v="0"/>
    <x v="0"/>
    <x v="14"/>
  </r>
  <r>
    <s v="ID0900"/>
    <n v="850000"/>
    <s v="INR"/>
    <n v="15136.729184326183"/>
    <x v="3"/>
    <x v="0"/>
    <x v="0"/>
    <x v="0"/>
  </r>
  <r>
    <s v="ID0901"/>
    <n v="168000"/>
    <s v="PHP"/>
    <n v="3982.448779308334"/>
    <x v="0"/>
    <x v="32"/>
    <x v="0"/>
    <x v="5"/>
  </r>
  <r>
    <s v="ID0903"/>
    <n v="15600"/>
    <s v="USD"/>
    <n v="15600"/>
    <x v="1"/>
    <x v="65"/>
    <x v="0"/>
    <x v="13"/>
  </r>
  <r>
    <s v="ID0904"/>
    <n v="180000"/>
    <s v="INR"/>
    <n v="3205.4250037396623"/>
    <x v="0"/>
    <x v="0"/>
    <x v="0"/>
    <x v="11"/>
  </r>
  <r>
    <s v="ID0905"/>
    <n v="10000"/>
    <s v="USD"/>
    <n v="10000"/>
    <x v="3"/>
    <x v="0"/>
    <x v="0"/>
    <x v="16"/>
  </r>
  <r>
    <s v="ID0906"/>
    <n v="75010"/>
    <s v="USD"/>
    <n v="75010"/>
    <x v="0"/>
    <x v="2"/>
    <x v="2"/>
    <x v="16"/>
  </r>
  <r>
    <s v="ID0907"/>
    <n v="600000"/>
    <s v="INR"/>
    <n v="10684.750012465542"/>
    <x v="3"/>
    <x v="0"/>
    <x v="0"/>
    <x v="9"/>
  </r>
  <r>
    <s v="ID0908"/>
    <n v="16350"/>
    <s v="USD"/>
    <n v="16350"/>
    <x v="3"/>
    <x v="0"/>
    <x v="0"/>
    <x v="14"/>
  </r>
  <r>
    <s v="ID0909"/>
    <n v="80000"/>
    <s v="GBP"/>
    <n v="126094.26176538273"/>
    <x v="5"/>
    <x v="14"/>
    <x v="1"/>
    <x v="5"/>
  </r>
  <r>
    <s v="ID0910"/>
    <n v="60000"/>
    <s v="USD"/>
    <n v="60000"/>
    <x v="5"/>
    <x v="29"/>
    <x v="0"/>
    <x v="5"/>
  </r>
  <r>
    <s v="ID0911"/>
    <n v="1300000"/>
    <s v="INR"/>
    <n v="23150.291693675339"/>
    <x v="3"/>
    <x v="0"/>
    <x v="0"/>
    <x v="0"/>
  </r>
  <r>
    <s v="ID0912"/>
    <n v="775000"/>
    <s v="INR"/>
    <n v="13801.135432767991"/>
    <x v="0"/>
    <x v="0"/>
    <x v="0"/>
    <x v="19"/>
  </r>
  <r>
    <s v="ID0913"/>
    <n v="1050000"/>
    <s v="INR"/>
    <n v="18698.312521814696"/>
    <x v="3"/>
    <x v="0"/>
    <x v="0"/>
    <x v="14"/>
  </r>
  <r>
    <s v="ID0914"/>
    <n v="36000"/>
    <s v="USD"/>
    <n v="36000"/>
    <x v="1"/>
    <x v="66"/>
    <x v="1"/>
    <x v="9"/>
  </r>
  <r>
    <s v="ID0915"/>
    <n v="486000"/>
    <s v="INR"/>
    <n v="8654.6475100970874"/>
    <x v="3"/>
    <x v="0"/>
    <x v="0"/>
    <x v="16"/>
  </r>
  <r>
    <s v="ID0916"/>
    <n v="65000"/>
    <s v="GBP"/>
    <n v="102451.58768437347"/>
    <x v="3"/>
    <x v="14"/>
    <x v="1"/>
    <x v="17"/>
  </r>
  <r>
    <s v="ID0917"/>
    <n v="36400"/>
    <s v="USD"/>
    <n v="36400"/>
    <x v="0"/>
    <x v="67"/>
    <x v="3"/>
    <x v="7"/>
  </r>
  <r>
    <s v="ID0918"/>
    <n v="64210"/>
    <s v="GBP"/>
    <n v="101206.40684944032"/>
    <x v="9"/>
    <x v="14"/>
    <x v="1"/>
    <x v="8"/>
  </r>
  <r>
    <s v="ID0919"/>
    <n v="300000"/>
    <s v="INR"/>
    <n v="5342.3750062327708"/>
    <x v="0"/>
    <x v="0"/>
    <x v="0"/>
    <x v="1"/>
  </r>
  <r>
    <s v="ID0920"/>
    <n v="104000"/>
    <s v="AED"/>
    <n v="28310.79811950968"/>
    <x v="0"/>
    <x v="21"/>
    <x v="0"/>
    <x v="4"/>
  </r>
  <r>
    <s v="ID0921"/>
    <n v="20500"/>
    <s v="EUR"/>
    <n v="26043.18849932796"/>
    <x v="3"/>
    <x v="15"/>
    <x v="1"/>
    <x v="18"/>
  </r>
  <r>
    <s v="ID0922"/>
    <n v="95000"/>
    <s v="AUD"/>
    <n v="96891.417358250401"/>
    <x v="0"/>
    <x v="16"/>
    <x v="4"/>
    <x v="12"/>
  </r>
  <r>
    <s v="ID0923"/>
    <n v="144000"/>
    <s v="INR"/>
    <n v="2564.3400029917298"/>
    <x v="1"/>
    <x v="0"/>
    <x v="0"/>
    <x v="11"/>
  </r>
  <r>
    <s v="ID0924"/>
    <n v="180000"/>
    <s v="INR"/>
    <n v="3205.4250037396623"/>
    <x v="7"/>
    <x v="0"/>
    <x v="0"/>
    <x v="18"/>
  </r>
  <r>
    <s v="ID0925"/>
    <n v="600000"/>
    <s v="INR"/>
    <n v="10684.750012465542"/>
    <x v="0"/>
    <x v="0"/>
    <x v="0"/>
    <x v="18"/>
  </r>
  <r>
    <s v="ID0927"/>
    <n v="150000"/>
    <s v="USD"/>
    <n v="150000"/>
    <x v="1"/>
    <x v="2"/>
    <x v="2"/>
    <x v="24"/>
  </r>
  <r>
    <s v="ID0928"/>
    <n v="700000"/>
    <s v="INR"/>
    <n v="12465.541681209797"/>
    <x v="3"/>
    <x v="0"/>
    <x v="0"/>
    <x v="0"/>
  </r>
  <r>
    <s v="ID0929"/>
    <n v="15000"/>
    <s v="EUR"/>
    <n v="19055.991584874118"/>
    <x v="0"/>
    <x v="68"/>
    <x v="1"/>
    <x v="11"/>
  </r>
  <r>
    <s v="ID0930"/>
    <n v="105000"/>
    <s v="USD"/>
    <n v="105000"/>
    <x v="0"/>
    <x v="2"/>
    <x v="2"/>
    <x v="7"/>
  </r>
  <r>
    <s v="ID0931"/>
    <n v="24000"/>
    <s v="USD"/>
    <n v="24000"/>
    <x v="0"/>
    <x v="0"/>
    <x v="0"/>
    <x v="0"/>
  </r>
  <r>
    <s v="ID0932"/>
    <n v="50000"/>
    <s v="GBP"/>
    <n v="78808.913603364199"/>
    <x v="0"/>
    <x v="14"/>
    <x v="1"/>
    <x v="5"/>
  </r>
  <r>
    <s v="ID0933"/>
    <n v="42000"/>
    <s v="USD"/>
    <n v="42000"/>
    <x v="1"/>
    <x v="22"/>
    <x v="0"/>
    <x v="17"/>
  </r>
  <r>
    <s v="ID0934"/>
    <n v="19200"/>
    <s v="BRL"/>
    <n v="9490.1984044603923"/>
    <x v="0"/>
    <x v="20"/>
    <x v="2"/>
    <x v="18"/>
  </r>
  <r>
    <s v="ID0935"/>
    <n v="60000"/>
    <s v="USD"/>
    <n v="60000"/>
    <x v="9"/>
    <x v="29"/>
    <x v="0"/>
    <x v="14"/>
  </r>
  <r>
    <s v="ID0936"/>
    <n v="1000000"/>
    <s v="INR"/>
    <n v="17807.916687442568"/>
    <x v="3"/>
    <x v="0"/>
    <x v="0"/>
    <x v="18"/>
  </r>
  <r>
    <s v="ID0937"/>
    <n v="700000"/>
    <s v="INR"/>
    <n v="12465.541681209797"/>
    <x v="0"/>
    <x v="0"/>
    <x v="0"/>
    <x v="1"/>
  </r>
  <r>
    <s v="ID0938"/>
    <n v="20571"/>
    <s v="USD"/>
    <n v="20571"/>
    <x v="14"/>
    <x v="69"/>
    <x v="1"/>
    <x v="18"/>
  </r>
  <r>
    <s v="ID0939"/>
    <n v="3480"/>
    <s v="USD"/>
    <n v="3480"/>
    <x v="3"/>
    <x v="3"/>
    <x v="0"/>
    <x v="16"/>
  </r>
  <r>
    <s v="ID0940"/>
    <n v="18060"/>
    <s v="USD"/>
    <n v="18060"/>
    <x v="7"/>
    <x v="32"/>
    <x v="0"/>
    <x v="6"/>
  </r>
  <r>
    <s v="ID0941"/>
    <n v="30000"/>
    <s v="USD"/>
    <n v="30000"/>
    <x v="5"/>
    <x v="38"/>
    <x v="0"/>
    <x v="23"/>
  </r>
  <r>
    <s v="ID0943"/>
    <n v="24000"/>
    <s v="USD"/>
    <n v="24000"/>
    <x v="3"/>
    <x v="0"/>
    <x v="0"/>
    <x v="5"/>
  </r>
  <r>
    <s v="ID0944"/>
    <n v="63200"/>
    <s v="EUR"/>
    <n v="80289.244544269619"/>
    <x v="9"/>
    <x v="19"/>
    <x v="1"/>
    <x v="0"/>
  </r>
  <r>
    <s v="ID0945"/>
    <n v="70000"/>
    <s v="USD"/>
    <n v="70000"/>
    <x v="3"/>
    <x v="2"/>
    <x v="2"/>
    <x v="11"/>
  </r>
  <r>
    <s v="ID0946"/>
    <n v="480000"/>
    <s v="INR"/>
    <n v="8547.8000099724322"/>
    <x v="3"/>
    <x v="0"/>
    <x v="0"/>
    <x v="19"/>
  </r>
  <r>
    <s v="ID0948"/>
    <n v="600000"/>
    <s v="INR"/>
    <n v="10684.750012465542"/>
    <x v="0"/>
    <x v="0"/>
    <x v="0"/>
    <x v="4"/>
  </r>
  <r>
    <s v="ID0949"/>
    <n v="600000"/>
    <s v="INR"/>
    <n v="10684.750012465542"/>
    <x v="0"/>
    <x v="0"/>
    <x v="0"/>
    <x v="11"/>
  </r>
  <r>
    <s v="ID0950"/>
    <n v="20000"/>
    <s v="USD"/>
    <n v="20000"/>
    <x v="5"/>
    <x v="70"/>
    <x v="3"/>
    <x v="19"/>
  </r>
  <r>
    <s v="ID0951"/>
    <n v="42000"/>
    <s v="EUR"/>
    <n v="53356.776437647524"/>
    <x v="9"/>
    <x v="5"/>
    <x v="1"/>
    <x v="0"/>
  </r>
  <r>
    <s v="ID0952"/>
    <n v="36000"/>
    <s v="USD"/>
    <n v="36000"/>
    <x v="5"/>
    <x v="21"/>
    <x v="0"/>
    <x v="14"/>
  </r>
  <r>
    <s v="ID0953"/>
    <n v="57000"/>
    <s v="USD"/>
    <n v="57000"/>
    <x v="2"/>
    <x v="2"/>
    <x v="2"/>
    <x v="11"/>
  </r>
  <r>
    <s v="ID0954"/>
    <n v="135000"/>
    <s v="USD"/>
    <n v="135000"/>
    <x v="3"/>
    <x v="2"/>
    <x v="2"/>
    <x v="17"/>
  </r>
  <r>
    <s v="ID0955"/>
    <n v="75000"/>
    <s v="EUR"/>
    <n v="95279.957924370581"/>
    <x v="0"/>
    <x v="18"/>
    <x v="1"/>
    <x v="11"/>
  </r>
  <r>
    <s v="ID0957"/>
    <n v="45000"/>
    <s v="EUR"/>
    <n v="57167.974754622352"/>
    <x v="0"/>
    <x v="18"/>
    <x v="1"/>
    <x v="5"/>
  </r>
  <r>
    <s v="ID0958"/>
    <n v="2000000"/>
    <s v="NAIRA"/>
    <n v="12326.656394453004"/>
    <x v="3"/>
    <x v="58"/>
    <x v="3"/>
    <x v="14"/>
  </r>
  <r>
    <s v="ID0959"/>
    <n v="8000"/>
    <s v="USD"/>
    <n v="8000"/>
    <x v="0"/>
    <x v="0"/>
    <x v="0"/>
    <x v="14"/>
  </r>
  <r>
    <s v="ID0960"/>
    <n v="48000"/>
    <s v="USD"/>
    <n v="48000"/>
    <x v="3"/>
    <x v="19"/>
    <x v="1"/>
    <x v="14"/>
  </r>
  <r>
    <s v="ID0961"/>
    <n v="40000"/>
    <s v="USD"/>
    <n v="40000"/>
    <x v="0"/>
    <x v="47"/>
    <x v="4"/>
    <x v="14"/>
  </r>
  <r>
    <s v="ID0962"/>
    <n v="75000"/>
    <s v="NZD"/>
    <n v="59819.107020370408"/>
    <x v="0"/>
    <x v="47"/>
    <x v="4"/>
    <x v="5"/>
  </r>
  <r>
    <s v="ID0963"/>
    <n v="150000"/>
    <s v="USD"/>
    <n v="150000"/>
    <x v="0"/>
    <x v="10"/>
    <x v="1"/>
    <x v="7"/>
  </r>
  <r>
    <s v="ID0964"/>
    <n v="80000"/>
    <s v="AUD"/>
    <n v="81592.772512210868"/>
    <x v="3"/>
    <x v="16"/>
    <x v="4"/>
    <x v="24"/>
  </r>
  <r>
    <s v="ID0965"/>
    <n v="95000"/>
    <s v="AUD"/>
    <n v="96891.417358250401"/>
    <x v="0"/>
    <x v="16"/>
    <x v="4"/>
    <x v="7"/>
  </r>
  <r>
    <s v="ID0966"/>
    <n v="90000"/>
    <s v="AUD"/>
    <n v="91791.869076237213"/>
    <x v="0"/>
    <x v="16"/>
    <x v="4"/>
    <x v="13"/>
  </r>
  <r>
    <s v="ID0967"/>
    <n v="15000"/>
    <s v="USD"/>
    <n v="15000"/>
    <x v="0"/>
    <x v="0"/>
    <x v="0"/>
    <x v="19"/>
  </r>
  <r>
    <s v="ID0968"/>
    <n v="65000"/>
    <s v="AUD"/>
    <n v="66294.12766617132"/>
    <x v="3"/>
    <x v="16"/>
    <x v="4"/>
    <x v="14"/>
  </r>
  <r>
    <s v="ID0969"/>
    <n v="100000"/>
    <s v="AUD"/>
    <n v="101990.96564026357"/>
    <x v="9"/>
    <x v="16"/>
    <x v="4"/>
    <x v="16"/>
  </r>
  <r>
    <s v="ID0970"/>
    <n v="60000"/>
    <s v="USD"/>
    <n v="60000"/>
    <x v="3"/>
    <x v="2"/>
    <x v="2"/>
    <x v="0"/>
  </r>
  <r>
    <s v="ID0971"/>
    <n v="43000"/>
    <s v="AUD"/>
    <n v="43856.11522531334"/>
    <x v="3"/>
    <x v="16"/>
    <x v="4"/>
    <x v="1"/>
  </r>
  <r>
    <s v="ID0972"/>
    <n v="45616"/>
    <s v="USD"/>
    <n v="45616"/>
    <x v="0"/>
    <x v="16"/>
    <x v="4"/>
    <x v="19"/>
  </r>
  <r>
    <s v="ID0973"/>
    <n v="95000"/>
    <s v="NZD"/>
    <n v="75770.868892469181"/>
    <x v="5"/>
    <x v="47"/>
    <x v="4"/>
    <x v="7"/>
  </r>
  <r>
    <s v="ID0974"/>
    <n v="56600"/>
    <s v="AUD"/>
    <n v="57726.886552389187"/>
    <x v="3"/>
    <x v="16"/>
    <x v="4"/>
    <x v="19"/>
  </r>
  <r>
    <s v="ID0975"/>
    <n v="20000"/>
    <s v="USD"/>
    <n v="20000"/>
    <x v="0"/>
    <x v="16"/>
    <x v="4"/>
    <x v="19"/>
  </r>
  <r>
    <s v="ID0976"/>
    <n v="200000"/>
    <s v="AUD"/>
    <n v="203981.93128052715"/>
    <x v="3"/>
    <x v="16"/>
    <x v="4"/>
    <x v="17"/>
  </r>
  <r>
    <s v="ID0977"/>
    <n v="50000"/>
    <s v="AUD"/>
    <n v="50995.482820131787"/>
    <x v="1"/>
    <x v="16"/>
    <x v="4"/>
    <x v="14"/>
  </r>
  <r>
    <s v="ID0978"/>
    <n v="125000"/>
    <s v="AUD"/>
    <n v="127488.70705032947"/>
    <x v="14"/>
    <x v="16"/>
    <x v="4"/>
    <x v="17"/>
  </r>
  <r>
    <s v="ID0979"/>
    <n v="65000"/>
    <s v="AUD"/>
    <n v="66294.12766617132"/>
    <x v="0"/>
    <x v="16"/>
    <x v="4"/>
    <x v="11"/>
  </r>
  <r>
    <s v="ID0980"/>
    <n v="62000"/>
    <s v="AUD"/>
    <n v="63234.398696963413"/>
    <x v="0"/>
    <x v="16"/>
    <x v="4"/>
    <x v="0"/>
  </r>
  <r>
    <s v="ID0981"/>
    <n v="260000"/>
    <s v="USD"/>
    <n v="260000"/>
    <x v="14"/>
    <x v="2"/>
    <x v="2"/>
    <x v="5"/>
  </r>
  <r>
    <s v="ID0983"/>
    <n v="110000"/>
    <s v="AUD"/>
    <n v="112190.06220428993"/>
    <x v="3"/>
    <x v="16"/>
    <x v="4"/>
    <x v="18"/>
  </r>
  <r>
    <s v="ID0984"/>
    <n v="70000"/>
    <s v="AUD"/>
    <n v="71393.675948184507"/>
    <x v="3"/>
    <x v="16"/>
    <x v="4"/>
    <x v="12"/>
  </r>
  <r>
    <s v="ID0985"/>
    <n v="85000"/>
    <s v="USD"/>
    <n v="85000"/>
    <x v="7"/>
    <x v="16"/>
    <x v="4"/>
    <x v="18"/>
  </r>
  <r>
    <s v="ID0986"/>
    <n v="94000"/>
    <s v="AUD"/>
    <n v="95871.50770184776"/>
    <x v="0"/>
    <x v="16"/>
    <x v="4"/>
    <x v="0"/>
  </r>
  <r>
    <s v="ID0987"/>
    <n v="107000"/>
    <s v="AUD"/>
    <n v="109130.33323508203"/>
    <x v="3"/>
    <x v="16"/>
    <x v="4"/>
    <x v="29"/>
  </r>
  <r>
    <s v="ID0988"/>
    <n v="36000"/>
    <s v="USD"/>
    <n v="36000"/>
    <x v="3"/>
    <x v="71"/>
    <x v="0"/>
    <x v="0"/>
  </r>
  <r>
    <s v="ID0989"/>
    <n v="120000"/>
    <s v="AUD"/>
    <n v="122389.15876831629"/>
    <x v="0"/>
    <x v="16"/>
    <x v="4"/>
    <x v="19"/>
  </r>
  <r>
    <s v="ID0990"/>
    <n v="52000"/>
    <s v="AUD"/>
    <n v="53035.30213293706"/>
    <x v="0"/>
    <x v="16"/>
    <x v="4"/>
    <x v="11"/>
  </r>
  <r>
    <s v="ID0991"/>
    <n v="125000"/>
    <s v="USD"/>
    <n v="125000"/>
    <x v="11"/>
    <x v="2"/>
    <x v="2"/>
    <x v="5"/>
  </r>
  <r>
    <s v="ID0992"/>
    <n v="19000"/>
    <s v="USD"/>
    <n v="19000"/>
    <x v="0"/>
    <x v="51"/>
    <x v="0"/>
    <x v="16"/>
  </r>
  <r>
    <s v="ID0993"/>
    <n v="92000"/>
    <s v="AUD"/>
    <n v="93831.688389042494"/>
    <x v="0"/>
    <x v="16"/>
    <x v="4"/>
    <x v="16"/>
  </r>
  <r>
    <s v="ID0994"/>
    <n v="100000"/>
    <s v="AUD"/>
    <n v="101990.96564026357"/>
    <x v="0"/>
    <x v="16"/>
    <x v="4"/>
    <x v="7"/>
  </r>
  <r>
    <s v="ID0995"/>
    <n v="120000"/>
    <s v="AUD"/>
    <n v="122389.15876831629"/>
    <x v="0"/>
    <x v="16"/>
    <x v="4"/>
    <x v="14"/>
  </r>
  <r>
    <s v="ID0996"/>
    <n v="35000"/>
    <s v="CAD"/>
    <n v="34417.653306061438"/>
    <x v="0"/>
    <x v="17"/>
    <x v="2"/>
    <x v="11"/>
  </r>
  <r>
    <s v="ID0997"/>
    <n v="12000"/>
    <s v="USD"/>
    <n v="12000"/>
    <x v="3"/>
    <x v="72"/>
    <x v="0"/>
    <x v="0"/>
  </r>
  <r>
    <s v="ID0998"/>
    <n v="204000"/>
    <s v="INR"/>
    <n v="3632.815004238284"/>
    <x v="3"/>
    <x v="0"/>
    <x v="0"/>
    <x v="27"/>
  </r>
  <r>
    <s v="ID0999"/>
    <n v="1200000"/>
    <s v="INR"/>
    <n v="21369.500024931083"/>
    <x v="9"/>
    <x v="0"/>
    <x v="0"/>
    <x v="16"/>
  </r>
  <r>
    <s v="ID1000"/>
    <n v="500000"/>
    <s v="INR"/>
    <n v="8903.9583437212841"/>
    <x v="0"/>
    <x v="0"/>
    <x v="0"/>
    <x v="12"/>
  </r>
  <r>
    <s v="ID1001"/>
    <n v="48000"/>
    <s v="MYR"/>
    <n v="15206.427249917633"/>
    <x v="3"/>
    <x v="71"/>
    <x v="0"/>
    <x v="19"/>
  </r>
  <r>
    <s v="ID1002"/>
    <n v="180000"/>
    <s v="NZD"/>
    <n v="143565.85684888897"/>
    <x v="3"/>
    <x v="47"/>
    <x v="4"/>
    <x v="24"/>
  </r>
  <r>
    <s v="ID1003"/>
    <n v="545000"/>
    <s v="INR"/>
    <n v="9705.3145946561999"/>
    <x v="3"/>
    <x v="0"/>
    <x v="0"/>
    <x v="16"/>
  </r>
  <r>
    <s v="ID1004"/>
    <n v="1000000"/>
    <s v="INR"/>
    <n v="17807.916687442568"/>
    <x v="3"/>
    <x v="0"/>
    <x v="0"/>
    <x v="18"/>
  </r>
  <r>
    <s v="ID1005"/>
    <n v="180000"/>
    <s v="INR"/>
    <n v="3205.4250037396623"/>
    <x v="0"/>
    <x v="0"/>
    <x v="0"/>
    <x v="5"/>
  </r>
  <r>
    <s v="ID1006"/>
    <n v="45000"/>
    <s v="USD"/>
    <n v="45000"/>
    <x v="5"/>
    <x v="2"/>
    <x v="2"/>
    <x v="0"/>
  </r>
  <r>
    <s v="ID1007"/>
    <n v="700000"/>
    <s v="INR"/>
    <n v="12465.541681209797"/>
    <x v="3"/>
    <x v="0"/>
    <x v="0"/>
    <x v="12"/>
  </r>
  <r>
    <s v="ID1008"/>
    <n v="94000"/>
    <s v="AUD"/>
    <n v="95871.50770184776"/>
    <x v="0"/>
    <x v="16"/>
    <x v="4"/>
    <x v="10"/>
  </r>
  <r>
    <s v="ID1009"/>
    <n v="170000"/>
    <s v="AUD"/>
    <n v="173384.64158844808"/>
    <x v="9"/>
    <x v="16"/>
    <x v="4"/>
    <x v="18"/>
  </r>
  <r>
    <s v="ID1010"/>
    <n v="650000"/>
    <s v="INR"/>
    <n v="11575.14584683767"/>
    <x v="3"/>
    <x v="0"/>
    <x v="0"/>
    <x v="1"/>
  </r>
  <r>
    <s v="ID1011"/>
    <n v="18000"/>
    <s v="USD"/>
    <n v="18000"/>
    <x v="6"/>
    <x v="0"/>
    <x v="0"/>
    <x v="18"/>
  </r>
  <r>
    <s v="ID1012"/>
    <n v="70000"/>
    <s v="AUD"/>
    <n v="71393.675948184507"/>
    <x v="14"/>
    <x v="16"/>
    <x v="4"/>
    <x v="19"/>
  </r>
  <r>
    <s v="ID1013"/>
    <n v="350000"/>
    <s v="INR"/>
    <n v="6232.7708406048987"/>
    <x v="0"/>
    <x v="0"/>
    <x v="0"/>
    <x v="0"/>
  </r>
  <r>
    <s v="ID1014"/>
    <n v="240000"/>
    <s v="LKR"/>
    <n v="1805.7739622442759"/>
    <x v="3"/>
    <x v="52"/>
    <x v="0"/>
    <x v="0"/>
  </r>
  <r>
    <s v="ID1015"/>
    <n v="640000"/>
    <s v="INR"/>
    <n v="11397.066679963244"/>
    <x v="0"/>
    <x v="0"/>
    <x v="0"/>
    <x v="16"/>
  </r>
  <r>
    <s v="ID1016"/>
    <n v="15000"/>
    <s v="USD"/>
    <n v="15000"/>
    <x v="3"/>
    <x v="0"/>
    <x v="0"/>
    <x v="11"/>
  </r>
  <r>
    <s v="ID1017"/>
    <n v="308500"/>
    <s v="ZAR"/>
    <n v="37612.869087708088"/>
    <x v="3"/>
    <x v="11"/>
    <x v="3"/>
    <x v="0"/>
  </r>
  <r>
    <s v="ID1018"/>
    <n v="365000"/>
    <s v="INR"/>
    <n v="6499.8895909165376"/>
    <x v="0"/>
    <x v="0"/>
    <x v="0"/>
    <x v="0"/>
  </r>
  <r>
    <s v="ID1019"/>
    <n v="20000"/>
    <s v="USD"/>
    <n v="20000"/>
    <x v="7"/>
    <x v="73"/>
    <x v="2"/>
    <x v="16"/>
  </r>
  <r>
    <s v="ID1020"/>
    <n v="7265"/>
    <s v="USD"/>
    <n v="7265"/>
    <x v="2"/>
    <x v="0"/>
    <x v="0"/>
    <x v="16"/>
  </r>
  <r>
    <s v="ID1021"/>
    <n v="92000"/>
    <s v="SGD"/>
    <n v="72571.80269935554"/>
    <x v="3"/>
    <x v="29"/>
    <x v="0"/>
    <x v="17"/>
  </r>
  <r>
    <s v="ID1023"/>
    <n v="450000"/>
    <s v="INR"/>
    <n v="8013.5625093491553"/>
    <x v="3"/>
    <x v="0"/>
    <x v="0"/>
    <x v="17"/>
  </r>
  <r>
    <s v="ID1024"/>
    <n v="570000"/>
    <s v="INR"/>
    <n v="10150.512511842264"/>
    <x v="0"/>
    <x v="0"/>
    <x v="0"/>
    <x v="14"/>
  </r>
  <r>
    <s v="ID1025"/>
    <n v="65000"/>
    <s v="USD"/>
    <n v="65000"/>
    <x v="1"/>
    <x v="2"/>
    <x v="2"/>
    <x v="9"/>
  </r>
  <r>
    <s v="ID1026"/>
    <n v="300000"/>
    <s v="PKR"/>
    <n v="3184.2266150397395"/>
    <x v="3"/>
    <x v="3"/>
    <x v="0"/>
    <x v="11"/>
  </r>
  <r>
    <s v="ID1027"/>
    <n v="612000"/>
    <s v="INR"/>
    <n v="10898.445012714852"/>
    <x v="3"/>
    <x v="0"/>
    <x v="0"/>
    <x v="13"/>
  </r>
  <r>
    <s v="ID1028"/>
    <n v="10800"/>
    <s v="USD"/>
    <n v="10800"/>
    <x v="3"/>
    <x v="3"/>
    <x v="0"/>
    <x v="14"/>
  </r>
  <r>
    <s v="ID1029"/>
    <n v="120000"/>
    <s v="INR"/>
    <n v="2136.9500024931081"/>
    <x v="0"/>
    <x v="0"/>
    <x v="0"/>
    <x v="11"/>
  </r>
  <r>
    <s v="ID1030"/>
    <n v="45000"/>
    <s v="USD"/>
    <n v="45000"/>
    <x v="2"/>
    <x v="29"/>
    <x v="0"/>
    <x v="11"/>
  </r>
  <r>
    <s v="ID1031"/>
    <n v="400000"/>
    <s v="INR"/>
    <n v="7123.1666749770275"/>
    <x v="3"/>
    <x v="0"/>
    <x v="0"/>
    <x v="14"/>
  </r>
  <r>
    <s v="ID1032"/>
    <n v="300000"/>
    <s v="INR"/>
    <n v="5342.3750062327708"/>
    <x v="5"/>
    <x v="0"/>
    <x v="0"/>
    <x v="14"/>
  </r>
  <r>
    <s v="ID1033"/>
    <n v="18000"/>
    <s v="USD"/>
    <n v="18000"/>
    <x v="3"/>
    <x v="0"/>
    <x v="0"/>
    <x v="14"/>
  </r>
  <r>
    <s v="ID1034"/>
    <n v="456000"/>
    <s v="PKR"/>
    <n v="4840.0244548604041"/>
    <x v="3"/>
    <x v="3"/>
    <x v="0"/>
    <x v="19"/>
  </r>
  <r>
    <s v="ID1035"/>
    <n v="420000"/>
    <s v="INR"/>
    <n v="7479.3250087258784"/>
    <x v="0"/>
    <x v="0"/>
    <x v="0"/>
    <x v="5"/>
  </r>
  <r>
    <s v="ID1036"/>
    <n v="210000"/>
    <s v="INR"/>
    <n v="3739.6625043629392"/>
    <x v="7"/>
    <x v="0"/>
    <x v="0"/>
    <x v="11"/>
  </r>
  <r>
    <s v="ID1037"/>
    <n v="42000"/>
    <s v="USD"/>
    <n v="42000"/>
    <x v="3"/>
    <x v="65"/>
    <x v="0"/>
    <x v="14"/>
  </r>
  <r>
    <s v="ID1038"/>
    <n v="28000"/>
    <s v="USD"/>
    <n v="28000"/>
    <x v="7"/>
    <x v="0"/>
    <x v="0"/>
    <x v="0"/>
  </r>
  <r>
    <s v="ID1039"/>
    <n v="6000"/>
    <s v="USD"/>
    <n v="6000"/>
    <x v="3"/>
    <x v="0"/>
    <x v="0"/>
    <x v="14"/>
  </r>
  <r>
    <s v="ID1040"/>
    <n v="55000"/>
    <s v="NZD"/>
    <n v="43867.345148271634"/>
    <x v="0"/>
    <x v="47"/>
    <x v="4"/>
    <x v="5"/>
  </r>
  <r>
    <s v="ID1041"/>
    <n v="1000000"/>
    <s v="INR"/>
    <n v="17807.916687442568"/>
    <x v="0"/>
    <x v="0"/>
    <x v="0"/>
    <x v="24"/>
  </r>
  <r>
    <s v="ID1042"/>
    <n v="600000"/>
    <s v="INR"/>
    <n v="10684.750012465542"/>
    <x v="0"/>
    <x v="0"/>
    <x v="0"/>
    <x v="6"/>
  </r>
  <r>
    <s v="ID1043"/>
    <n v="60000"/>
    <s v="USD"/>
    <n v="60000"/>
    <x v="9"/>
    <x v="39"/>
    <x v="1"/>
    <x v="14"/>
  </r>
  <r>
    <s v="ID1044"/>
    <n v="476000"/>
    <s v="INR"/>
    <n v="8476.5683432226633"/>
    <x v="7"/>
    <x v="0"/>
    <x v="0"/>
    <x v="18"/>
  </r>
  <r>
    <s v="ID1045"/>
    <n v="8700"/>
    <s v="USD"/>
    <n v="8700"/>
    <x v="1"/>
    <x v="0"/>
    <x v="0"/>
    <x v="12"/>
  </r>
  <r>
    <s v="ID1046"/>
    <n v="200000"/>
    <s v="INR"/>
    <n v="3561.5833374885137"/>
    <x v="3"/>
    <x v="0"/>
    <x v="0"/>
    <x v="18"/>
  </r>
  <r>
    <s v="ID1047"/>
    <n v="180000"/>
    <s v="INR"/>
    <n v="3205.4250037396623"/>
    <x v="7"/>
    <x v="0"/>
    <x v="0"/>
    <x v="11"/>
  </r>
  <r>
    <s v="ID1048"/>
    <n v="252000"/>
    <s v="INR"/>
    <n v="4487.5950052355274"/>
    <x v="5"/>
    <x v="0"/>
    <x v="0"/>
    <x v="14"/>
  </r>
  <r>
    <s v="ID1049"/>
    <n v="700000"/>
    <s v="INR"/>
    <n v="12465.541681209797"/>
    <x v="0"/>
    <x v="0"/>
    <x v="0"/>
    <x v="14"/>
  </r>
  <r>
    <s v="ID1050"/>
    <n v="2400"/>
    <s v="USD"/>
    <n v="2400"/>
    <x v="5"/>
    <x v="3"/>
    <x v="0"/>
    <x v="17"/>
  </r>
  <r>
    <s v="ID1051"/>
    <n v="55000"/>
    <s v="USD"/>
    <n v="55000"/>
    <x v="7"/>
    <x v="33"/>
    <x v="0"/>
    <x v="16"/>
  </r>
  <r>
    <s v="ID1052"/>
    <n v="12000"/>
    <s v="USD"/>
    <n v="12000"/>
    <x v="1"/>
    <x v="38"/>
    <x v="0"/>
    <x v="0"/>
  </r>
  <r>
    <s v="ID1053"/>
    <n v="43500"/>
    <s v="EUR"/>
    <n v="55262.375596134938"/>
    <x v="3"/>
    <x v="46"/>
    <x v="1"/>
    <x v="5"/>
  </r>
  <r>
    <s v="ID1054"/>
    <n v="1200000"/>
    <s v="INR"/>
    <n v="21369.500024931083"/>
    <x v="3"/>
    <x v="0"/>
    <x v="0"/>
    <x v="19"/>
  </r>
  <r>
    <s v="ID1055"/>
    <n v="26000"/>
    <s v="GBP"/>
    <n v="40980.635073749385"/>
    <x v="9"/>
    <x v="14"/>
    <x v="1"/>
    <x v="18"/>
  </r>
  <r>
    <s v="ID1056"/>
    <n v="50000"/>
    <s v="AUD"/>
    <n v="50995.482820131787"/>
    <x v="0"/>
    <x v="16"/>
    <x v="4"/>
    <x v="11"/>
  </r>
  <r>
    <s v="ID1057"/>
    <n v="16000"/>
    <s v="EUR"/>
    <n v="20326.391023865726"/>
    <x v="3"/>
    <x v="26"/>
    <x v="1"/>
    <x v="8"/>
  </r>
  <r>
    <s v="ID1058"/>
    <n v="12000"/>
    <s v="USD"/>
    <n v="12000"/>
    <x v="9"/>
    <x v="0"/>
    <x v="0"/>
    <x v="18"/>
  </r>
  <r>
    <s v="ID1059"/>
    <n v="240000"/>
    <s v="ZAR"/>
    <n v="29261.227167098674"/>
    <x v="5"/>
    <x v="11"/>
    <x v="3"/>
    <x v="7"/>
  </r>
  <r>
    <s v="ID1060"/>
    <n v="120000"/>
    <s v="ZAR"/>
    <n v="14630.613583549337"/>
    <x v="14"/>
    <x v="11"/>
    <x v="3"/>
    <x v="5"/>
  </r>
  <r>
    <s v="ID1061"/>
    <n v="408000"/>
    <s v="INR"/>
    <n v="7265.630008476568"/>
    <x v="5"/>
    <x v="0"/>
    <x v="0"/>
    <x v="14"/>
  </r>
  <r>
    <s v="ID1062"/>
    <n v="28000"/>
    <s v="GBP"/>
    <n v="44132.991617883956"/>
    <x v="0"/>
    <x v="14"/>
    <x v="1"/>
    <x v="8"/>
  </r>
  <r>
    <s v="ID1063"/>
    <n v="530000"/>
    <s v="INR"/>
    <n v="9438.1958443445619"/>
    <x v="0"/>
    <x v="0"/>
    <x v="0"/>
    <x v="12"/>
  </r>
  <r>
    <s v="ID1064"/>
    <n v="18000"/>
    <s v="USD"/>
    <n v="18000"/>
    <x v="0"/>
    <x v="15"/>
    <x v="1"/>
    <x v="12"/>
  </r>
  <r>
    <s v="ID1065"/>
    <n v="200000"/>
    <s v="INR"/>
    <n v="3561.5833374885137"/>
    <x v="3"/>
    <x v="0"/>
    <x v="0"/>
    <x v="14"/>
  </r>
  <r>
    <s v="ID1066"/>
    <n v="200000"/>
    <s v="INR"/>
    <n v="3561.5833374885137"/>
    <x v="7"/>
    <x v="0"/>
    <x v="0"/>
    <x v="0"/>
  </r>
  <r>
    <s v="ID1067"/>
    <n v="5100"/>
    <s v="USD"/>
    <n v="5100"/>
    <x v="7"/>
    <x v="0"/>
    <x v="0"/>
    <x v="18"/>
  </r>
  <r>
    <s v="ID1068"/>
    <n v="1200000"/>
    <s v="INR"/>
    <n v="21369.500024931083"/>
    <x v="0"/>
    <x v="0"/>
    <x v="0"/>
    <x v="12"/>
  </r>
  <r>
    <s v="ID1069"/>
    <n v="300000"/>
    <s v="INR"/>
    <n v="5342.3750062327708"/>
    <x v="9"/>
    <x v="0"/>
    <x v="0"/>
    <x v="1"/>
  </r>
  <r>
    <s v="ID1070"/>
    <n v="50000"/>
    <s v="USD"/>
    <n v="50000"/>
    <x v="11"/>
    <x v="0"/>
    <x v="0"/>
    <x v="26"/>
  </r>
  <r>
    <s v="ID1071"/>
    <n v="1600000"/>
    <s v="INR"/>
    <n v="28492.66669990811"/>
    <x v="3"/>
    <x v="0"/>
    <x v="0"/>
    <x v="9"/>
  </r>
  <r>
    <s v="ID1072"/>
    <n v="15600"/>
    <s v="GBP"/>
    <n v="24588.381044249632"/>
    <x v="0"/>
    <x v="14"/>
    <x v="1"/>
    <x v="27"/>
  </r>
  <r>
    <s v="ID1074"/>
    <n v="7000"/>
    <s v="USD"/>
    <n v="7000"/>
    <x v="7"/>
    <x v="0"/>
    <x v="0"/>
    <x v="14"/>
  </r>
  <r>
    <s v="ID1075"/>
    <n v="438000"/>
    <s v="INR"/>
    <n v="7799.8675090998449"/>
    <x v="0"/>
    <x v="0"/>
    <x v="0"/>
    <x v="5"/>
  </r>
  <r>
    <s v="ID1076"/>
    <n v="50000"/>
    <s v="GBP"/>
    <n v="78808.913603364199"/>
    <x v="3"/>
    <x v="14"/>
    <x v="1"/>
    <x v="6"/>
  </r>
  <r>
    <s v="ID1077"/>
    <n v="6720"/>
    <s v="USD"/>
    <n v="6720"/>
    <x v="7"/>
    <x v="0"/>
    <x v="0"/>
    <x v="16"/>
  </r>
  <r>
    <s v="ID1078"/>
    <n v="250000"/>
    <s v="INR"/>
    <n v="4451.9791718606421"/>
    <x v="7"/>
    <x v="0"/>
    <x v="0"/>
    <x v="11"/>
  </r>
  <r>
    <s v="ID1079"/>
    <n v="30000"/>
    <s v="GBP"/>
    <n v="47285.348162018527"/>
    <x v="0"/>
    <x v="14"/>
    <x v="1"/>
    <x v="17"/>
  </r>
  <r>
    <s v="ID1080"/>
    <n v="7200"/>
    <s v="USD"/>
    <n v="7200"/>
    <x v="0"/>
    <x v="0"/>
    <x v="0"/>
    <x v="5"/>
  </r>
  <r>
    <s v="ID1081"/>
    <n v="2500000"/>
    <s v="INR"/>
    <n v="44519.791718606422"/>
    <x v="14"/>
    <x v="0"/>
    <x v="0"/>
    <x v="9"/>
  </r>
  <r>
    <s v="ID1082"/>
    <n v="140000"/>
    <s v="INR"/>
    <n v="2493.1083362419595"/>
    <x v="5"/>
    <x v="0"/>
    <x v="0"/>
    <x v="11"/>
  </r>
  <r>
    <s v="ID1083"/>
    <n v="20000"/>
    <s v="GBP"/>
    <n v="31523.565441345683"/>
    <x v="0"/>
    <x v="14"/>
    <x v="1"/>
    <x v="1"/>
  </r>
  <r>
    <s v="ID1084"/>
    <n v="1200000"/>
    <s v="INR"/>
    <n v="21369.500024931083"/>
    <x v="1"/>
    <x v="0"/>
    <x v="0"/>
    <x v="18"/>
  </r>
  <r>
    <s v="ID1085"/>
    <n v="80000"/>
    <s v="GBP"/>
    <n v="126094.26176538273"/>
    <x v="9"/>
    <x v="14"/>
    <x v="1"/>
    <x v="5"/>
  </r>
  <r>
    <s v="ID1086"/>
    <n v="63000"/>
    <s v="GBP"/>
    <n v="99299.231140238902"/>
    <x v="6"/>
    <x v="14"/>
    <x v="1"/>
    <x v="1"/>
  </r>
  <r>
    <s v="ID1087"/>
    <n v="55000"/>
    <s v="GBP"/>
    <n v="86689.804963700633"/>
    <x v="14"/>
    <x v="14"/>
    <x v="1"/>
    <x v="22"/>
  </r>
  <r>
    <s v="ID1088"/>
    <n v="50000"/>
    <s v="USD"/>
    <n v="50000"/>
    <x v="3"/>
    <x v="0"/>
    <x v="0"/>
    <x v="23"/>
  </r>
  <r>
    <s v="ID1089"/>
    <n v="240000"/>
    <s v="INR"/>
    <n v="4273.9000049862161"/>
    <x v="0"/>
    <x v="0"/>
    <x v="0"/>
    <x v="0"/>
  </r>
  <r>
    <s v="ID1090"/>
    <n v="250000"/>
    <s v="INR"/>
    <n v="4451.9791718606421"/>
    <x v="7"/>
    <x v="0"/>
    <x v="0"/>
    <x v="0"/>
  </r>
  <r>
    <s v="ID1091"/>
    <n v="600000"/>
    <s v="INR"/>
    <n v="10684.750012465542"/>
    <x v="0"/>
    <x v="0"/>
    <x v="0"/>
    <x v="5"/>
  </r>
  <r>
    <s v="ID1092"/>
    <n v="40500"/>
    <s v="GBP"/>
    <n v="63835.220018725006"/>
    <x v="3"/>
    <x v="14"/>
    <x v="1"/>
    <x v="24"/>
  </r>
  <r>
    <s v="ID1093"/>
    <n v="23000"/>
    <s v="GBP"/>
    <n v="36252.100257547536"/>
    <x v="0"/>
    <x v="14"/>
    <x v="1"/>
    <x v="14"/>
  </r>
  <r>
    <s v="ID1094"/>
    <n v="7960"/>
    <s v="USD"/>
    <n v="7960"/>
    <x v="3"/>
    <x v="0"/>
    <x v="0"/>
    <x v="12"/>
  </r>
  <r>
    <s v="ID1095"/>
    <n v="500000"/>
    <s v="INR"/>
    <n v="8903.9583437212841"/>
    <x v="0"/>
    <x v="0"/>
    <x v="0"/>
    <x v="20"/>
  </r>
  <r>
    <s v="ID1096"/>
    <n v="40000"/>
    <s v="EUR"/>
    <n v="50815.977559664309"/>
    <x v="0"/>
    <x v="18"/>
    <x v="1"/>
    <x v="0"/>
  </r>
  <r>
    <s v="ID1097"/>
    <n v="30000"/>
    <s v="GBP"/>
    <n v="47285.348162018527"/>
    <x v="0"/>
    <x v="14"/>
    <x v="1"/>
    <x v="11"/>
  </r>
  <r>
    <s v="ID1098"/>
    <n v="48000"/>
    <s v="GBP"/>
    <n v="75656.557059229643"/>
    <x v="3"/>
    <x v="14"/>
    <x v="1"/>
    <x v="5"/>
  </r>
  <r>
    <s v="ID1099"/>
    <n v="240000"/>
    <s v="INR"/>
    <n v="4273.9000049862161"/>
    <x v="5"/>
    <x v="0"/>
    <x v="0"/>
    <x v="7"/>
  </r>
  <r>
    <s v="ID1100"/>
    <n v="37000"/>
    <s v="EUR"/>
    <n v="47004.779242689488"/>
    <x v="0"/>
    <x v="46"/>
    <x v="1"/>
    <x v="4"/>
  </r>
  <r>
    <s v="ID1101"/>
    <n v="30000"/>
    <s v="GBP"/>
    <n v="47285.348162018527"/>
    <x v="0"/>
    <x v="14"/>
    <x v="1"/>
    <x v="5"/>
  </r>
  <r>
    <s v="ID1102"/>
    <n v="58000"/>
    <s v="GBP"/>
    <n v="91418.339779902482"/>
    <x v="0"/>
    <x v="14"/>
    <x v="1"/>
    <x v="18"/>
  </r>
  <r>
    <s v="ID1103"/>
    <n v="79000"/>
    <s v="GBP"/>
    <n v="124518.08349331544"/>
    <x v="0"/>
    <x v="14"/>
    <x v="1"/>
    <x v="10"/>
  </r>
  <r>
    <s v="ID1104"/>
    <n v="43912"/>
    <s v="GBP"/>
    <n v="69213.140283018583"/>
    <x v="0"/>
    <x v="14"/>
    <x v="1"/>
    <x v="0"/>
  </r>
  <r>
    <s v="ID1105"/>
    <n v="3500"/>
    <s v="USD"/>
    <n v="3500"/>
    <x v="3"/>
    <x v="3"/>
    <x v="0"/>
    <x v="11"/>
  </r>
  <r>
    <s v="ID1107"/>
    <n v="40000"/>
    <s v="GBP"/>
    <n v="63047.130882691366"/>
    <x v="3"/>
    <x v="14"/>
    <x v="1"/>
    <x v="7"/>
  </r>
  <r>
    <s v="ID1108"/>
    <n v="57000"/>
    <s v="EUR"/>
    <n v="72412.768022521646"/>
    <x v="3"/>
    <x v="45"/>
    <x v="1"/>
    <x v="17"/>
  </r>
  <r>
    <s v="ID1109"/>
    <n v="40000"/>
    <s v="EUR"/>
    <n v="50815.977559664309"/>
    <x v="5"/>
    <x v="7"/>
    <x v="1"/>
    <x v="5"/>
  </r>
  <r>
    <s v="ID1110"/>
    <n v="1200000"/>
    <s v="INR"/>
    <n v="21369.500024931083"/>
    <x v="3"/>
    <x v="0"/>
    <x v="0"/>
    <x v="14"/>
  </r>
  <r>
    <s v="ID1111"/>
    <n v="35000"/>
    <s v="GBP"/>
    <n v="55166.239522354947"/>
    <x v="0"/>
    <x v="14"/>
    <x v="1"/>
    <x v="16"/>
  </r>
  <r>
    <s v="ID1112"/>
    <n v="180000"/>
    <s v="INR"/>
    <n v="3205.4250037396623"/>
    <x v="0"/>
    <x v="0"/>
    <x v="0"/>
    <x v="0"/>
  </r>
  <r>
    <s v="ID1113"/>
    <n v="600000"/>
    <s v="INR"/>
    <n v="10684.750012465542"/>
    <x v="5"/>
    <x v="0"/>
    <x v="0"/>
    <x v="18"/>
  </r>
  <r>
    <s v="ID1114"/>
    <n v="300000"/>
    <s v="INR"/>
    <n v="5342.3750062327708"/>
    <x v="0"/>
    <x v="0"/>
    <x v="0"/>
    <x v="14"/>
  </r>
  <r>
    <s v="ID1115"/>
    <n v="75000"/>
    <s v="GBP"/>
    <n v="118213.37040504631"/>
    <x v="3"/>
    <x v="14"/>
    <x v="1"/>
    <x v="5"/>
  </r>
  <r>
    <s v="ID1116"/>
    <n v="100000"/>
    <s v="ZAR"/>
    <n v="12192.177986291113"/>
    <x v="3"/>
    <x v="11"/>
    <x v="3"/>
    <x v="17"/>
  </r>
  <r>
    <s v="ID1117"/>
    <n v="45000"/>
    <s v="GBP"/>
    <n v="70928.022243027779"/>
    <x v="14"/>
    <x v="14"/>
    <x v="1"/>
    <x v="18"/>
  </r>
  <r>
    <s v="ID1118"/>
    <n v="25000"/>
    <s v="GBP"/>
    <n v="39404.456801682099"/>
    <x v="0"/>
    <x v="14"/>
    <x v="1"/>
    <x v="0"/>
  </r>
  <r>
    <s v="ID1119"/>
    <n v="18987"/>
    <s v="USD"/>
    <n v="18987"/>
    <x v="0"/>
    <x v="58"/>
    <x v="3"/>
    <x v="12"/>
  </r>
  <r>
    <s v="ID1120"/>
    <n v="28500"/>
    <s v="GBP"/>
    <n v="44921.080753917595"/>
    <x v="3"/>
    <x v="14"/>
    <x v="1"/>
    <x v="17"/>
  </r>
  <r>
    <s v="ID1121"/>
    <n v="60000"/>
    <s v="USD"/>
    <n v="60000"/>
    <x v="3"/>
    <x v="0"/>
    <x v="0"/>
    <x v="10"/>
  </r>
  <r>
    <s v="ID1122"/>
    <n v="45200"/>
    <s v="GBP"/>
    <n v="71243.257897441246"/>
    <x v="3"/>
    <x v="14"/>
    <x v="1"/>
    <x v="14"/>
  </r>
  <r>
    <s v="ID1123"/>
    <n v="252000"/>
    <s v="INR"/>
    <n v="4487.5950052355274"/>
    <x v="3"/>
    <x v="0"/>
    <x v="0"/>
    <x v="8"/>
  </r>
  <r>
    <s v="ID1124"/>
    <n v="242304"/>
    <s v="INR"/>
    <n v="4314.929445034084"/>
    <x v="5"/>
    <x v="0"/>
    <x v="0"/>
    <x v="12"/>
  </r>
  <r>
    <s v="ID1125"/>
    <n v="210000"/>
    <s v="INR"/>
    <n v="3739.6625043629392"/>
    <x v="0"/>
    <x v="0"/>
    <x v="0"/>
    <x v="1"/>
  </r>
  <r>
    <s v="ID1126"/>
    <n v="60000"/>
    <s v="EUR"/>
    <n v="76223.966339496474"/>
    <x v="3"/>
    <x v="39"/>
    <x v="1"/>
    <x v="11"/>
  </r>
  <r>
    <s v="ID1127"/>
    <n v="120000"/>
    <s v="AED"/>
    <n v="32666.305522511171"/>
    <x v="3"/>
    <x v="21"/>
    <x v="0"/>
    <x v="6"/>
  </r>
  <r>
    <s v="ID1128"/>
    <n v="19000"/>
    <s v="USD"/>
    <n v="19000"/>
    <x v="7"/>
    <x v="14"/>
    <x v="1"/>
    <x v="18"/>
  </r>
  <r>
    <s v="ID1129"/>
    <n v="50000"/>
    <s v="EUR"/>
    <n v="63519.971949580387"/>
    <x v="2"/>
    <x v="7"/>
    <x v="1"/>
    <x v="10"/>
  </r>
  <r>
    <s v="ID1130"/>
    <n v="900000"/>
    <s v="INR"/>
    <n v="16027.125018698311"/>
    <x v="3"/>
    <x v="0"/>
    <x v="0"/>
    <x v="22"/>
  </r>
  <r>
    <s v="ID1131"/>
    <n v="400000"/>
    <s v="INR"/>
    <n v="7123.1666749770275"/>
    <x v="7"/>
    <x v="0"/>
    <x v="0"/>
    <x v="9"/>
  </r>
  <r>
    <s v="ID1132"/>
    <n v="150252"/>
    <s v="INR"/>
    <n v="2675.675098121621"/>
    <x v="3"/>
    <x v="0"/>
    <x v="0"/>
    <x v="14"/>
  </r>
  <r>
    <s v="ID1133"/>
    <n v="15000"/>
    <s v="GBP"/>
    <n v="23642.674081009263"/>
    <x v="7"/>
    <x v="14"/>
    <x v="1"/>
    <x v="19"/>
  </r>
  <r>
    <s v="ID1134"/>
    <n v="45000"/>
    <s v="EUR"/>
    <n v="57167.974754622352"/>
    <x v="3"/>
    <x v="46"/>
    <x v="1"/>
    <x v="10"/>
  </r>
  <r>
    <s v="ID1135"/>
    <n v="2400000"/>
    <s v="INR"/>
    <n v="42739.000049862167"/>
    <x v="3"/>
    <x v="0"/>
    <x v="0"/>
    <x v="5"/>
  </r>
  <r>
    <s v="ID1136"/>
    <n v="216000"/>
    <s v="PHP"/>
    <n v="5120.2912876821438"/>
    <x v="3"/>
    <x v="32"/>
    <x v="0"/>
    <x v="19"/>
  </r>
  <r>
    <s v="ID1137"/>
    <n v="100000"/>
    <s v="EUR"/>
    <n v="127039.94389916077"/>
    <x v="14"/>
    <x v="46"/>
    <x v="1"/>
    <x v="7"/>
  </r>
  <r>
    <s v="ID1138"/>
    <n v="90000"/>
    <s v="USD"/>
    <n v="90000"/>
    <x v="3"/>
    <x v="2"/>
    <x v="2"/>
    <x v="14"/>
  </r>
  <r>
    <s v="ID1139"/>
    <n v="400000"/>
    <s v="INR"/>
    <n v="7123.1666749770275"/>
    <x v="2"/>
    <x v="0"/>
    <x v="0"/>
    <x v="19"/>
  </r>
  <r>
    <s v="ID1140"/>
    <n v="10000"/>
    <s v="USD"/>
    <n v="10000"/>
    <x v="0"/>
    <x v="0"/>
    <x v="0"/>
    <x v="14"/>
  </r>
  <r>
    <s v="ID1141"/>
    <n v="29000"/>
    <s v="GBP"/>
    <n v="45709.169889951241"/>
    <x v="0"/>
    <x v="14"/>
    <x v="1"/>
    <x v="10"/>
  </r>
  <r>
    <s v="ID1142"/>
    <n v="200000"/>
    <s v="INR"/>
    <n v="3561.5833374885137"/>
    <x v="7"/>
    <x v="0"/>
    <x v="0"/>
    <x v="14"/>
  </r>
  <r>
    <s v="ID1143"/>
    <n v="30000"/>
    <s v="EUR"/>
    <n v="38111.983169748237"/>
    <x v="0"/>
    <x v="12"/>
    <x v="1"/>
    <x v="17"/>
  </r>
  <r>
    <s v="ID1144"/>
    <n v="60000"/>
    <s v="USD"/>
    <n v="60000"/>
    <x v="0"/>
    <x v="2"/>
    <x v="2"/>
    <x v="11"/>
  </r>
  <r>
    <s v="ID1145"/>
    <n v="40000"/>
    <s v="USD"/>
    <n v="40000"/>
    <x v="2"/>
    <x v="0"/>
    <x v="0"/>
    <x v="19"/>
  </r>
  <r>
    <s v="ID1146"/>
    <n v="853000"/>
    <s v="INR"/>
    <n v="15190.15293438851"/>
    <x v="0"/>
    <x v="0"/>
    <x v="0"/>
    <x v="16"/>
  </r>
  <r>
    <s v="ID1147"/>
    <n v="90000"/>
    <s v="EUR"/>
    <n v="114335.9495092447"/>
    <x v="3"/>
    <x v="74"/>
    <x v="1"/>
    <x v="7"/>
  </r>
  <r>
    <s v="ID1148"/>
    <n v="23000"/>
    <s v="GBP"/>
    <n v="36252.100257547536"/>
    <x v="3"/>
    <x v="14"/>
    <x v="1"/>
    <x v="5"/>
  </r>
  <r>
    <s v="ID1149"/>
    <n v="30000"/>
    <s v="GBP"/>
    <n v="47285.348162018527"/>
    <x v="5"/>
    <x v="14"/>
    <x v="1"/>
    <x v="14"/>
  </r>
  <r>
    <s v="ID1150"/>
    <n v="70000"/>
    <s v="EUR"/>
    <n v="88927.960729412545"/>
    <x v="9"/>
    <x v="8"/>
    <x v="1"/>
    <x v="7"/>
  </r>
  <r>
    <s v="ID1151"/>
    <n v="6000"/>
    <s v="USD"/>
    <n v="6000"/>
    <x v="5"/>
    <x v="70"/>
    <x v="3"/>
    <x v="14"/>
  </r>
  <r>
    <s v="ID1152"/>
    <n v="35000"/>
    <s v="USD"/>
    <n v="35000"/>
    <x v="0"/>
    <x v="2"/>
    <x v="2"/>
    <x v="7"/>
  </r>
  <r>
    <s v="ID1153"/>
    <n v="35000"/>
    <s v="GBP"/>
    <n v="55166.239522354947"/>
    <x v="0"/>
    <x v="14"/>
    <x v="1"/>
    <x v="5"/>
  </r>
  <r>
    <s v="ID1154"/>
    <n v="168000"/>
    <s v="PKR"/>
    <n v="1783.166904422254"/>
    <x v="5"/>
    <x v="3"/>
    <x v="0"/>
    <x v="5"/>
  </r>
  <r>
    <s v="ID1155"/>
    <n v="13500"/>
    <s v="USD"/>
    <n v="13500"/>
    <x v="3"/>
    <x v="75"/>
    <x v="1"/>
    <x v="13"/>
  </r>
  <r>
    <s v="ID1156"/>
    <n v="37500"/>
    <s v="GBP"/>
    <n v="59106.685202523156"/>
    <x v="5"/>
    <x v="14"/>
    <x v="1"/>
    <x v="14"/>
  </r>
  <r>
    <s v="ID1157"/>
    <n v="708000"/>
    <s v="INR"/>
    <n v="12608.005014709339"/>
    <x v="3"/>
    <x v="0"/>
    <x v="0"/>
    <x v="14"/>
  </r>
  <r>
    <s v="ID1158"/>
    <n v="366252"/>
    <s v="ZAR"/>
    <n v="44654.095718350931"/>
    <x v="5"/>
    <x v="11"/>
    <x v="3"/>
    <x v="17"/>
  </r>
  <r>
    <s v="ID1159"/>
    <n v="69000"/>
    <s v="USD"/>
    <n v="69000"/>
    <x v="0"/>
    <x v="2"/>
    <x v="2"/>
    <x v="7"/>
  </r>
  <r>
    <s v="ID1160"/>
    <n v="6000"/>
    <s v="USD"/>
    <n v="6000"/>
    <x v="3"/>
    <x v="0"/>
    <x v="0"/>
    <x v="16"/>
  </r>
  <r>
    <s v="ID1161"/>
    <n v="500000"/>
    <s v="INR"/>
    <n v="8903.9583437212841"/>
    <x v="3"/>
    <x v="0"/>
    <x v="0"/>
    <x v="24"/>
  </r>
  <r>
    <s v="ID1162"/>
    <n v="30000"/>
    <s v="USD"/>
    <n v="30000"/>
    <x v="3"/>
    <x v="25"/>
    <x v="2"/>
    <x v="2"/>
  </r>
  <r>
    <s v="ID1163"/>
    <n v="8600"/>
    <s v="USD"/>
    <n v="8600"/>
    <x v="0"/>
    <x v="0"/>
    <x v="0"/>
    <x v="19"/>
  </r>
  <r>
    <s v="ID1164"/>
    <n v="81600"/>
    <s v="USD"/>
    <n v="81600"/>
    <x v="0"/>
    <x v="14"/>
    <x v="1"/>
    <x v="11"/>
  </r>
  <r>
    <s v="ID1165"/>
    <n v="600000"/>
    <s v="DOP"/>
    <n v="15404.364569961488"/>
    <x v="0"/>
    <x v="40"/>
    <x v="2"/>
    <x v="0"/>
  </r>
  <r>
    <s v="ID1166"/>
    <n v="65000"/>
    <s v="CAD"/>
    <n v="63918.498996971248"/>
    <x v="0"/>
    <x v="17"/>
    <x v="2"/>
    <x v="7"/>
  </r>
  <r>
    <s v="ID1167"/>
    <n v="75000"/>
    <s v="USD"/>
    <n v="75000"/>
    <x v="1"/>
    <x v="2"/>
    <x v="2"/>
    <x v="7"/>
  </r>
  <r>
    <s v="ID1168"/>
    <n v="59000"/>
    <s v="USD"/>
    <n v="59000"/>
    <x v="0"/>
    <x v="2"/>
    <x v="2"/>
    <x v="10"/>
  </r>
  <r>
    <s v="ID1169"/>
    <n v="50000"/>
    <s v="USD"/>
    <n v="50000"/>
    <x v="3"/>
    <x v="17"/>
    <x v="2"/>
    <x v="14"/>
  </r>
  <r>
    <s v="ID1170"/>
    <n v="80000"/>
    <s v="GBP"/>
    <n v="126094.26176538273"/>
    <x v="1"/>
    <x v="14"/>
    <x v="1"/>
    <x v="17"/>
  </r>
  <r>
    <s v="ID1171"/>
    <n v="54000"/>
    <s v="BRL"/>
    <n v="26691.183012544854"/>
    <x v="3"/>
    <x v="20"/>
    <x v="2"/>
    <x v="12"/>
  </r>
  <r>
    <s v="ID1172"/>
    <n v="500000"/>
    <s v="INR"/>
    <n v="8903.9583437212841"/>
    <x v="0"/>
    <x v="0"/>
    <x v="0"/>
    <x v="1"/>
  </r>
  <r>
    <s v="ID1173"/>
    <n v="8725"/>
    <s v="USD"/>
    <n v="8725"/>
    <x v="3"/>
    <x v="3"/>
    <x v="0"/>
    <x v="15"/>
  </r>
  <r>
    <s v="ID1175"/>
    <n v="32000"/>
    <s v="GBP"/>
    <n v="50437.70470615309"/>
    <x v="0"/>
    <x v="14"/>
    <x v="1"/>
    <x v="11"/>
  </r>
  <r>
    <s v="ID1176"/>
    <n v="43000"/>
    <s v="GBP"/>
    <n v="67775.665698893223"/>
    <x v="5"/>
    <x v="14"/>
    <x v="1"/>
    <x v="17"/>
  </r>
  <r>
    <s v="ID1177"/>
    <n v="53000"/>
    <s v="CAD"/>
    <n v="52118.160720607324"/>
    <x v="0"/>
    <x v="17"/>
    <x v="2"/>
    <x v="16"/>
  </r>
  <r>
    <s v="ID1178"/>
    <n v="200000"/>
    <s v="INR"/>
    <n v="3561.5833374885137"/>
    <x v="0"/>
    <x v="0"/>
    <x v="0"/>
    <x v="16"/>
  </r>
  <r>
    <s v="ID1179"/>
    <n v="450000"/>
    <s v="INR"/>
    <n v="8013.5625093491553"/>
    <x v="3"/>
    <x v="0"/>
    <x v="0"/>
    <x v="30"/>
  </r>
  <r>
    <s v="ID1180"/>
    <n v="28000"/>
    <s v="USD"/>
    <n v="28000"/>
    <x v="3"/>
    <x v="15"/>
    <x v="1"/>
    <x v="14"/>
  </r>
  <r>
    <s v="ID1181"/>
    <n v="31763"/>
    <s v="GBP"/>
    <n v="50064.150455673145"/>
    <x v="0"/>
    <x v="14"/>
    <x v="1"/>
    <x v="19"/>
  </r>
  <r>
    <s v="ID1182"/>
    <n v="32000"/>
    <s v="GBP"/>
    <n v="50437.70470615309"/>
    <x v="0"/>
    <x v="17"/>
    <x v="2"/>
    <x v="9"/>
  </r>
  <r>
    <s v="ID1183"/>
    <n v="27840"/>
    <s v="USD"/>
    <n v="27840"/>
    <x v="0"/>
    <x v="2"/>
    <x v="2"/>
    <x v="1"/>
  </r>
  <r>
    <s v="ID1184"/>
    <n v="350000"/>
    <s v="INR"/>
    <n v="6232.7708406048987"/>
    <x v="5"/>
    <x v="0"/>
    <x v="0"/>
    <x v="19"/>
  </r>
  <r>
    <s v="ID1185"/>
    <n v="50000"/>
    <s v="USD"/>
    <n v="50000"/>
    <x v="2"/>
    <x v="29"/>
    <x v="0"/>
    <x v="24"/>
  </r>
  <r>
    <s v="ID1186"/>
    <n v="48000"/>
    <s v="USD"/>
    <n v="48000"/>
    <x v="1"/>
    <x v="63"/>
    <x v="0"/>
    <x v="5"/>
  </r>
  <r>
    <s v="ID1187"/>
    <n v="24000"/>
    <s v="USD"/>
    <n v="24000"/>
    <x v="3"/>
    <x v="76"/>
    <x v="2"/>
    <x v="30"/>
  </r>
  <r>
    <s v="ID1188"/>
    <n v="75000"/>
    <s v="USD"/>
    <n v="75000"/>
    <x v="0"/>
    <x v="2"/>
    <x v="2"/>
    <x v="6"/>
  </r>
  <r>
    <s v="ID1189"/>
    <n v="216000"/>
    <s v="AED"/>
    <n v="58799.349940520107"/>
    <x v="0"/>
    <x v="21"/>
    <x v="0"/>
    <x v="19"/>
  </r>
  <r>
    <s v="ID1190"/>
    <n v="2000000"/>
    <s v="PKR"/>
    <n v="21228.177433598263"/>
    <x v="9"/>
    <x v="3"/>
    <x v="0"/>
    <x v="18"/>
  </r>
  <r>
    <s v="ID1191"/>
    <n v="60000"/>
    <s v="USD"/>
    <n v="60000"/>
    <x v="3"/>
    <x v="2"/>
    <x v="2"/>
    <x v="5"/>
  </r>
  <r>
    <s v="ID1192"/>
    <n v="60000"/>
    <s v="PLN"/>
    <n v="18018.883790212141"/>
    <x v="0"/>
    <x v="15"/>
    <x v="1"/>
    <x v="5"/>
  </r>
  <r>
    <s v="ID1193"/>
    <n v="7200"/>
    <s v="USD"/>
    <n v="7200"/>
    <x v="7"/>
    <x v="0"/>
    <x v="0"/>
    <x v="12"/>
  </r>
  <r>
    <s v="ID1194"/>
    <n v="56000"/>
    <s v="USD"/>
    <n v="56000"/>
    <x v="0"/>
    <x v="2"/>
    <x v="2"/>
    <x v="19"/>
  </r>
  <r>
    <s v="ID1195"/>
    <n v="540000"/>
    <s v="INR"/>
    <n v="9616.275011218986"/>
    <x v="0"/>
    <x v="0"/>
    <x v="0"/>
    <x v="18"/>
  </r>
  <r>
    <s v="ID1196"/>
    <n v="4300000"/>
    <s v="KENYA"/>
    <n v="51497.005988023957"/>
    <x v="3"/>
    <x v="77"/>
    <x v="3"/>
    <x v="9"/>
  </r>
  <r>
    <s v="ID1197"/>
    <n v="82000"/>
    <s v="EUR"/>
    <n v="104172.75399731184"/>
    <x v="3"/>
    <x v="18"/>
    <x v="1"/>
    <x v="24"/>
  </r>
  <r>
    <s v="ID1198"/>
    <n v="88000"/>
    <s v="USD"/>
    <n v="88000"/>
    <x v="3"/>
    <x v="2"/>
    <x v="2"/>
    <x v="19"/>
  </r>
  <r>
    <s v="ID1199"/>
    <n v="80000"/>
    <s v="USD"/>
    <n v="80000"/>
    <x v="0"/>
    <x v="2"/>
    <x v="2"/>
    <x v="16"/>
  </r>
  <r>
    <s v="ID1200"/>
    <n v="19000"/>
    <s v="USD"/>
    <n v="19000"/>
    <x v="5"/>
    <x v="14"/>
    <x v="1"/>
    <x v="7"/>
  </r>
  <r>
    <s v="ID1201"/>
    <n v="15000"/>
    <s v="EUR"/>
    <n v="19055.991584874118"/>
    <x v="9"/>
    <x v="60"/>
    <x v="1"/>
    <x v="0"/>
  </r>
  <r>
    <s v="ID1202"/>
    <n v="480000"/>
    <s v="INR"/>
    <n v="8547.8000099724322"/>
    <x v="9"/>
    <x v="0"/>
    <x v="0"/>
    <x v="17"/>
  </r>
  <r>
    <s v="ID1203"/>
    <n v="1100000"/>
    <s v="INR"/>
    <n v="19588.708356186824"/>
    <x v="9"/>
    <x v="0"/>
    <x v="0"/>
    <x v="13"/>
  </r>
  <r>
    <s v="ID1204"/>
    <n v="61000"/>
    <s v="USD"/>
    <n v="61000"/>
    <x v="0"/>
    <x v="2"/>
    <x v="2"/>
    <x v="19"/>
  </r>
  <r>
    <s v="ID1205"/>
    <n v="34000"/>
    <s v="GBP"/>
    <n v="53590.061250287661"/>
    <x v="5"/>
    <x v="14"/>
    <x v="1"/>
    <x v="5"/>
  </r>
  <r>
    <s v="ID1206"/>
    <n v="34000"/>
    <s v="GBP"/>
    <n v="53590.061250287661"/>
    <x v="5"/>
    <x v="14"/>
    <x v="1"/>
    <x v="5"/>
  </r>
  <r>
    <s v="ID1207"/>
    <n v="250000"/>
    <s v="INR"/>
    <n v="4451.9791718606421"/>
    <x v="3"/>
    <x v="0"/>
    <x v="0"/>
    <x v="1"/>
  </r>
  <r>
    <s v="ID1208"/>
    <n v="20000"/>
    <s v="EUR"/>
    <n v="25407.988779832154"/>
    <x v="3"/>
    <x v="26"/>
    <x v="1"/>
    <x v="6"/>
  </r>
  <r>
    <s v="ID1209"/>
    <n v="23000"/>
    <s v="USD"/>
    <n v="23000"/>
    <x v="5"/>
    <x v="22"/>
    <x v="0"/>
    <x v="10"/>
  </r>
  <r>
    <s v="ID1210"/>
    <n v="900000"/>
    <s v="INR"/>
    <n v="16027.125018698311"/>
    <x v="3"/>
    <x v="0"/>
    <x v="0"/>
    <x v="13"/>
  </r>
  <r>
    <s v="ID1211"/>
    <n v="60000"/>
    <s v="USD"/>
    <n v="60000"/>
    <x v="2"/>
    <x v="2"/>
    <x v="2"/>
    <x v="16"/>
  </r>
  <r>
    <s v="ID1212"/>
    <n v="4800"/>
    <s v="USD"/>
    <n v="4800"/>
    <x v="0"/>
    <x v="0"/>
    <x v="0"/>
    <x v="14"/>
  </r>
  <r>
    <s v="ID1213"/>
    <n v="625000"/>
    <s v="DKK"/>
    <n v="106815.148267971"/>
    <x v="3"/>
    <x v="59"/>
    <x v="1"/>
    <x v="24"/>
  </r>
  <r>
    <s v="ID1214"/>
    <n v="500000"/>
    <s v="INR"/>
    <n v="8903.9583437212841"/>
    <x v="9"/>
    <x v="0"/>
    <x v="0"/>
    <x v="0"/>
  </r>
  <r>
    <s v="ID1215"/>
    <n v="60000"/>
    <s v="USD"/>
    <n v="60000"/>
    <x v="3"/>
    <x v="2"/>
    <x v="2"/>
    <x v="6"/>
  </r>
  <r>
    <s v="ID1216"/>
    <n v="2600000"/>
    <s v="INR"/>
    <n v="46300.583387350678"/>
    <x v="3"/>
    <x v="0"/>
    <x v="0"/>
    <x v="11"/>
  </r>
  <r>
    <s v="ID1217"/>
    <n v="750000"/>
    <s v="INR"/>
    <n v="13355.937515581925"/>
    <x v="3"/>
    <x v="0"/>
    <x v="0"/>
    <x v="0"/>
  </r>
  <r>
    <s v="ID1218"/>
    <n v="74000"/>
    <s v="USD"/>
    <n v="74000"/>
    <x v="6"/>
    <x v="2"/>
    <x v="2"/>
    <x v="5"/>
  </r>
  <r>
    <s v="ID1219"/>
    <n v="95856"/>
    <s v="USD"/>
    <n v="95856"/>
    <x v="0"/>
    <x v="2"/>
    <x v="2"/>
    <x v="13"/>
  </r>
  <r>
    <s v="ID1220"/>
    <n v="40000"/>
    <s v="USD"/>
    <n v="40000"/>
    <x v="5"/>
    <x v="2"/>
    <x v="2"/>
    <x v="17"/>
  </r>
  <r>
    <s v="ID1221"/>
    <n v="4400"/>
    <s v="USD"/>
    <n v="4400"/>
    <x v="3"/>
    <x v="78"/>
    <x v="2"/>
    <x v="14"/>
  </r>
  <r>
    <s v="ID1222"/>
    <n v="90000"/>
    <s v="USD"/>
    <n v="90000"/>
    <x v="0"/>
    <x v="2"/>
    <x v="2"/>
    <x v="23"/>
  </r>
  <r>
    <s v="ID1223"/>
    <n v="450000"/>
    <s v="INR"/>
    <n v="8013.5625093491553"/>
    <x v="3"/>
    <x v="0"/>
    <x v="0"/>
    <x v="19"/>
  </r>
  <r>
    <s v="ID1224"/>
    <n v="1000000"/>
    <s v="INR"/>
    <n v="17807.916687442568"/>
    <x v="3"/>
    <x v="0"/>
    <x v="0"/>
    <x v="9"/>
  </r>
  <r>
    <s v="ID1225"/>
    <n v="700000"/>
    <s v="INR"/>
    <n v="12465.541681209797"/>
    <x v="7"/>
    <x v="0"/>
    <x v="0"/>
    <x v="16"/>
  </r>
  <r>
    <s v="ID1226"/>
    <n v="80000"/>
    <s v="USD"/>
    <n v="80000"/>
    <x v="0"/>
    <x v="29"/>
    <x v="0"/>
    <x v="16"/>
  </r>
  <r>
    <s v="ID1227"/>
    <n v="100000"/>
    <s v="USD"/>
    <n v="100000"/>
    <x v="3"/>
    <x v="2"/>
    <x v="2"/>
    <x v="4"/>
  </r>
  <r>
    <s v="ID1228"/>
    <n v="49200"/>
    <s v="USD"/>
    <n v="49200"/>
    <x v="5"/>
    <x v="63"/>
    <x v="0"/>
    <x v="24"/>
  </r>
  <r>
    <s v="ID1229"/>
    <n v="9000"/>
    <s v="USD"/>
    <n v="9000"/>
    <x v="3"/>
    <x v="0"/>
    <x v="0"/>
    <x v="1"/>
  </r>
  <r>
    <s v="ID1230"/>
    <n v="300000"/>
    <s v="INR"/>
    <n v="5342.3750062327708"/>
    <x v="0"/>
    <x v="0"/>
    <x v="0"/>
    <x v="16"/>
  </r>
  <r>
    <s v="ID1231"/>
    <n v="40000"/>
    <s v="USD"/>
    <n v="40000"/>
    <x v="3"/>
    <x v="3"/>
    <x v="0"/>
    <x v="17"/>
  </r>
  <r>
    <s v="ID1232"/>
    <n v="26000"/>
    <s v="GBP"/>
    <n v="40980.635073749385"/>
    <x v="0"/>
    <x v="14"/>
    <x v="1"/>
    <x v="19"/>
  </r>
  <r>
    <s v="ID1233"/>
    <n v="29000"/>
    <s v="GBP"/>
    <n v="45709.169889951241"/>
    <x v="5"/>
    <x v="14"/>
    <x v="1"/>
    <x v="18"/>
  </r>
  <r>
    <s v="ID1234"/>
    <n v="400000"/>
    <s v="INR"/>
    <n v="7123.1666749770275"/>
    <x v="3"/>
    <x v="0"/>
    <x v="0"/>
    <x v="1"/>
  </r>
  <r>
    <s v="ID1235"/>
    <n v="100000"/>
    <s v="USD"/>
    <n v="100000"/>
    <x v="1"/>
    <x v="45"/>
    <x v="1"/>
    <x v="6"/>
  </r>
  <r>
    <s v="ID1236"/>
    <n v="62000"/>
    <s v="EUR"/>
    <n v="78764.765217479682"/>
    <x v="0"/>
    <x v="18"/>
    <x v="1"/>
    <x v="17"/>
  </r>
  <r>
    <s v="ID1237"/>
    <n v="150000"/>
    <s v="AUD"/>
    <n v="152986.44846039536"/>
    <x v="0"/>
    <x v="16"/>
    <x v="4"/>
    <x v="5"/>
  </r>
  <r>
    <s v="ID1238"/>
    <n v="35000"/>
    <s v="EUR"/>
    <n v="44463.980364706273"/>
    <x v="0"/>
    <x v="8"/>
    <x v="1"/>
    <x v="6"/>
  </r>
  <r>
    <s v="ID1239"/>
    <n v="30000"/>
    <s v="EUR"/>
    <n v="38111.983169748237"/>
    <x v="9"/>
    <x v="18"/>
    <x v="1"/>
    <x v="18"/>
  </r>
  <r>
    <s v="ID1240"/>
    <n v="75000"/>
    <s v="GBP"/>
    <n v="118213.37040504631"/>
    <x v="3"/>
    <x v="14"/>
    <x v="1"/>
    <x v="7"/>
  </r>
  <r>
    <s v="ID1241"/>
    <n v="25000"/>
    <s v="GBP"/>
    <n v="39404.456801682099"/>
    <x v="5"/>
    <x v="14"/>
    <x v="1"/>
    <x v="5"/>
  </r>
  <r>
    <s v="ID1242"/>
    <n v="71000"/>
    <s v="EUR"/>
    <n v="90198.36016840415"/>
    <x v="9"/>
    <x v="5"/>
    <x v="1"/>
    <x v="0"/>
  </r>
  <r>
    <s v="ID1243"/>
    <n v="30000"/>
    <s v="GBP"/>
    <n v="47285.348162018527"/>
    <x v="6"/>
    <x v="14"/>
    <x v="1"/>
    <x v="10"/>
  </r>
  <r>
    <s v="ID1244"/>
    <n v="56000"/>
    <s v="USD"/>
    <n v="56000"/>
    <x v="5"/>
    <x v="2"/>
    <x v="2"/>
    <x v="1"/>
  </r>
  <r>
    <s v="ID1245"/>
    <n v="48000000"/>
    <s v="IDR"/>
    <n v="5082.6943786459069"/>
    <x v="0"/>
    <x v="53"/>
    <x v="0"/>
    <x v="19"/>
  </r>
  <r>
    <s v="ID1246"/>
    <n v="34000"/>
    <s v="GBP"/>
    <n v="53590.061250287661"/>
    <x v="5"/>
    <x v="14"/>
    <x v="1"/>
    <x v="5"/>
  </r>
  <r>
    <s v="ID1247"/>
    <n v="450000"/>
    <s v="DKK"/>
    <n v="76906.906752939132"/>
    <x v="14"/>
    <x v="59"/>
    <x v="1"/>
    <x v="2"/>
  </r>
  <r>
    <s v="ID1248"/>
    <n v="85000"/>
    <s v="USD"/>
    <n v="85000"/>
    <x v="0"/>
    <x v="2"/>
    <x v="2"/>
    <x v="14"/>
  </r>
  <r>
    <s v="ID1249"/>
    <n v="72000"/>
    <s v="USD"/>
    <n v="72000"/>
    <x v="9"/>
    <x v="47"/>
    <x v="4"/>
    <x v="5"/>
  </r>
  <r>
    <s v="ID1250"/>
    <n v="55000"/>
    <s v="USD"/>
    <n v="55000"/>
    <x v="0"/>
    <x v="2"/>
    <x v="2"/>
    <x v="12"/>
  </r>
  <r>
    <s v="ID1251"/>
    <n v="43000"/>
    <s v="GBP"/>
    <n v="67775.665698893223"/>
    <x v="1"/>
    <x v="14"/>
    <x v="1"/>
    <x v="24"/>
  </r>
  <r>
    <s v="ID1252"/>
    <n v="25750"/>
    <s v="GBP"/>
    <n v="40586.590505732565"/>
    <x v="0"/>
    <x v="14"/>
    <x v="1"/>
    <x v="1"/>
  </r>
  <r>
    <s v="ID1253"/>
    <n v="50846"/>
    <s v="USD"/>
    <n v="50846"/>
    <x v="0"/>
    <x v="2"/>
    <x v="2"/>
    <x v="24"/>
  </r>
  <r>
    <s v="ID1254"/>
    <n v="63000"/>
    <s v="USD"/>
    <n v="63000"/>
    <x v="5"/>
    <x v="2"/>
    <x v="2"/>
    <x v="8"/>
  </r>
  <r>
    <s v="ID1255"/>
    <n v="80000"/>
    <s v="AUD"/>
    <n v="81592.772512210868"/>
    <x v="5"/>
    <x v="16"/>
    <x v="4"/>
    <x v="14"/>
  </r>
  <r>
    <s v="ID1256"/>
    <n v="50700"/>
    <s v="USD"/>
    <n v="50700"/>
    <x v="0"/>
    <x v="20"/>
    <x v="2"/>
    <x v="17"/>
  </r>
  <r>
    <s v="ID1257"/>
    <n v="20000"/>
    <s v="GBP"/>
    <n v="31523.565441345683"/>
    <x v="0"/>
    <x v="14"/>
    <x v="1"/>
    <x v="1"/>
  </r>
  <r>
    <s v="ID1258"/>
    <n v="70000"/>
    <s v="USD"/>
    <n v="70000"/>
    <x v="0"/>
    <x v="2"/>
    <x v="2"/>
    <x v="16"/>
  </r>
  <r>
    <s v="ID1259"/>
    <n v="65000"/>
    <s v="CAD"/>
    <n v="63918.498996971248"/>
    <x v="3"/>
    <x v="17"/>
    <x v="2"/>
    <x v="17"/>
  </r>
  <r>
    <s v="ID1260"/>
    <n v="9600000"/>
    <s v="MONGOLIAN"/>
    <n v="7261.724659606657"/>
    <x v="0"/>
    <x v="79"/>
    <x v="0"/>
    <x v="19"/>
  </r>
  <r>
    <s v="ID1261"/>
    <n v="36000"/>
    <s v="MYR"/>
    <n v="11404.820437438224"/>
    <x v="2"/>
    <x v="71"/>
    <x v="0"/>
    <x v="19"/>
  </r>
  <r>
    <s v="ID1262"/>
    <n v="120000"/>
    <s v="USD"/>
    <n v="120000"/>
    <x v="9"/>
    <x v="29"/>
    <x v="0"/>
    <x v="14"/>
  </r>
  <r>
    <s v="ID1263"/>
    <n v="90000"/>
    <s v="AUD"/>
    <n v="91791.869076237213"/>
    <x v="0"/>
    <x v="16"/>
    <x v="4"/>
    <x v="14"/>
  </r>
  <r>
    <s v="ID1264"/>
    <n v="110000"/>
    <s v="AUD"/>
    <n v="112190.06220428993"/>
    <x v="0"/>
    <x v="16"/>
    <x v="4"/>
    <x v="12"/>
  </r>
  <r>
    <s v="ID1265"/>
    <n v="40000"/>
    <s v="USD"/>
    <n v="40000"/>
    <x v="3"/>
    <x v="2"/>
    <x v="2"/>
    <x v="15"/>
  </r>
  <r>
    <s v="ID1266"/>
    <n v="107000"/>
    <s v="USD"/>
    <n v="107000"/>
    <x v="5"/>
    <x v="2"/>
    <x v="2"/>
    <x v="6"/>
  </r>
  <r>
    <s v="ID1267"/>
    <n v="82000"/>
    <s v="USD"/>
    <n v="82000"/>
    <x v="3"/>
    <x v="2"/>
    <x v="2"/>
    <x v="5"/>
  </r>
  <r>
    <s v="ID1268"/>
    <n v="100000"/>
    <s v="AUD"/>
    <n v="101990.96564026357"/>
    <x v="9"/>
    <x v="16"/>
    <x v="4"/>
    <x v="17"/>
  </r>
  <r>
    <s v="ID1270"/>
    <n v="43000"/>
    <s v="USD"/>
    <n v="43000"/>
    <x v="3"/>
    <x v="16"/>
    <x v="4"/>
    <x v="11"/>
  </r>
  <r>
    <s v="ID1271"/>
    <n v="69000"/>
    <s v="USD"/>
    <n v="69000"/>
    <x v="1"/>
    <x v="2"/>
    <x v="2"/>
    <x v="7"/>
  </r>
  <r>
    <s v="ID1273"/>
    <n v="30000"/>
    <s v="USD"/>
    <n v="30000"/>
    <x v="3"/>
    <x v="0"/>
    <x v="0"/>
    <x v="0"/>
  </r>
  <r>
    <s v="ID1274"/>
    <n v="48000"/>
    <s v="AUD"/>
    <n v="48955.663507326513"/>
    <x v="0"/>
    <x v="16"/>
    <x v="4"/>
    <x v="19"/>
  </r>
  <r>
    <s v="ID1275"/>
    <n v="70000"/>
    <s v="USD"/>
    <n v="70000"/>
    <x v="3"/>
    <x v="2"/>
    <x v="2"/>
    <x v="18"/>
  </r>
  <r>
    <s v="ID1276"/>
    <n v="45000"/>
    <s v="USD"/>
    <n v="45000"/>
    <x v="0"/>
    <x v="2"/>
    <x v="2"/>
    <x v="12"/>
  </r>
  <r>
    <s v="ID1277"/>
    <n v="35000"/>
    <s v="USD"/>
    <n v="35000"/>
    <x v="14"/>
    <x v="71"/>
    <x v="0"/>
    <x v="6"/>
  </r>
  <r>
    <s v="ID1278"/>
    <n v="500000"/>
    <s v="INR"/>
    <n v="8903.9583437212841"/>
    <x v="3"/>
    <x v="0"/>
    <x v="0"/>
    <x v="31"/>
  </r>
  <r>
    <s v="ID1279"/>
    <n v="89500"/>
    <s v="MYR"/>
    <n v="28353.650809742252"/>
    <x v="3"/>
    <x v="71"/>
    <x v="0"/>
    <x v="7"/>
  </r>
  <r>
    <s v="ID1280"/>
    <n v="11800"/>
    <s v="USD"/>
    <n v="11800"/>
    <x v="0"/>
    <x v="0"/>
    <x v="0"/>
    <x v="5"/>
  </r>
  <r>
    <s v="ID1281"/>
    <n v="360000"/>
    <s v="INR"/>
    <n v="6410.8500074793246"/>
    <x v="3"/>
    <x v="0"/>
    <x v="0"/>
    <x v="16"/>
  </r>
  <r>
    <s v="ID1282"/>
    <n v="50000"/>
    <s v="USD"/>
    <n v="50000"/>
    <x v="0"/>
    <x v="2"/>
    <x v="2"/>
    <x v="0"/>
  </r>
  <r>
    <s v="ID1283"/>
    <n v="85000"/>
    <s v="USD"/>
    <n v="85000"/>
    <x v="3"/>
    <x v="52"/>
    <x v="0"/>
    <x v="5"/>
  </r>
  <r>
    <s v="ID1284"/>
    <n v="1000000"/>
    <s v="INR"/>
    <n v="17807.916687442568"/>
    <x v="3"/>
    <x v="0"/>
    <x v="0"/>
    <x v="5"/>
  </r>
  <r>
    <s v="ID1285"/>
    <n v="900000"/>
    <s v="INR"/>
    <n v="16027.125018698311"/>
    <x v="1"/>
    <x v="0"/>
    <x v="0"/>
    <x v="18"/>
  </r>
  <r>
    <s v="ID1286"/>
    <n v="192000"/>
    <s v="USD"/>
    <n v="192000"/>
    <x v="14"/>
    <x v="2"/>
    <x v="2"/>
    <x v="21"/>
  </r>
  <r>
    <s v="ID1287"/>
    <n v="54000"/>
    <s v="USD"/>
    <n v="54000"/>
    <x v="0"/>
    <x v="2"/>
    <x v="2"/>
    <x v="16"/>
  </r>
  <r>
    <s v="ID1288"/>
    <n v="18000"/>
    <s v="USD"/>
    <n v="18000"/>
    <x v="3"/>
    <x v="0"/>
    <x v="0"/>
    <x v="6"/>
  </r>
  <r>
    <s v="ID1289"/>
    <n v="300000"/>
    <s v="INR"/>
    <n v="5342.3750062327708"/>
    <x v="7"/>
    <x v="0"/>
    <x v="0"/>
    <x v="14"/>
  </r>
  <r>
    <s v="ID1290"/>
    <n v="400000"/>
    <s v="INR"/>
    <n v="7123.1666749770275"/>
    <x v="3"/>
    <x v="0"/>
    <x v="0"/>
    <x v="0"/>
  </r>
  <r>
    <s v="ID1291"/>
    <n v="15000"/>
    <s v="USD"/>
    <n v="15000"/>
    <x v="3"/>
    <x v="80"/>
    <x v="0"/>
    <x v="5"/>
  </r>
  <r>
    <s v="ID1292"/>
    <n v="14000"/>
    <s v="USD"/>
    <n v="14000"/>
    <x v="0"/>
    <x v="0"/>
    <x v="0"/>
    <x v="6"/>
  </r>
  <r>
    <s v="ID1294"/>
    <n v="8000"/>
    <s v="USD"/>
    <n v="8000"/>
    <x v="0"/>
    <x v="0"/>
    <x v="0"/>
    <x v="11"/>
  </r>
  <r>
    <s v="ID1295"/>
    <n v="12500"/>
    <s v="USD"/>
    <n v="12500"/>
    <x v="6"/>
    <x v="32"/>
    <x v="0"/>
    <x v="12"/>
  </r>
  <r>
    <s v="ID1296"/>
    <n v="140000"/>
    <s v="USD"/>
    <n v="140000"/>
    <x v="5"/>
    <x v="2"/>
    <x v="2"/>
    <x v="6"/>
  </r>
  <r>
    <s v="ID1297"/>
    <n v="12000"/>
    <s v="USD"/>
    <n v="12000"/>
    <x v="9"/>
    <x v="3"/>
    <x v="0"/>
    <x v="1"/>
  </r>
  <r>
    <s v="ID1298"/>
    <n v="30000"/>
    <s v="EUR"/>
    <n v="38111.983169748237"/>
    <x v="0"/>
    <x v="12"/>
    <x v="1"/>
    <x v="17"/>
  </r>
  <r>
    <s v="ID1299"/>
    <n v="600000"/>
    <s v="INR"/>
    <n v="10684.750012465542"/>
    <x v="3"/>
    <x v="0"/>
    <x v="0"/>
    <x v="19"/>
  </r>
  <r>
    <s v="ID1301"/>
    <n v="350000"/>
    <s v="INR"/>
    <n v="6232.7708406048987"/>
    <x v="0"/>
    <x v="0"/>
    <x v="0"/>
    <x v="19"/>
  </r>
  <r>
    <s v="ID1302"/>
    <n v="45000"/>
    <s v="USD"/>
    <n v="45000"/>
    <x v="0"/>
    <x v="3"/>
    <x v="0"/>
    <x v="18"/>
  </r>
  <r>
    <s v="ID1303"/>
    <n v="80000"/>
    <s v="USD"/>
    <n v="80000"/>
    <x v="3"/>
    <x v="2"/>
    <x v="2"/>
    <x v="16"/>
  </r>
  <r>
    <s v="ID1304"/>
    <n v="1500000"/>
    <s v="INR"/>
    <n v="26711.875031163851"/>
    <x v="0"/>
    <x v="0"/>
    <x v="0"/>
    <x v="12"/>
  </r>
  <r>
    <s v="ID1305"/>
    <n v="100000"/>
    <s v="USD"/>
    <n v="100000"/>
    <x v="0"/>
    <x v="81"/>
    <x v="3"/>
    <x v="2"/>
  </r>
  <r>
    <s v="ID1306"/>
    <n v="68000"/>
    <s v="AUD"/>
    <n v="69353.856635379227"/>
    <x v="3"/>
    <x v="16"/>
    <x v="4"/>
    <x v="5"/>
  </r>
  <r>
    <s v="ID1307"/>
    <n v="49000"/>
    <s v="AUD"/>
    <n v="49975.573163729154"/>
    <x v="1"/>
    <x v="16"/>
    <x v="4"/>
    <x v="23"/>
  </r>
  <r>
    <s v="ID1308"/>
    <n v="575000"/>
    <s v="INR"/>
    <n v="10239.552095279476"/>
    <x v="3"/>
    <x v="0"/>
    <x v="0"/>
    <x v="14"/>
  </r>
  <r>
    <s v="ID1309"/>
    <n v="500000"/>
    <s v="INR"/>
    <n v="8903.9583437212841"/>
    <x v="2"/>
    <x v="0"/>
    <x v="0"/>
    <x v="19"/>
  </r>
  <r>
    <s v="ID1310"/>
    <n v="36000"/>
    <s v="USD"/>
    <n v="36000"/>
    <x v="0"/>
    <x v="65"/>
    <x v="0"/>
    <x v="5"/>
  </r>
  <r>
    <s v="ID1311"/>
    <n v="210000"/>
    <s v="INR"/>
    <n v="3739.6625043629392"/>
    <x v="7"/>
    <x v="0"/>
    <x v="0"/>
    <x v="14"/>
  </r>
  <r>
    <s v="ID1312"/>
    <n v="48500"/>
    <s v="EUR"/>
    <n v="61614.372791092981"/>
    <x v="0"/>
    <x v="18"/>
    <x v="1"/>
    <x v="18"/>
  </r>
  <r>
    <s v="ID1313"/>
    <n v="200000"/>
    <s v="INR"/>
    <n v="3561.5833374885137"/>
    <x v="7"/>
    <x v="0"/>
    <x v="0"/>
    <x v="0"/>
  </r>
  <r>
    <s v="ID1314"/>
    <n v="360000"/>
    <s v="INR"/>
    <n v="6410.8500074793246"/>
    <x v="0"/>
    <x v="0"/>
    <x v="0"/>
    <x v="16"/>
  </r>
  <r>
    <s v="ID1315"/>
    <n v="28500"/>
    <s v="EUR"/>
    <n v="36206.384011260823"/>
    <x v="0"/>
    <x v="18"/>
    <x v="1"/>
    <x v="14"/>
  </r>
  <r>
    <s v="ID1316"/>
    <n v="13500"/>
    <s v="USD"/>
    <n v="13500"/>
    <x v="3"/>
    <x v="0"/>
    <x v="0"/>
    <x v="7"/>
  </r>
  <r>
    <s v="ID1317"/>
    <n v="3000"/>
    <s v="USD"/>
    <n v="3000"/>
    <x v="5"/>
    <x v="52"/>
    <x v="0"/>
    <x v="19"/>
  </r>
  <r>
    <s v="ID1318"/>
    <n v="1200000"/>
    <s v="INR"/>
    <n v="21369.500024931083"/>
    <x v="3"/>
    <x v="0"/>
    <x v="0"/>
    <x v="9"/>
  </r>
  <r>
    <s v="ID1319"/>
    <n v="600000"/>
    <s v="INR"/>
    <n v="10684.750012465542"/>
    <x v="3"/>
    <x v="0"/>
    <x v="0"/>
    <x v="32"/>
  </r>
  <r>
    <s v="ID1320"/>
    <n v="139000"/>
    <s v="EUR"/>
    <n v="176585.52201983347"/>
    <x v="3"/>
    <x v="5"/>
    <x v="1"/>
    <x v="24"/>
  </r>
  <r>
    <s v="ID1322"/>
    <n v="43000"/>
    <s v="EUR"/>
    <n v="54627.175876639136"/>
    <x v="3"/>
    <x v="19"/>
    <x v="1"/>
    <x v="12"/>
  </r>
  <r>
    <s v="ID1323"/>
    <n v="24000"/>
    <s v="EUR"/>
    <n v="30489.586535798586"/>
    <x v="1"/>
    <x v="60"/>
    <x v="1"/>
    <x v="5"/>
  </r>
  <r>
    <s v="ID1324"/>
    <n v="314000"/>
    <s v="INR"/>
    <n v="5591.6858398569666"/>
    <x v="3"/>
    <x v="0"/>
    <x v="0"/>
    <x v="1"/>
  </r>
  <r>
    <s v="ID1325"/>
    <n v="82000"/>
    <s v="USD"/>
    <n v="82000"/>
    <x v="9"/>
    <x v="11"/>
    <x v="3"/>
    <x v="5"/>
  </r>
  <r>
    <s v="ID1326"/>
    <n v="10000"/>
    <s v="USD"/>
    <n v="10000"/>
    <x v="7"/>
    <x v="0"/>
    <x v="0"/>
    <x v="1"/>
  </r>
  <r>
    <s v="ID1327"/>
    <n v="9000"/>
    <s v="USD"/>
    <n v="9000"/>
    <x v="0"/>
    <x v="0"/>
    <x v="0"/>
    <x v="1"/>
  </r>
  <r>
    <s v="ID1328"/>
    <n v="9000"/>
    <s v="USD"/>
    <n v="9000"/>
    <x v="0"/>
    <x v="0"/>
    <x v="0"/>
    <x v="1"/>
  </r>
  <r>
    <s v="ID1329"/>
    <n v="660000"/>
    <s v="INR"/>
    <n v="11753.225013712095"/>
    <x v="3"/>
    <x v="0"/>
    <x v="0"/>
    <x v="12"/>
  </r>
  <r>
    <s v="ID1330"/>
    <n v="204000"/>
    <s v="INR"/>
    <n v="3632.815004238284"/>
    <x v="7"/>
    <x v="0"/>
    <x v="0"/>
    <x v="19"/>
  </r>
  <r>
    <s v="ID1331"/>
    <n v="75000"/>
    <s v="EUR"/>
    <n v="95279.957924370581"/>
    <x v="0"/>
    <x v="18"/>
    <x v="1"/>
    <x v="8"/>
  </r>
  <r>
    <s v="ID1332"/>
    <n v="45000"/>
    <s v="GBP"/>
    <n v="70928.022243027779"/>
    <x v="9"/>
    <x v="14"/>
    <x v="1"/>
    <x v="11"/>
  </r>
  <r>
    <s v="ID1333"/>
    <n v="41000"/>
    <s v="EUR"/>
    <n v="52086.37699865592"/>
    <x v="2"/>
    <x v="46"/>
    <x v="1"/>
    <x v="6"/>
  </r>
  <r>
    <s v="ID1334"/>
    <n v="275000"/>
    <s v="INR"/>
    <n v="4897.177089046706"/>
    <x v="3"/>
    <x v="0"/>
    <x v="0"/>
    <x v="11"/>
  </r>
  <r>
    <s v="ID1335"/>
    <n v="80000"/>
    <s v="NZD"/>
    <n v="63807.047488395103"/>
    <x v="5"/>
    <x v="47"/>
    <x v="4"/>
    <x v="17"/>
  </r>
  <r>
    <s v="ID1336"/>
    <n v="24000"/>
    <s v="USD"/>
    <n v="24000"/>
    <x v="3"/>
    <x v="22"/>
    <x v="0"/>
    <x v="14"/>
  </r>
  <r>
    <s v="ID1337"/>
    <n v="60000"/>
    <s v="USD"/>
    <n v="60000"/>
    <x v="3"/>
    <x v="74"/>
    <x v="1"/>
    <x v="7"/>
  </r>
  <r>
    <s v="ID1338"/>
    <n v="300000"/>
    <s v="INR"/>
    <n v="5342.3750062327708"/>
    <x v="0"/>
    <x v="0"/>
    <x v="0"/>
    <x v="0"/>
  </r>
  <r>
    <s v="ID1339"/>
    <n v="500000"/>
    <s v="INR"/>
    <n v="8903.9583437212841"/>
    <x v="3"/>
    <x v="0"/>
    <x v="0"/>
    <x v="14"/>
  </r>
  <r>
    <s v="ID1340"/>
    <n v="26000"/>
    <s v="GBP"/>
    <n v="40980.635073749385"/>
    <x v="0"/>
    <x v="14"/>
    <x v="1"/>
    <x v="19"/>
  </r>
  <r>
    <s v="ID1341"/>
    <n v="600000"/>
    <s v="INR"/>
    <n v="10684.750012465542"/>
    <x v="3"/>
    <x v="0"/>
    <x v="0"/>
    <x v="12"/>
  </r>
  <r>
    <s v="ID1342"/>
    <n v="1200000"/>
    <s v="INR"/>
    <n v="21369.500024931083"/>
    <x v="9"/>
    <x v="0"/>
    <x v="0"/>
    <x v="30"/>
  </r>
  <r>
    <s v="ID1343"/>
    <n v="18000"/>
    <s v="USD"/>
    <n v="18000"/>
    <x v="3"/>
    <x v="82"/>
    <x v="3"/>
    <x v="6"/>
  </r>
  <r>
    <s v="ID1344"/>
    <n v="41000"/>
    <s v="USD"/>
    <n v="41000"/>
    <x v="3"/>
    <x v="33"/>
    <x v="0"/>
    <x v="11"/>
  </r>
  <r>
    <s v="ID1345"/>
    <n v="1600000"/>
    <s v="INR"/>
    <n v="28492.66669990811"/>
    <x v="0"/>
    <x v="0"/>
    <x v="0"/>
    <x v="11"/>
  </r>
  <r>
    <s v="ID1346"/>
    <n v="49500"/>
    <s v="USD"/>
    <n v="49500"/>
    <x v="0"/>
    <x v="2"/>
    <x v="2"/>
    <x v="14"/>
  </r>
  <r>
    <s v="ID1347"/>
    <n v="6600"/>
    <s v="USD"/>
    <n v="6600"/>
    <x v="7"/>
    <x v="0"/>
    <x v="0"/>
    <x v="12"/>
  </r>
  <r>
    <s v="ID1348"/>
    <n v="70000"/>
    <s v="GBP"/>
    <n v="110332.47904470989"/>
    <x v="9"/>
    <x v="14"/>
    <x v="1"/>
    <x v="17"/>
  </r>
  <r>
    <s v="ID1349"/>
    <n v="30000"/>
    <s v="GBP"/>
    <n v="47285.348162018527"/>
    <x v="0"/>
    <x v="14"/>
    <x v="1"/>
    <x v="16"/>
  </r>
  <r>
    <s v="ID1350"/>
    <n v="5300"/>
    <s v="USD"/>
    <n v="5300"/>
    <x v="3"/>
    <x v="3"/>
    <x v="0"/>
    <x v="14"/>
  </r>
  <r>
    <s v="ID1351"/>
    <n v="34500"/>
    <s v="EUR"/>
    <n v="43828.780645210471"/>
    <x v="0"/>
    <x v="18"/>
    <x v="1"/>
    <x v="17"/>
  </r>
  <r>
    <s v="ID1352"/>
    <n v="80000"/>
    <s v="USD"/>
    <n v="80000"/>
    <x v="0"/>
    <x v="2"/>
    <x v="2"/>
    <x v="10"/>
  </r>
  <r>
    <s v="ID1353"/>
    <n v="9067"/>
    <s v="EUR"/>
    <n v="11518.711713336908"/>
    <x v="0"/>
    <x v="9"/>
    <x v="1"/>
    <x v="0"/>
  </r>
  <r>
    <s v="ID1354"/>
    <n v="150000"/>
    <s v="AUD"/>
    <n v="152986.44846039536"/>
    <x v="0"/>
    <x v="16"/>
    <x v="4"/>
    <x v="16"/>
  </r>
  <r>
    <s v="ID1355"/>
    <n v="125000"/>
    <s v="USD"/>
    <n v="125000"/>
    <x v="3"/>
    <x v="2"/>
    <x v="2"/>
    <x v="19"/>
  </r>
  <r>
    <s v="ID1356"/>
    <n v="100000"/>
    <s v="AUD"/>
    <n v="101990.96564026357"/>
    <x v="9"/>
    <x v="16"/>
    <x v="4"/>
    <x v="23"/>
  </r>
  <r>
    <s v="ID1357"/>
    <n v="105000"/>
    <s v="USD"/>
    <n v="105000"/>
    <x v="14"/>
    <x v="2"/>
    <x v="2"/>
    <x v="17"/>
  </r>
  <r>
    <s v="ID1358"/>
    <n v="40000"/>
    <s v="EUR"/>
    <n v="50815.977559664309"/>
    <x v="3"/>
    <x v="83"/>
    <x v="1"/>
    <x v="7"/>
  </r>
  <r>
    <s v="ID1359"/>
    <n v="75000"/>
    <s v="USD"/>
    <n v="75000"/>
    <x v="0"/>
    <x v="2"/>
    <x v="2"/>
    <x v="12"/>
  </r>
  <r>
    <s v="ID1360"/>
    <n v="250000"/>
    <s v="INR"/>
    <n v="4451.9791718606421"/>
    <x v="0"/>
    <x v="0"/>
    <x v="0"/>
    <x v="18"/>
  </r>
  <r>
    <s v="ID1361"/>
    <n v="110000"/>
    <s v="USD"/>
    <n v="110000"/>
    <x v="0"/>
    <x v="2"/>
    <x v="2"/>
    <x v="5"/>
  </r>
  <r>
    <s v="ID1362"/>
    <n v="27000"/>
    <s v="GBP"/>
    <n v="42556.81334581667"/>
    <x v="2"/>
    <x v="14"/>
    <x v="1"/>
    <x v="1"/>
  </r>
  <r>
    <s v="ID1363"/>
    <n v="450000"/>
    <s v="INR"/>
    <n v="8013.5625093491553"/>
    <x v="2"/>
    <x v="0"/>
    <x v="0"/>
    <x v="12"/>
  </r>
  <r>
    <s v="ID1364"/>
    <n v="125000"/>
    <s v="USD"/>
    <n v="125000"/>
    <x v="3"/>
    <x v="2"/>
    <x v="2"/>
    <x v="24"/>
  </r>
  <r>
    <s v="ID1365"/>
    <n v="60000"/>
    <s v="USD"/>
    <n v="60000"/>
    <x v="0"/>
    <x v="2"/>
    <x v="2"/>
    <x v="6"/>
  </r>
  <r>
    <s v="ID1366"/>
    <n v="2210000"/>
    <s v="INR"/>
    <n v="39355.495879248076"/>
    <x v="0"/>
    <x v="0"/>
    <x v="0"/>
    <x v="16"/>
  </r>
  <r>
    <s v="ID1367"/>
    <n v="45000"/>
    <s v="EUR"/>
    <n v="57167.974754622352"/>
    <x v="1"/>
    <x v="5"/>
    <x v="1"/>
    <x v="6"/>
  </r>
  <r>
    <s v="ID1368"/>
    <n v="4000000"/>
    <s v="JPY"/>
    <n v="50694.322109187968"/>
    <x v="0"/>
    <x v="49"/>
    <x v="0"/>
    <x v="18"/>
  </r>
  <r>
    <s v="ID1369"/>
    <n v="57500"/>
    <s v="USD"/>
    <n v="57500"/>
    <x v="3"/>
    <x v="2"/>
    <x v="2"/>
    <x v="23"/>
  </r>
  <r>
    <s v="ID1370"/>
    <n v="62000"/>
    <s v="EUR"/>
    <n v="78764.765217479682"/>
    <x v="1"/>
    <x v="18"/>
    <x v="1"/>
    <x v="17"/>
  </r>
  <r>
    <s v="ID1371"/>
    <n v="80000"/>
    <s v="USD"/>
    <n v="80000"/>
    <x v="3"/>
    <x v="2"/>
    <x v="2"/>
    <x v="5"/>
  </r>
  <r>
    <s v="ID1372"/>
    <n v="45000"/>
    <s v="GBP"/>
    <n v="70928.022243027779"/>
    <x v="3"/>
    <x v="14"/>
    <x v="1"/>
    <x v="17"/>
  </r>
  <r>
    <s v="ID1373"/>
    <n v="33000"/>
    <s v="USD"/>
    <n v="33000"/>
    <x v="1"/>
    <x v="2"/>
    <x v="2"/>
    <x v="0"/>
  </r>
  <r>
    <s v="ID1374"/>
    <n v="100000"/>
    <s v="USD"/>
    <n v="100000"/>
    <x v="0"/>
    <x v="2"/>
    <x v="2"/>
    <x v="1"/>
  </r>
  <r>
    <s v="ID1375"/>
    <n v="60000"/>
    <s v="USD"/>
    <n v="60000"/>
    <x v="3"/>
    <x v="2"/>
    <x v="2"/>
    <x v="7"/>
  </r>
  <r>
    <s v="ID1376"/>
    <n v="95000"/>
    <s v="USD"/>
    <n v="95000"/>
    <x v="0"/>
    <x v="2"/>
    <x v="2"/>
    <x v="12"/>
  </r>
  <r>
    <s v="ID1377"/>
    <n v="24000"/>
    <s v="USD"/>
    <n v="24000"/>
    <x v="0"/>
    <x v="2"/>
    <x v="2"/>
    <x v="33"/>
  </r>
  <r>
    <s v="ID1378"/>
    <n v="50000"/>
    <s v="USD"/>
    <n v="50000"/>
    <x v="2"/>
    <x v="2"/>
    <x v="2"/>
    <x v="1"/>
  </r>
  <r>
    <s v="ID1379"/>
    <n v="103000"/>
    <s v="USD"/>
    <n v="103000"/>
    <x v="1"/>
    <x v="2"/>
    <x v="2"/>
    <x v="22"/>
  </r>
  <r>
    <s v="ID1380"/>
    <n v="36000"/>
    <s v="USD"/>
    <n v="36000"/>
    <x v="6"/>
    <x v="2"/>
    <x v="2"/>
    <x v="18"/>
  </r>
  <r>
    <s v="ID1381"/>
    <n v="85000"/>
    <s v="USD"/>
    <n v="85000"/>
    <x v="0"/>
    <x v="2"/>
    <x v="2"/>
    <x v="2"/>
  </r>
  <r>
    <s v="ID1382"/>
    <n v="100000"/>
    <s v="USD"/>
    <n v="100000"/>
    <x v="14"/>
    <x v="34"/>
    <x v="1"/>
    <x v="7"/>
  </r>
  <r>
    <s v="ID1383"/>
    <n v="83000"/>
    <s v="USD"/>
    <n v="83000"/>
    <x v="0"/>
    <x v="17"/>
    <x v="2"/>
    <x v="6"/>
  </r>
  <r>
    <s v="ID1384"/>
    <n v="85000"/>
    <s v="USD"/>
    <n v="85000"/>
    <x v="2"/>
    <x v="2"/>
    <x v="2"/>
    <x v="24"/>
  </r>
  <r>
    <s v="ID1385"/>
    <n v="120000"/>
    <s v="USD"/>
    <n v="120000"/>
    <x v="3"/>
    <x v="2"/>
    <x v="2"/>
    <x v="14"/>
  </r>
  <r>
    <s v="ID1386"/>
    <n v="69960"/>
    <s v="USD"/>
    <n v="69960"/>
    <x v="2"/>
    <x v="2"/>
    <x v="2"/>
    <x v="22"/>
  </r>
  <r>
    <s v="ID1387"/>
    <n v="97000"/>
    <s v="USD"/>
    <n v="97000"/>
    <x v="3"/>
    <x v="2"/>
    <x v="2"/>
    <x v="10"/>
  </r>
  <r>
    <s v="ID1388"/>
    <n v="60000"/>
    <s v="GBP"/>
    <n v="94570.696324037053"/>
    <x v="0"/>
    <x v="14"/>
    <x v="1"/>
    <x v="12"/>
  </r>
  <r>
    <s v="ID1389"/>
    <n v="39000"/>
    <s v="USD"/>
    <n v="39000"/>
    <x v="3"/>
    <x v="11"/>
    <x v="3"/>
    <x v="16"/>
  </r>
  <r>
    <s v="ID1390"/>
    <n v="250000"/>
    <s v="INR"/>
    <n v="4451.9791718606421"/>
    <x v="3"/>
    <x v="0"/>
    <x v="0"/>
    <x v="17"/>
  </r>
  <r>
    <s v="ID1391"/>
    <n v="62000"/>
    <s v="USD"/>
    <n v="62000"/>
    <x v="6"/>
    <x v="2"/>
    <x v="2"/>
    <x v="24"/>
  </r>
  <r>
    <s v="ID1392"/>
    <n v="44000"/>
    <s v="USD"/>
    <n v="44000"/>
    <x v="2"/>
    <x v="2"/>
    <x v="2"/>
    <x v="17"/>
  </r>
  <r>
    <s v="ID1393"/>
    <n v="150000"/>
    <s v="USD"/>
    <n v="150000"/>
    <x v="3"/>
    <x v="2"/>
    <x v="2"/>
    <x v="23"/>
  </r>
  <r>
    <s v="ID1394"/>
    <n v="180000"/>
    <s v="EUR"/>
    <n v="228671.89901848941"/>
    <x v="1"/>
    <x v="84"/>
    <x v="1"/>
    <x v="17"/>
  </r>
  <r>
    <s v="ID1395"/>
    <n v="73500"/>
    <s v="USD"/>
    <n v="73500"/>
    <x v="0"/>
    <x v="2"/>
    <x v="2"/>
    <x v="16"/>
  </r>
  <r>
    <s v="ID1396"/>
    <n v="77500"/>
    <s v="USD"/>
    <n v="77500"/>
    <x v="0"/>
    <x v="2"/>
    <x v="2"/>
    <x v="12"/>
  </r>
  <r>
    <s v="ID1397"/>
    <n v="60800"/>
    <s v="USD"/>
    <n v="60800"/>
    <x v="0"/>
    <x v="2"/>
    <x v="2"/>
    <x v="5"/>
  </r>
  <r>
    <s v="ID1398"/>
    <n v="136000"/>
    <s v="USD"/>
    <n v="136000"/>
    <x v="3"/>
    <x v="2"/>
    <x v="2"/>
    <x v="5"/>
  </r>
  <r>
    <s v="ID1399"/>
    <n v="20000"/>
    <s v="USD"/>
    <n v="20000"/>
    <x v="6"/>
    <x v="0"/>
    <x v="0"/>
    <x v="16"/>
  </r>
  <r>
    <s v="ID1400"/>
    <n v="95000"/>
    <s v="USD"/>
    <n v="95000"/>
    <x v="2"/>
    <x v="2"/>
    <x v="2"/>
    <x v="10"/>
  </r>
  <r>
    <s v="ID1401"/>
    <n v="130000"/>
    <s v="USD"/>
    <n v="130000"/>
    <x v="3"/>
    <x v="2"/>
    <x v="2"/>
    <x v="24"/>
  </r>
  <r>
    <s v="ID1402"/>
    <n v="65000"/>
    <s v="USD"/>
    <n v="65000"/>
    <x v="0"/>
    <x v="2"/>
    <x v="2"/>
    <x v="5"/>
  </r>
  <r>
    <s v="ID1403"/>
    <n v="80000"/>
    <s v="USD"/>
    <n v="80000"/>
    <x v="9"/>
    <x v="2"/>
    <x v="2"/>
    <x v="18"/>
  </r>
  <r>
    <s v="ID1404"/>
    <n v="37000"/>
    <s v="USD"/>
    <n v="37000"/>
    <x v="7"/>
    <x v="2"/>
    <x v="2"/>
    <x v="23"/>
  </r>
  <r>
    <s v="ID1405"/>
    <n v="40000"/>
    <s v="USD"/>
    <n v="40000"/>
    <x v="3"/>
    <x v="2"/>
    <x v="2"/>
    <x v="18"/>
  </r>
  <r>
    <s v="ID1406"/>
    <n v="49000"/>
    <s v="USD"/>
    <n v="49000"/>
    <x v="0"/>
    <x v="2"/>
    <x v="2"/>
    <x v="5"/>
  </r>
  <r>
    <s v="ID1407"/>
    <n v="65000"/>
    <s v="USD"/>
    <n v="65000"/>
    <x v="0"/>
    <x v="2"/>
    <x v="2"/>
    <x v="10"/>
  </r>
  <r>
    <s v="ID1408"/>
    <n v="55000"/>
    <s v="USD"/>
    <n v="55000"/>
    <x v="0"/>
    <x v="2"/>
    <x v="2"/>
    <x v="1"/>
  </r>
  <r>
    <s v="ID1409"/>
    <n v="40000"/>
    <s v="USD"/>
    <n v="40000"/>
    <x v="3"/>
    <x v="2"/>
    <x v="2"/>
    <x v="1"/>
  </r>
  <r>
    <s v="ID1410"/>
    <n v="60000"/>
    <s v="USD"/>
    <n v="60000"/>
    <x v="0"/>
    <x v="2"/>
    <x v="2"/>
    <x v="17"/>
  </r>
  <r>
    <s v="ID1411"/>
    <n v="36000"/>
    <s v="EUR"/>
    <n v="45734.379803697877"/>
    <x v="0"/>
    <x v="8"/>
    <x v="1"/>
    <x v="11"/>
  </r>
  <r>
    <s v="ID1412"/>
    <n v="150000"/>
    <s v="USD"/>
    <n v="150000"/>
    <x v="0"/>
    <x v="2"/>
    <x v="2"/>
    <x v="23"/>
  </r>
  <r>
    <s v="ID1413"/>
    <n v="88000"/>
    <s v="USD"/>
    <n v="88000"/>
    <x v="3"/>
    <x v="2"/>
    <x v="2"/>
    <x v="30"/>
  </r>
  <r>
    <s v="ID1414"/>
    <n v="64500"/>
    <s v="USD"/>
    <n v="64500"/>
    <x v="0"/>
    <x v="2"/>
    <x v="2"/>
    <x v="13"/>
  </r>
  <r>
    <s v="ID1415"/>
    <n v="216000"/>
    <s v="SAR"/>
    <n v="57600"/>
    <x v="2"/>
    <x v="22"/>
    <x v="0"/>
    <x v="7"/>
  </r>
  <r>
    <s v="ID1416"/>
    <n v="50000"/>
    <s v="USD"/>
    <n v="50000"/>
    <x v="5"/>
    <x v="2"/>
    <x v="2"/>
    <x v="17"/>
  </r>
  <r>
    <s v="ID1417"/>
    <n v="120000"/>
    <s v="USD"/>
    <n v="120000"/>
    <x v="3"/>
    <x v="2"/>
    <x v="2"/>
    <x v="5"/>
  </r>
  <r>
    <s v="ID1418"/>
    <n v="107000"/>
    <s v="USD"/>
    <n v="107000"/>
    <x v="3"/>
    <x v="2"/>
    <x v="2"/>
    <x v="31"/>
  </r>
  <r>
    <s v="ID1419"/>
    <n v="40000"/>
    <s v="USD"/>
    <n v="40000"/>
    <x v="0"/>
    <x v="2"/>
    <x v="2"/>
    <x v="16"/>
  </r>
  <r>
    <s v="ID1420"/>
    <n v="81000"/>
    <s v="USD"/>
    <n v="81000"/>
    <x v="3"/>
    <x v="2"/>
    <x v="2"/>
    <x v="6"/>
  </r>
  <r>
    <s v="ID1421"/>
    <n v="45000"/>
    <s v="USD"/>
    <n v="45000"/>
    <x v="6"/>
    <x v="2"/>
    <x v="2"/>
    <x v="7"/>
  </r>
  <r>
    <s v="ID1422"/>
    <n v="49000"/>
    <s v="USD"/>
    <n v="49000"/>
    <x v="6"/>
    <x v="2"/>
    <x v="2"/>
    <x v="14"/>
  </r>
  <r>
    <s v="ID1423"/>
    <n v="750000"/>
    <s v="INR"/>
    <n v="13355.937515581925"/>
    <x v="14"/>
    <x v="0"/>
    <x v="0"/>
    <x v="1"/>
  </r>
  <r>
    <s v="ID1424"/>
    <n v="72000"/>
    <s v="USD"/>
    <n v="72000"/>
    <x v="3"/>
    <x v="2"/>
    <x v="2"/>
    <x v="7"/>
  </r>
  <r>
    <s v="ID1425"/>
    <n v="50000"/>
    <s v="USD"/>
    <n v="50000"/>
    <x v="0"/>
    <x v="2"/>
    <x v="2"/>
    <x v="12"/>
  </r>
  <r>
    <s v="ID1426"/>
    <n v="57678"/>
    <s v="USD"/>
    <n v="57678"/>
    <x v="0"/>
    <x v="2"/>
    <x v="2"/>
    <x v="19"/>
  </r>
  <r>
    <s v="ID1427"/>
    <n v="80442"/>
    <s v="USD"/>
    <n v="80442"/>
    <x v="0"/>
    <x v="2"/>
    <x v="2"/>
    <x v="8"/>
  </r>
  <r>
    <s v="ID1428"/>
    <n v="75000"/>
    <s v="USD"/>
    <n v="75000"/>
    <x v="3"/>
    <x v="2"/>
    <x v="2"/>
    <x v="9"/>
  </r>
  <r>
    <s v="ID1429"/>
    <n v="61000"/>
    <s v="USD"/>
    <n v="61000"/>
    <x v="0"/>
    <x v="2"/>
    <x v="2"/>
    <x v="6"/>
  </r>
  <r>
    <s v="ID1430"/>
    <n v="77000"/>
    <s v="USD"/>
    <n v="77000"/>
    <x v="2"/>
    <x v="2"/>
    <x v="2"/>
    <x v="5"/>
  </r>
  <r>
    <s v="ID1431"/>
    <n v="92000"/>
    <s v="USD"/>
    <n v="92000"/>
    <x v="1"/>
    <x v="2"/>
    <x v="2"/>
    <x v="9"/>
  </r>
  <r>
    <s v="ID1432"/>
    <n v="72000"/>
    <s v="USD"/>
    <n v="72000"/>
    <x v="0"/>
    <x v="2"/>
    <x v="2"/>
    <x v="5"/>
  </r>
  <r>
    <s v="ID1433"/>
    <n v="14000"/>
    <s v="USD"/>
    <n v="14000"/>
    <x v="9"/>
    <x v="0"/>
    <x v="0"/>
    <x v="0"/>
  </r>
  <r>
    <s v="ID1434"/>
    <n v="111000"/>
    <s v="USD"/>
    <n v="111000"/>
    <x v="3"/>
    <x v="2"/>
    <x v="2"/>
    <x v="5"/>
  </r>
  <r>
    <s v="ID1435"/>
    <n v="80000"/>
    <s v="USD"/>
    <n v="80000"/>
    <x v="0"/>
    <x v="2"/>
    <x v="2"/>
    <x v="7"/>
  </r>
  <r>
    <s v="ID1436"/>
    <n v="3250000"/>
    <s v="INR"/>
    <n v="57875.729234188344"/>
    <x v="0"/>
    <x v="0"/>
    <x v="0"/>
    <x v="16"/>
  </r>
  <r>
    <s v="ID1437"/>
    <n v="25000"/>
    <s v="USD"/>
    <n v="25000"/>
    <x v="5"/>
    <x v="0"/>
    <x v="0"/>
    <x v="18"/>
  </r>
  <r>
    <s v="ID1438"/>
    <n v="24000"/>
    <s v="USD"/>
    <n v="24000"/>
    <x v="1"/>
    <x v="2"/>
    <x v="2"/>
    <x v="19"/>
  </r>
  <r>
    <s v="ID1439"/>
    <n v="61000"/>
    <s v="USD"/>
    <n v="61000"/>
    <x v="3"/>
    <x v="2"/>
    <x v="2"/>
    <x v="24"/>
  </r>
  <r>
    <s v="ID1440"/>
    <n v="55000"/>
    <s v="AUD"/>
    <n v="56095.031102144967"/>
    <x v="0"/>
    <x v="16"/>
    <x v="4"/>
    <x v="4"/>
  </r>
  <r>
    <s v="ID1442"/>
    <n v="70000"/>
    <s v="AUD"/>
    <n v="71393.675948184507"/>
    <x v="5"/>
    <x v="16"/>
    <x v="4"/>
    <x v="14"/>
  </r>
  <r>
    <s v="ID1443"/>
    <n v="96230"/>
    <s v="USD"/>
    <n v="96230"/>
    <x v="3"/>
    <x v="2"/>
    <x v="2"/>
    <x v="15"/>
  </r>
  <r>
    <s v="ID1444"/>
    <n v="75000"/>
    <s v="USD"/>
    <n v="75000"/>
    <x v="0"/>
    <x v="2"/>
    <x v="2"/>
    <x v="19"/>
  </r>
  <r>
    <s v="ID1445"/>
    <n v="102000"/>
    <s v="USD"/>
    <n v="102000"/>
    <x v="0"/>
    <x v="2"/>
    <x v="2"/>
    <x v="14"/>
  </r>
  <r>
    <s v="ID1446"/>
    <n v="60000"/>
    <s v="MYR"/>
    <n v="19008.034062397041"/>
    <x v="3"/>
    <x v="71"/>
    <x v="0"/>
    <x v="0"/>
  </r>
  <r>
    <s v="ID1447"/>
    <n v="4356"/>
    <s v="USD"/>
    <n v="4356"/>
    <x v="0"/>
    <x v="0"/>
    <x v="0"/>
    <x v="14"/>
  </r>
  <r>
    <s v="ID1448"/>
    <n v="300000"/>
    <s v="INR"/>
    <n v="5342.3750062327708"/>
    <x v="5"/>
    <x v="0"/>
    <x v="0"/>
    <x v="11"/>
  </r>
  <r>
    <s v="ID1449"/>
    <n v="67000"/>
    <s v="USD"/>
    <n v="67000"/>
    <x v="3"/>
    <x v="2"/>
    <x v="2"/>
    <x v="7"/>
  </r>
  <r>
    <s v="ID1450"/>
    <n v="480000"/>
    <s v="INR"/>
    <n v="8547.8000099724322"/>
    <x v="0"/>
    <x v="0"/>
    <x v="0"/>
    <x v="12"/>
  </r>
  <r>
    <s v="ID1451"/>
    <n v="900000"/>
    <s v="INR"/>
    <n v="16027.125018698311"/>
    <x v="0"/>
    <x v="0"/>
    <x v="0"/>
    <x v="11"/>
  </r>
  <r>
    <s v="ID1452"/>
    <n v="600000"/>
    <s v="INR"/>
    <n v="10684.750012465542"/>
    <x v="9"/>
    <x v="0"/>
    <x v="0"/>
    <x v="34"/>
  </r>
  <r>
    <s v="ID1453"/>
    <n v="30000"/>
    <s v="USD"/>
    <n v="30000"/>
    <x v="5"/>
    <x v="21"/>
    <x v="0"/>
    <x v="18"/>
  </r>
  <r>
    <s v="ID1454"/>
    <n v="500000"/>
    <s v="INR"/>
    <n v="8903.9583437212841"/>
    <x v="3"/>
    <x v="0"/>
    <x v="0"/>
    <x v="27"/>
  </r>
  <r>
    <s v="ID1455"/>
    <n v="20000"/>
    <s v="USD"/>
    <n v="20000"/>
    <x v="3"/>
    <x v="0"/>
    <x v="0"/>
    <x v="5"/>
  </r>
  <r>
    <s v="ID1456"/>
    <n v="86000"/>
    <s v="AUD"/>
    <n v="87712.230450626681"/>
    <x v="0"/>
    <x v="16"/>
    <x v="4"/>
    <x v="5"/>
  </r>
  <r>
    <s v="ID1457"/>
    <n v="1000000"/>
    <s v="INR"/>
    <n v="17807.916687442568"/>
    <x v="3"/>
    <x v="0"/>
    <x v="0"/>
    <x v="16"/>
  </r>
  <r>
    <s v="ID1458"/>
    <n v="41000"/>
    <s v="USD"/>
    <n v="41000"/>
    <x v="0"/>
    <x v="49"/>
    <x v="0"/>
    <x v="19"/>
  </r>
  <r>
    <s v="ID1459"/>
    <n v="60000"/>
    <s v="USD"/>
    <n v="60000"/>
    <x v="3"/>
    <x v="2"/>
    <x v="2"/>
    <x v="11"/>
  </r>
  <r>
    <s v="ID1460"/>
    <n v="264000"/>
    <s v="ZAR"/>
    <n v="32187.34988380854"/>
    <x v="0"/>
    <x v="11"/>
    <x v="3"/>
    <x v="19"/>
  </r>
  <r>
    <s v="ID1461"/>
    <n v="50000"/>
    <s v="NZD"/>
    <n v="39879.404680246938"/>
    <x v="2"/>
    <x v="47"/>
    <x v="4"/>
    <x v="14"/>
  </r>
  <r>
    <s v="ID1462"/>
    <n v="320000"/>
    <s v="INR"/>
    <n v="5698.5333399816218"/>
    <x v="0"/>
    <x v="0"/>
    <x v="0"/>
    <x v="19"/>
  </r>
  <r>
    <s v="ID1463"/>
    <n v="400000"/>
    <s v="INR"/>
    <n v="7123.1666749770275"/>
    <x v="3"/>
    <x v="0"/>
    <x v="0"/>
    <x v="16"/>
  </r>
  <r>
    <s v="ID1464"/>
    <n v="250000"/>
    <s v="INR"/>
    <n v="4451.9791718606421"/>
    <x v="3"/>
    <x v="0"/>
    <x v="0"/>
    <x v="17"/>
  </r>
  <r>
    <s v="ID1465"/>
    <n v="360000"/>
    <s v="INR"/>
    <n v="6410.8500074793246"/>
    <x v="0"/>
    <x v="0"/>
    <x v="0"/>
    <x v="16"/>
  </r>
  <r>
    <s v="ID1466"/>
    <n v="1150000"/>
    <s v="INR"/>
    <n v="20479.104190558952"/>
    <x v="3"/>
    <x v="0"/>
    <x v="0"/>
    <x v="6"/>
  </r>
  <r>
    <s v="ID1467"/>
    <n v="620000"/>
    <s v="INR"/>
    <n v="11040.908346214392"/>
    <x v="0"/>
    <x v="0"/>
    <x v="0"/>
    <x v="14"/>
  </r>
  <r>
    <s v="ID1468"/>
    <n v="1000000"/>
    <s v="INR"/>
    <n v="17807.916687442568"/>
    <x v="6"/>
    <x v="0"/>
    <x v="0"/>
    <x v="12"/>
  </r>
  <r>
    <s v="ID1469"/>
    <n v="200000"/>
    <s v="INR"/>
    <n v="3561.5833374885137"/>
    <x v="0"/>
    <x v="0"/>
    <x v="0"/>
    <x v="4"/>
  </r>
  <r>
    <s v="ID1470"/>
    <n v="17000"/>
    <s v="GBP"/>
    <n v="26795.030625143831"/>
    <x v="0"/>
    <x v="14"/>
    <x v="1"/>
    <x v="14"/>
  </r>
  <r>
    <s v="ID1471"/>
    <n v="20400"/>
    <s v="USD"/>
    <n v="20400"/>
    <x v="3"/>
    <x v="80"/>
    <x v="0"/>
    <x v="5"/>
  </r>
  <r>
    <s v="ID1472"/>
    <n v="25000"/>
    <s v="GBP"/>
    <n v="39404.456801682099"/>
    <x v="5"/>
    <x v="14"/>
    <x v="1"/>
    <x v="29"/>
  </r>
  <r>
    <s v="ID1473"/>
    <n v="118000"/>
    <s v="EUR"/>
    <n v="149907.13380100971"/>
    <x v="0"/>
    <x v="84"/>
    <x v="1"/>
    <x v="12"/>
  </r>
  <r>
    <s v="ID1474"/>
    <n v="230000"/>
    <s v="INR"/>
    <n v="4095.8208381117906"/>
    <x v="0"/>
    <x v="0"/>
    <x v="0"/>
    <x v="19"/>
  </r>
  <r>
    <s v="ID1475"/>
    <n v="125000"/>
    <s v="AUD"/>
    <n v="127488.70705032947"/>
    <x v="5"/>
    <x v="16"/>
    <x v="4"/>
    <x v="12"/>
  </r>
  <r>
    <s v="ID1476"/>
    <n v="37000"/>
    <s v="GBP"/>
    <n v="58318.59606648951"/>
    <x v="3"/>
    <x v="14"/>
    <x v="1"/>
    <x v="7"/>
  </r>
  <r>
    <s v="ID1477"/>
    <n v="78000"/>
    <s v="ZAR"/>
    <n v="9509.8988293070688"/>
    <x v="1"/>
    <x v="11"/>
    <x v="3"/>
    <x v="19"/>
  </r>
  <r>
    <s v="ID1478"/>
    <n v="720000"/>
    <s v="INR"/>
    <n v="12821.700014958649"/>
    <x v="0"/>
    <x v="0"/>
    <x v="0"/>
    <x v="0"/>
  </r>
  <r>
    <s v="ID1479"/>
    <n v="4000"/>
    <s v="USD"/>
    <n v="4000"/>
    <x v="0"/>
    <x v="0"/>
    <x v="0"/>
    <x v="16"/>
  </r>
  <r>
    <s v="ID1480"/>
    <n v="42000"/>
    <s v="USD"/>
    <n v="42000"/>
    <x v="0"/>
    <x v="2"/>
    <x v="2"/>
    <x v="19"/>
  </r>
  <r>
    <s v="ID1481"/>
    <n v="3200"/>
    <s v="USD"/>
    <n v="3200"/>
    <x v="3"/>
    <x v="0"/>
    <x v="0"/>
    <x v="3"/>
  </r>
  <r>
    <s v="ID1482"/>
    <n v="60000"/>
    <s v="USD"/>
    <n v="60000"/>
    <x v="0"/>
    <x v="28"/>
    <x v="0"/>
    <x v="5"/>
  </r>
  <r>
    <s v="ID1483"/>
    <n v="85000"/>
    <s v="USD"/>
    <n v="85000"/>
    <x v="0"/>
    <x v="2"/>
    <x v="2"/>
    <x v="9"/>
  </r>
  <r>
    <s v="ID1484"/>
    <n v="109000"/>
    <s v="USD"/>
    <n v="109000"/>
    <x v="3"/>
    <x v="2"/>
    <x v="2"/>
    <x v="17"/>
  </r>
  <r>
    <s v="ID1485"/>
    <n v="60000"/>
    <s v="EUR"/>
    <n v="76223.966339496474"/>
    <x v="0"/>
    <x v="60"/>
    <x v="1"/>
    <x v="10"/>
  </r>
  <r>
    <s v="ID1486"/>
    <n v="77000"/>
    <s v="USD"/>
    <n v="77000"/>
    <x v="2"/>
    <x v="2"/>
    <x v="2"/>
    <x v="13"/>
  </r>
  <r>
    <s v="ID1487"/>
    <n v="25000"/>
    <s v="USD"/>
    <n v="25000"/>
    <x v="0"/>
    <x v="0"/>
    <x v="0"/>
    <x v="11"/>
  </r>
  <r>
    <s v="ID1488"/>
    <n v="64000"/>
    <s v="USD"/>
    <n v="64000"/>
    <x v="3"/>
    <x v="2"/>
    <x v="2"/>
    <x v="6"/>
  </r>
  <r>
    <s v="ID1489"/>
    <n v="146633"/>
    <s v="GBP"/>
    <n v="231119.74856804207"/>
    <x v="2"/>
    <x v="14"/>
    <x v="1"/>
    <x v="5"/>
  </r>
  <r>
    <s v="ID1490"/>
    <n v="76000"/>
    <s v="USD"/>
    <n v="76000"/>
    <x v="0"/>
    <x v="2"/>
    <x v="2"/>
    <x v="5"/>
  </r>
  <r>
    <s v="ID1491"/>
    <n v="10000"/>
    <s v="GBP"/>
    <n v="15761.782720672842"/>
    <x v="0"/>
    <x v="14"/>
    <x v="1"/>
    <x v="18"/>
  </r>
  <r>
    <s v="ID1492"/>
    <n v="165000"/>
    <s v="AUD"/>
    <n v="168285.09330643489"/>
    <x v="2"/>
    <x v="16"/>
    <x v="4"/>
    <x v="2"/>
  </r>
  <r>
    <s v="ID1493"/>
    <n v="50000"/>
    <s v="USD"/>
    <n v="50000"/>
    <x v="0"/>
    <x v="65"/>
    <x v="0"/>
    <x v="13"/>
  </r>
  <r>
    <s v="ID1494"/>
    <n v="7200"/>
    <s v="USD"/>
    <n v="7200"/>
    <x v="1"/>
    <x v="27"/>
    <x v="2"/>
    <x v="18"/>
  </r>
  <r>
    <s v="ID1495"/>
    <n v="42000"/>
    <s v="EUR"/>
    <n v="53356.776437647524"/>
    <x v="9"/>
    <x v="5"/>
    <x v="1"/>
    <x v="12"/>
  </r>
  <r>
    <s v="ID1496"/>
    <n v="45000"/>
    <s v="USD"/>
    <n v="45000"/>
    <x v="6"/>
    <x v="2"/>
    <x v="2"/>
    <x v="5"/>
  </r>
  <r>
    <s v="ID1497"/>
    <n v="5000"/>
    <s v="USD"/>
    <n v="5000"/>
    <x v="3"/>
    <x v="0"/>
    <x v="0"/>
    <x v="11"/>
  </r>
  <r>
    <s v="ID1498"/>
    <n v="74000"/>
    <s v="AUD"/>
    <n v="75473.31457379504"/>
    <x v="0"/>
    <x v="16"/>
    <x v="4"/>
    <x v="7"/>
  </r>
  <r>
    <s v="ID1499"/>
    <n v="15000"/>
    <s v="USD"/>
    <n v="15000"/>
    <x v="3"/>
    <x v="36"/>
    <x v="1"/>
    <x v="14"/>
  </r>
  <r>
    <s v="ID1500"/>
    <n v="33500"/>
    <s v="EUR"/>
    <n v="42558.381206218859"/>
    <x v="1"/>
    <x v="5"/>
    <x v="1"/>
    <x v="18"/>
  </r>
  <r>
    <s v="ID1501"/>
    <n v="61000"/>
    <s v="USD"/>
    <n v="61000"/>
    <x v="0"/>
    <x v="2"/>
    <x v="2"/>
    <x v="14"/>
  </r>
  <r>
    <s v="ID1502"/>
    <n v="66000"/>
    <s v="USD"/>
    <n v="66000"/>
    <x v="0"/>
    <x v="2"/>
    <x v="2"/>
    <x v="19"/>
  </r>
  <r>
    <s v="ID1503"/>
    <n v="278000"/>
    <s v="INR"/>
    <n v="4950.6008391090336"/>
    <x v="7"/>
    <x v="0"/>
    <x v="0"/>
    <x v="18"/>
  </r>
  <r>
    <s v="ID1504"/>
    <n v="55000"/>
    <s v="USD"/>
    <n v="55000"/>
    <x v="3"/>
    <x v="2"/>
    <x v="2"/>
    <x v="10"/>
  </r>
  <r>
    <s v="ID1505"/>
    <n v="32000"/>
    <s v="USD"/>
    <n v="32000"/>
    <x v="7"/>
    <x v="2"/>
    <x v="2"/>
    <x v="5"/>
  </r>
  <r>
    <s v="ID1506"/>
    <n v="18000"/>
    <s v="USD"/>
    <n v="18000"/>
    <x v="0"/>
    <x v="0"/>
    <x v="0"/>
    <x v="16"/>
  </r>
  <r>
    <s v="ID1507"/>
    <n v="650000"/>
    <s v="INR"/>
    <n v="11575.14584683767"/>
    <x v="0"/>
    <x v="0"/>
    <x v="0"/>
    <x v="30"/>
  </r>
  <r>
    <s v="ID1508"/>
    <n v="50000"/>
    <s v="EUR"/>
    <n v="63519.971949580387"/>
    <x v="5"/>
    <x v="60"/>
    <x v="1"/>
    <x v="17"/>
  </r>
  <r>
    <s v="ID1509"/>
    <n v="4000000"/>
    <s v="INR"/>
    <n v="71231.666749770273"/>
    <x v="6"/>
    <x v="0"/>
    <x v="0"/>
    <x v="14"/>
  </r>
  <r>
    <s v="ID1510"/>
    <n v="10000"/>
    <s v="USD"/>
    <n v="10000"/>
    <x v="0"/>
    <x v="20"/>
    <x v="2"/>
    <x v="1"/>
  </r>
  <r>
    <s v="ID1511"/>
    <n v="74300"/>
    <s v="USD"/>
    <n v="74300"/>
    <x v="0"/>
    <x v="2"/>
    <x v="2"/>
    <x v="0"/>
  </r>
  <r>
    <s v="ID1512"/>
    <n v="1500000"/>
    <s v="INR"/>
    <n v="26711.875031163851"/>
    <x v="9"/>
    <x v="0"/>
    <x v="0"/>
    <x v="5"/>
  </r>
  <r>
    <s v="ID1513"/>
    <n v="536000"/>
    <s v="INR"/>
    <n v="9545.0433444692171"/>
    <x v="3"/>
    <x v="0"/>
    <x v="0"/>
    <x v="11"/>
  </r>
  <r>
    <s v="ID1514"/>
    <n v="95000"/>
    <s v="USD"/>
    <n v="95000"/>
    <x v="0"/>
    <x v="2"/>
    <x v="2"/>
    <x v="17"/>
  </r>
  <r>
    <s v="ID1515"/>
    <n v="64300"/>
    <s v="USD"/>
    <n v="64300"/>
    <x v="5"/>
    <x v="2"/>
    <x v="2"/>
    <x v="17"/>
  </r>
  <r>
    <s v="ID1516"/>
    <n v="250000"/>
    <s v="USD"/>
    <n v="250000"/>
    <x v="9"/>
    <x v="2"/>
    <x v="2"/>
    <x v="7"/>
  </r>
  <r>
    <s v="ID1519"/>
    <n v="89000"/>
    <s v="USD"/>
    <n v="89000"/>
    <x v="3"/>
    <x v="2"/>
    <x v="2"/>
    <x v="5"/>
  </r>
  <r>
    <s v="ID1520"/>
    <n v="75000"/>
    <s v="USD"/>
    <n v="75000"/>
    <x v="0"/>
    <x v="2"/>
    <x v="2"/>
    <x v="19"/>
  </r>
  <r>
    <s v="ID1521"/>
    <n v="45000"/>
    <s v="USD"/>
    <n v="45000"/>
    <x v="0"/>
    <x v="2"/>
    <x v="2"/>
    <x v="14"/>
  </r>
  <r>
    <s v="ID1522"/>
    <n v="127500"/>
    <s v="USD"/>
    <n v="127500"/>
    <x v="14"/>
    <x v="2"/>
    <x v="2"/>
    <x v="22"/>
  </r>
  <r>
    <s v="ID1523"/>
    <n v="170000"/>
    <s v="USD"/>
    <n v="170000"/>
    <x v="14"/>
    <x v="2"/>
    <x v="2"/>
    <x v="15"/>
  </r>
  <r>
    <s v="ID1524"/>
    <n v="9600"/>
    <s v="USD"/>
    <n v="9600"/>
    <x v="0"/>
    <x v="85"/>
    <x v="2"/>
    <x v="19"/>
  </r>
  <r>
    <s v="ID1525"/>
    <n v="62000"/>
    <s v="USD"/>
    <n v="62000"/>
    <x v="0"/>
    <x v="2"/>
    <x v="2"/>
    <x v="21"/>
  </r>
  <r>
    <s v="ID1526"/>
    <n v="22000"/>
    <s v="USD"/>
    <n v="22000"/>
    <x v="3"/>
    <x v="2"/>
    <x v="2"/>
    <x v="0"/>
  </r>
  <r>
    <s v="ID1527"/>
    <n v="45000"/>
    <s v="USD"/>
    <n v="45000"/>
    <x v="0"/>
    <x v="2"/>
    <x v="2"/>
    <x v="18"/>
  </r>
  <r>
    <s v="ID1528"/>
    <n v="145000"/>
    <s v="USD"/>
    <n v="145000"/>
    <x v="0"/>
    <x v="2"/>
    <x v="2"/>
    <x v="16"/>
  </r>
  <r>
    <s v="ID1529"/>
    <n v="89000"/>
    <s v="USD"/>
    <n v="89000"/>
    <x v="0"/>
    <x v="2"/>
    <x v="2"/>
    <x v="10"/>
  </r>
  <r>
    <s v="ID1530"/>
    <n v="38000"/>
    <s v="USD"/>
    <n v="38000"/>
    <x v="5"/>
    <x v="2"/>
    <x v="2"/>
    <x v="4"/>
  </r>
  <r>
    <s v="ID1531"/>
    <n v="50000"/>
    <s v="CAD"/>
    <n v="49168.076151516347"/>
    <x v="0"/>
    <x v="17"/>
    <x v="2"/>
    <x v="0"/>
  </r>
  <r>
    <s v="ID1532"/>
    <n v="500000"/>
    <s v="INR"/>
    <n v="8903.9583437212841"/>
    <x v="0"/>
    <x v="0"/>
    <x v="0"/>
    <x v="18"/>
  </r>
  <r>
    <s v="ID1533"/>
    <n v="10000"/>
    <s v="USD"/>
    <n v="10000"/>
    <x v="3"/>
    <x v="64"/>
    <x v="0"/>
    <x v="18"/>
  </r>
  <r>
    <s v="ID1534"/>
    <n v="105000"/>
    <s v="USD"/>
    <n v="105000"/>
    <x v="3"/>
    <x v="2"/>
    <x v="2"/>
    <x v="23"/>
  </r>
  <r>
    <s v="ID1535"/>
    <n v="12000"/>
    <s v="USD"/>
    <n v="12000"/>
    <x v="0"/>
    <x v="71"/>
    <x v="0"/>
    <x v="27"/>
  </r>
  <r>
    <s v="ID1536"/>
    <n v="200000"/>
    <s v="INR"/>
    <n v="3561.5833374885137"/>
    <x v="5"/>
    <x v="0"/>
    <x v="0"/>
    <x v="0"/>
  </r>
  <r>
    <s v="ID1537"/>
    <n v="85000"/>
    <s v="AUD"/>
    <n v="86692.320794224041"/>
    <x v="0"/>
    <x v="16"/>
    <x v="4"/>
    <x v="14"/>
  </r>
  <r>
    <s v="ID1539"/>
    <n v="8000"/>
    <s v="USD"/>
    <n v="8000"/>
    <x v="14"/>
    <x v="0"/>
    <x v="0"/>
    <x v="15"/>
  </r>
  <r>
    <s v="ID1540"/>
    <n v="380000"/>
    <s v="INR"/>
    <n v="6767.0083412281756"/>
    <x v="0"/>
    <x v="0"/>
    <x v="0"/>
    <x v="16"/>
  </r>
  <r>
    <s v="ID1541"/>
    <n v="30500"/>
    <s v="GBP"/>
    <n v="48073.437298052166"/>
    <x v="9"/>
    <x v="14"/>
    <x v="1"/>
    <x v="10"/>
  </r>
  <r>
    <s v="ID1542"/>
    <n v="60000"/>
    <s v="EUR"/>
    <n v="76223.966339496474"/>
    <x v="3"/>
    <x v="18"/>
    <x v="1"/>
    <x v="17"/>
  </r>
  <r>
    <s v="ID1543"/>
    <n v="320000"/>
    <s v="SAR"/>
    <n v="85333.333333333328"/>
    <x v="3"/>
    <x v="22"/>
    <x v="0"/>
    <x v="17"/>
  </r>
  <r>
    <s v="ID1544"/>
    <n v="48360"/>
    <s v="GBP"/>
    <n v="76223.981237173866"/>
    <x v="3"/>
    <x v="14"/>
    <x v="1"/>
    <x v="18"/>
  </r>
  <r>
    <s v="ID1545"/>
    <n v="30000"/>
    <s v="USD"/>
    <n v="30000"/>
    <x v="3"/>
    <x v="3"/>
    <x v="0"/>
    <x v="14"/>
  </r>
  <r>
    <s v="ID1546"/>
    <n v="34000"/>
    <s v="USD"/>
    <n v="34000"/>
    <x v="0"/>
    <x v="0"/>
    <x v="0"/>
    <x v="11"/>
  </r>
  <r>
    <s v="ID1547"/>
    <n v="180000"/>
    <s v="INR"/>
    <n v="3205.4250037396623"/>
    <x v="3"/>
    <x v="0"/>
    <x v="0"/>
    <x v="14"/>
  </r>
  <r>
    <s v="ID1548"/>
    <n v="45000"/>
    <s v="USD"/>
    <n v="45000"/>
    <x v="3"/>
    <x v="5"/>
    <x v="1"/>
    <x v="14"/>
  </r>
  <r>
    <s v="ID1549"/>
    <n v="24864"/>
    <s v="USD"/>
    <n v="24864"/>
    <x v="3"/>
    <x v="86"/>
    <x v="3"/>
    <x v="18"/>
  </r>
  <r>
    <s v="ID1550"/>
    <n v="30000"/>
    <s v="GBP"/>
    <n v="47285.348162018527"/>
    <x v="0"/>
    <x v="14"/>
    <x v="1"/>
    <x v="12"/>
  </r>
  <r>
    <s v="ID1551"/>
    <n v="1000000"/>
    <s v="INR"/>
    <n v="17807.916687442568"/>
    <x v="0"/>
    <x v="0"/>
    <x v="0"/>
    <x v="5"/>
  </r>
  <r>
    <s v="ID1552"/>
    <n v="35000"/>
    <s v="GBP"/>
    <n v="55166.239522354947"/>
    <x v="0"/>
    <x v="14"/>
    <x v="1"/>
    <x v="0"/>
  </r>
  <r>
    <s v="ID1553"/>
    <n v="55000"/>
    <s v="EUR"/>
    <n v="69871.969144538423"/>
    <x v="3"/>
    <x v="18"/>
    <x v="1"/>
    <x v="14"/>
  </r>
  <r>
    <s v="ID1554"/>
    <n v="70970"/>
    <s v="USD"/>
    <n v="70970"/>
    <x v="0"/>
    <x v="2"/>
    <x v="2"/>
    <x v="2"/>
  </r>
  <r>
    <s v="ID1555"/>
    <n v="60000"/>
    <s v="EUR"/>
    <n v="76223.966339496474"/>
    <x v="2"/>
    <x v="18"/>
    <x v="1"/>
    <x v="12"/>
  </r>
  <r>
    <s v="ID1556"/>
    <n v="110000"/>
    <s v="USD"/>
    <n v="110000"/>
    <x v="1"/>
    <x v="45"/>
    <x v="1"/>
    <x v="14"/>
  </r>
  <r>
    <s v="ID1557"/>
    <n v="14400"/>
    <s v="USD"/>
    <n v="14400"/>
    <x v="0"/>
    <x v="87"/>
    <x v="1"/>
    <x v="17"/>
  </r>
  <r>
    <s v="ID1558"/>
    <n v="125000"/>
    <s v="USD"/>
    <n v="125000"/>
    <x v="9"/>
    <x v="2"/>
    <x v="2"/>
    <x v="18"/>
  </r>
  <r>
    <s v="ID1559"/>
    <n v="74000"/>
    <s v="CAD"/>
    <n v="72768.752704244194"/>
    <x v="0"/>
    <x v="17"/>
    <x v="2"/>
    <x v="5"/>
  </r>
  <r>
    <s v="ID1560"/>
    <n v="59000"/>
    <s v="USD"/>
    <n v="59000"/>
    <x v="3"/>
    <x v="2"/>
    <x v="2"/>
    <x v="17"/>
  </r>
  <r>
    <s v="ID1561"/>
    <n v="71500"/>
    <s v="USD"/>
    <n v="71500"/>
    <x v="0"/>
    <x v="2"/>
    <x v="2"/>
    <x v="14"/>
  </r>
  <r>
    <s v="ID1562"/>
    <n v="25000"/>
    <s v="GBP"/>
    <n v="39404.456801682099"/>
    <x v="7"/>
    <x v="14"/>
    <x v="1"/>
    <x v="19"/>
  </r>
  <r>
    <s v="ID1563"/>
    <n v="70000"/>
    <s v="EUR"/>
    <n v="88927.960729412545"/>
    <x v="6"/>
    <x v="5"/>
    <x v="1"/>
    <x v="14"/>
  </r>
  <r>
    <s v="ID1564"/>
    <n v="90000"/>
    <s v="USD"/>
    <n v="90000"/>
    <x v="3"/>
    <x v="2"/>
    <x v="2"/>
    <x v="24"/>
  </r>
  <r>
    <s v="ID1565"/>
    <n v="700000"/>
    <s v="INR"/>
    <n v="12465.541681209797"/>
    <x v="3"/>
    <x v="0"/>
    <x v="0"/>
    <x v="23"/>
  </r>
  <r>
    <s v="ID1566"/>
    <n v="40000"/>
    <s v="USD"/>
    <n v="40000"/>
    <x v="0"/>
    <x v="2"/>
    <x v="2"/>
    <x v="18"/>
  </r>
  <r>
    <s v="ID1567"/>
    <n v="30000"/>
    <s v="USD"/>
    <n v="30000"/>
    <x v="0"/>
    <x v="0"/>
    <x v="0"/>
    <x v="11"/>
  </r>
  <r>
    <s v="ID1569"/>
    <n v="46325"/>
    <s v="USD"/>
    <n v="46325"/>
    <x v="1"/>
    <x v="2"/>
    <x v="2"/>
    <x v="1"/>
  </r>
  <r>
    <s v="ID1570"/>
    <n v="15000"/>
    <s v="USD"/>
    <n v="15000"/>
    <x v="0"/>
    <x v="2"/>
    <x v="2"/>
    <x v="18"/>
  </r>
  <r>
    <s v="ID1571"/>
    <n v="31200"/>
    <s v="USD"/>
    <n v="31200"/>
    <x v="0"/>
    <x v="2"/>
    <x v="2"/>
    <x v="17"/>
  </r>
  <r>
    <s v="ID1572"/>
    <n v="500000"/>
    <s v="INR"/>
    <n v="8903.9583437212841"/>
    <x v="0"/>
    <x v="0"/>
    <x v="0"/>
    <x v="9"/>
  </r>
  <r>
    <s v="ID1573"/>
    <n v="15840"/>
    <s v="USD"/>
    <n v="15840"/>
    <x v="0"/>
    <x v="88"/>
    <x v="2"/>
    <x v="18"/>
  </r>
  <r>
    <s v="ID1574"/>
    <n v="850000"/>
    <s v="INR"/>
    <n v="15136.729184326183"/>
    <x v="0"/>
    <x v="0"/>
    <x v="0"/>
    <x v="14"/>
  </r>
  <r>
    <s v="ID1575"/>
    <n v="41000"/>
    <s v="USD"/>
    <n v="41000"/>
    <x v="9"/>
    <x v="2"/>
    <x v="2"/>
    <x v="5"/>
  </r>
  <r>
    <s v="ID1576"/>
    <n v="11000"/>
    <s v="USD"/>
    <n v="11000"/>
    <x v="3"/>
    <x v="25"/>
    <x v="2"/>
    <x v="19"/>
  </r>
  <r>
    <s v="ID1577"/>
    <n v="35000"/>
    <s v="GBP"/>
    <n v="55166.239522354947"/>
    <x v="14"/>
    <x v="14"/>
    <x v="1"/>
    <x v="23"/>
  </r>
  <r>
    <s v="ID1578"/>
    <n v="240000"/>
    <s v="PHP"/>
    <n v="5689.2125418690484"/>
    <x v="3"/>
    <x v="32"/>
    <x v="0"/>
    <x v="17"/>
  </r>
  <r>
    <s v="ID1579"/>
    <n v="17728"/>
    <s v="USD"/>
    <n v="17728"/>
    <x v="0"/>
    <x v="25"/>
    <x v="2"/>
    <x v="0"/>
  </r>
  <r>
    <s v="ID1580"/>
    <n v="120000"/>
    <s v="MAD"/>
    <n v="13745.704467353951"/>
    <x v="1"/>
    <x v="89"/>
    <x v="3"/>
    <x v="18"/>
  </r>
  <r>
    <s v="ID1581"/>
    <n v="50000"/>
    <s v="USD"/>
    <n v="50000"/>
    <x v="5"/>
    <x v="2"/>
    <x v="2"/>
    <x v="17"/>
  </r>
  <r>
    <s v="ID1582"/>
    <n v="80000"/>
    <s v="CAD"/>
    <n v="78668.921842426149"/>
    <x v="0"/>
    <x v="17"/>
    <x v="2"/>
    <x v="12"/>
  </r>
  <r>
    <s v="ID1583"/>
    <n v="85000"/>
    <s v="USD"/>
    <n v="85000"/>
    <x v="7"/>
    <x v="2"/>
    <x v="2"/>
    <x v="5"/>
  </r>
  <r>
    <s v="ID1584"/>
    <n v="100000"/>
    <s v="AUD"/>
    <n v="101990.96564026357"/>
    <x v="3"/>
    <x v="16"/>
    <x v="4"/>
    <x v="7"/>
  </r>
  <r>
    <s v="ID1585"/>
    <n v="5650000"/>
    <s v="INR"/>
    <n v="100614.72928405051"/>
    <x v="7"/>
    <x v="0"/>
    <x v="0"/>
    <x v="16"/>
  </r>
  <r>
    <s v="ID1586"/>
    <n v="85000"/>
    <s v="AUD"/>
    <n v="86692.320794224041"/>
    <x v="0"/>
    <x v="16"/>
    <x v="4"/>
    <x v="23"/>
  </r>
  <r>
    <s v="ID1587"/>
    <n v="120000"/>
    <s v="AUD"/>
    <n v="122389.15876831629"/>
    <x v="0"/>
    <x v="16"/>
    <x v="4"/>
    <x v="14"/>
  </r>
  <r>
    <s v="ID1588"/>
    <n v="360000"/>
    <s v="INR"/>
    <n v="6410.8500074793246"/>
    <x v="3"/>
    <x v="0"/>
    <x v="0"/>
    <x v="18"/>
  </r>
  <r>
    <s v="ID1589"/>
    <n v="44000"/>
    <s v="USD"/>
    <n v="44000"/>
    <x v="0"/>
    <x v="2"/>
    <x v="2"/>
    <x v="11"/>
  </r>
  <r>
    <s v="ID1590"/>
    <n v="250000"/>
    <s v="INR"/>
    <n v="4451.9791718606421"/>
    <x v="2"/>
    <x v="0"/>
    <x v="0"/>
    <x v="0"/>
  </r>
  <r>
    <s v="ID1591"/>
    <n v="4500"/>
    <s v="USD"/>
    <n v="4500"/>
    <x v="0"/>
    <x v="3"/>
    <x v="0"/>
    <x v="16"/>
  </r>
  <r>
    <s v="ID1592"/>
    <n v="1700000"/>
    <s v="INR"/>
    <n v="30273.458368652366"/>
    <x v="14"/>
    <x v="0"/>
    <x v="0"/>
    <x v="16"/>
  </r>
  <r>
    <s v="ID1593"/>
    <n v="52000"/>
    <s v="USD"/>
    <n v="52000"/>
    <x v="0"/>
    <x v="2"/>
    <x v="2"/>
    <x v="14"/>
  </r>
  <r>
    <s v="ID1594"/>
    <n v="75000"/>
    <s v="USD"/>
    <n v="75000"/>
    <x v="9"/>
    <x v="5"/>
    <x v="1"/>
    <x v="9"/>
  </r>
  <r>
    <s v="ID1595"/>
    <n v="1000000"/>
    <s v="INR"/>
    <n v="17807.916687442568"/>
    <x v="0"/>
    <x v="0"/>
    <x v="0"/>
    <x v="11"/>
  </r>
  <r>
    <s v="ID1596"/>
    <n v="177600"/>
    <s v="USD"/>
    <n v="177600"/>
    <x v="5"/>
    <x v="90"/>
    <x v="3"/>
    <x v="16"/>
  </r>
  <r>
    <s v="ID1597"/>
    <n v="650000"/>
    <s v="INR"/>
    <n v="11575.14584683767"/>
    <x v="0"/>
    <x v="0"/>
    <x v="0"/>
    <x v="14"/>
  </r>
  <r>
    <s v="ID1598"/>
    <n v="21000"/>
    <s v="EUR"/>
    <n v="26678.388218823762"/>
    <x v="3"/>
    <x v="7"/>
    <x v="1"/>
    <x v="5"/>
  </r>
  <r>
    <s v="ID1600"/>
    <n v="80000"/>
    <s v="GBP"/>
    <n v="126094.26176538273"/>
    <x v="9"/>
    <x v="14"/>
    <x v="1"/>
    <x v="6"/>
  </r>
  <r>
    <s v="ID1601"/>
    <n v="6000"/>
    <s v="USD"/>
    <n v="6000"/>
    <x v="0"/>
    <x v="0"/>
    <x v="0"/>
    <x v="19"/>
  </r>
  <r>
    <s v="ID1602"/>
    <n v="10000"/>
    <s v="USD"/>
    <n v="10000"/>
    <x v="7"/>
    <x v="0"/>
    <x v="0"/>
    <x v="16"/>
  </r>
  <r>
    <s v="ID1603"/>
    <n v="50000"/>
    <s v="USD"/>
    <n v="50000"/>
    <x v="0"/>
    <x v="2"/>
    <x v="2"/>
    <x v="19"/>
  </r>
  <r>
    <s v="ID1604"/>
    <n v="10000"/>
    <s v="USD"/>
    <n v="10000"/>
    <x v="3"/>
    <x v="0"/>
    <x v="0"/>
    <x v="6"/>
  </r>
  <r>
    <s v="ID1605"/>
    <n v="50000"/>
    <s v="USD"/>
    <n v="50000"/>
    <x v="0"/>
    <x v="2"/>
    <x v="2"/>
    <x v="6"/>
  </r>
  <r>
    <s v="ID1606"/>
    <n v="20000"/>
    <s v="USD"/>
    <n v="20000"/>
    <x v="3"/>
    <x v="0"/>
    <x v="0"/>
    <x v="1"/>
  </r>
  <r>
    <s v="ID1607"/>
    <n v="20000"/>
    <s v="GBP"/>
    <n v="31523.565441345683"/>
    <x v="0"/>
    <x v="14"/>
    <x v="1"/>
    <x v="0"/>
  </r>
  <r>
    <s v="ID1608"/>
    <n v="50000"/>
    <s v="EUR"/>
    <n v="63519.971949580387"/>
    <x v="1"/>
    <x v="18"/>
    <x v="1"/>
    <x v="5"/>
  </r>
  <r>
    <s v="ID1609"/>
    <n v="27600"/>
    <s v="EUR"/>
    <n v="35063.024516168378"/>
    <x v="1"/>
    <x v="9"/>
    <x v="1"/>
    <x v="17"/>
  </r>
  <r>
    <s v="ID1610"/>
    <n v="55000"/>
    <s v="USD"/>
    <n v="55000"/>
    <x v="0"/>
    <x v="2"/>
    <x v="2"/>
    <x v="19"/>
  </r>
  <r>
    <s v="ID1611"/>
    <n v="38000"/>
    <s v="USD"/>
    <n v="38000"/>
    <x v="0"/>
    <x v="2"/>
    <x v="2"/>
    <x v="1"/>
  </r>
  <r>
    <s v="ID1612"/>
    <n v="1800000"/>
    <s v="INR"/>
    <n v="32054.250037396621"/>
    <x v="0"/>
    <x v="0"/>
    <x v="0"/>
    <x v="1"/>
  </r>
  <r>
    <s v="ID1613"/>
    <n v="35500"/>
    <s v="USD"/>
    <n v="35500"/>
    <x v="0"/>
    <x v="2"/>
    <x v="2"/>
    <x v="7"/>
  </r>
  <r>
    <s v="ID1614"/>
    <n v="62000"/>
    <s v="USD"/>
    <n v="62000"/>
    <x v="0"/>
    <x v="2"/>
    <x v="2"/>
    <x v="14"/>
  </r>
  <r>
    <s v="ID1615"/>
    <n v="21500"/>
    <s v="GBP"/>
    <n v="33887.832849446611"/>
    <x v="0"/>
    <x v="14"/>
    <x v="1"/>
    <x v="1"/>
  </r>
  <r>
    <s v="ID1616"/>
    <n v="60000"/>
    <s v="USD"/>
    <n v="60000"/>
    <x v="0"/>
    <x v="2"/>
    <x v="2"/>
    <x v="1"/>
  </r>
  <r>
    <s v="ID1617"/>
    <n v="32884"/>
    <s v="USD"/>
    <n v="32884"/>
    <x v="0"/>
    <x v="2"/>
    <x v="2"/>
    <x v="5"/>
  </r>
  <r>
    <s v="ID1618"/>
    <n v="42000"/>
    <s v="USD"/>
    <n v="42000"/>
    <x v="0"/>
    <x v="2"/>
    <x v="2"/>
    <x v="19"/>
  </r>
  <r>
    <s v="ID1619"/>
    <n v="68000"/>
    <s v="USD"/>
    <n v="68000"/>
    <x v="0"/>
    <x v="2"/>
    <x v="2"/>
    <x v="6"/>
  </r>
  <r>
    <s v="ID1620"/>
    <n v="85000"/>
    <s v="USD"/>
    <n v="85000"/>
    <x v="5"/>
    <x v="2"/>
    <x v="2"/>
    <x v="18"/>
  </r>
  <r>
    <s v="ID1621"/>
    <n v="13000"/>
    <s v="USD"/>
    <n v="13000"/>
    <x v="0"/>
    <x v="20"/>
    <x v="2"/>
    <x v="11"/>
  </r>
  <r>
    <s v="ID1623"/>
    <n v="15000"/>
    <s v="USD"/>
    <n v="15000"/>
    <x v="0"/>
    <x v="0"/>
    <x v="0"/>
    <x v="14"/>
  </r>
  <r>
    <s v="ID1624"/>
    <n v="50000"/>
    <s v="USD"/>
    <n v="50000"/>
    <x v="14"/>
    <x v="0"/>
    <x v="0"/>
    <x v="18"/>
  </r>
  <r>
    <s v="ID1625"/>
    <n v="7000"/>
    <s v="USD"/>
    <n v="7000"/>
    <x v="7"/>
    <x v="0"/>
    <x v="0"/>
    <x v="1"/>
  </r>
  <r>
    <s v="ID1626"/>
    <n v="140000"/>
    <s v="USD"/>
    <n v="140000"/>
    <x v="3"/>
    <x v="2"/>
    <x v="2"/>
    <x v="6"/>
  </r>
  <r>
    <s v="ID1627"/>
    <n v="400000"/>
    <s v="INR"/>
    <n v="7123.1666749770275"/>
    <x v="0"/>
    <x v="0"/>
    <x v="0"/>
    <x v="0"/>
  </r>
  <r>
    <s v="ID1628"/>
    <n v="37000"/>
    <s v="GBP"/>
    <n v="58318.59606648951"/>
    <x v="0"/>
    <x v="14"/>
    <x v="1"/>
    <x v="9"/>
  </r>
  <r>
    <s v="ID1629"/>
    <n v="680000"/>
    <s v="INR"/>
    <n v="12109.383347460946"/>
    <x v="3"/>
    <x v="0"/>
    <x v="0"/>
    <x v="19"/>
  </r>
  <r>
    <s v="ID1630"/>
    <n v="55000"/>
    <s v="USD"/>
    <n v="55000"/>
    <x v="0"/>
    <x v="2"/>
    <x v="2"/>
    <x v="1"/>
  </r>
  <r>
    <s v="ID1631"/>
    <n v="60000"/>
    <s v="USD"/>
    <n v="60000"/>
    <x v="3"/>
    <x v="53"/>
    <x v="0"/>
    <x v="8"/>
  </r>
  <r>
    <s v="ID1632"/>
    <n v="320000"/>
    <s v="INR"/>
    <n v="5698.5333399816218"/>
    <x v="3"/>
    <x v="0"/>
    <x v="0"/>
    <x v="14"/>
  </r>
  <r>
    <s v="ID1633"/>
    <n v="288000"/>
    <s v="MUR"/>
    <n v="9376.2513877177607"/>
    <x v="2"/>
    <x v="91"/>
    <x v="3"/>
    <x v="12"/>
  </r>
  <r>
    <s v="ID1634"/>
    <n v="60000"/>
    <s v="GBP"/>
    <n v="94570.696324037053"/>
    <x v="0"/>
    <x v="14"/>
    <x v="1"/>
    <x v="14"/>
  </r>
  <r>
    <s v="ID1635"/>
    <n v="36000"/>
    <s v="USD"/>
    <n v="36000"/>
    <x v="9"/>
    <x v="92"/>
    <x v="0"/>
    <x v="14"/>
  </r>
  <r>
    <s v="ID1636"/>
    <n v="3700000"/>
    <s v="INR"/>
    <n v="65889.291743537498"/>
    <x v="3"/>
    <x v="0"/>
    <x v="0"/>
    <x v="11"/>
  </r>
  <r>
    <s v="ID1637"/>
    <n v="106000"/>
    <s v="USD"/>
    <n v="106000"/>
    <x v="0"/>
    <x v="59"/>
    <x v="1"/>
    <x v="12"/>
  </r>
  <r>
    <s v="ID1638"/>
    <n v="485000"/>
    <s v="DKK"/>
    <n v="82888.5550559455"/>
    <x v="1"/>
    <x v="59"/>
    <x v="1"/>
    <x v="15"/>
  </r>
  <r>
    <s v="ID1639"/>
    <n v="75000"/>
    <s v="NZD"/>
    <n v="59819.107020370408"/>
    <x v="0"/>
    <x v="47"/>
    <x v="4"/>
    <x v="5"/>
  </r>
  <r>
    <s v="ID1640"/>
    <n v="6545"/>
    <s v="USD"/>
    <n v="6545"/>
    <x v="3"/>
    <x v="0"/>
    <x v="0"/>
    <x v="9"/>
  </r>
  <r>
    <s v="ID1641"/>
    <n v="1000000"/>
    <s v="INR"/>
    <n v="17807.916687442568"/>
    <x v="3"/>
    <x v="0"/>
    <x v="0"/>
    <x v="13"/>
  </r>
  <r>
    <s v="ID1642"/>
    <n v="54000"/>
    <s v="USD"/>
    <n v="54000"/>
    <x v="14"/>
    <x v="2"/>
    <x v="2"/>
    <x v="5"/>
  </r>
  <r>
    <s v="ID1643"/>
    <n v="100000"/>
    <s v="USD"/>
    <n v="100000"/>
    <x v="9"/>
    <x v="2"/>
    <x v="2"/>
    <x v="11"/>
  </r>
  <r>
    <s v="ID1644"/>
    <n v="50000"/>
    <s v="CAD"/>
    <n v="49168.076151516347"/>
    <x v="0"/>
    <x v="17"/>
    <x v="2"/>
    <x v="14"/>
  </r>
  <r>
    <s v="ID1645"/>
    <n v="4019"/>
    <s v="USD"/>
    <n v="4019"/>
    <x v="6"/>
    <x v="32"/>
    <x v="0"/>
    <x v="0"/>
  </r>
  <r>
    <s v="ID1646"/>
    <n v="15000"/>
    <s v="USD"/>
    <n v="15000"/>
    <x v="0"/>
    <x v="3"/>
    <x v="0"/>
    <x v="14"/>
  </r>
  <r>
    <s v="ID1647"/>
    <n v="1000000"/>
    <s v="INR"/>
    <n v="17807.916687442568"/>
    <x v="0"/>
    <x v="0"/>
    <x v="0"/>
    <x v="11"/>
  </r>
  <r>
    <s v="ID1648"/>
    <n v="12000"/>
    <s v="USD"/>
    <n v="12000"/>
    <x v="7"/>
    <x v="0"/>
    <x v="0"/>
    <x v="0"/>
  </r>
  <r>
    <s v="ID1649"/>
    <n v="125000"/>
    <s v="INR"/>
    <n v="2225.989585930321"/>
    <x v="0"/>
    <x v="0"/>
    <x v="0"/>
    <x v="11"/>
  </r>
  <r>
    <s v="ID1650"/>
    <n v="86000"/>
    <s v="USD"/>
    <n v="86000"/>
    <x v="0"/>
    <x v="32"/>
    <x v="0"/>
    <x v="0"/>
  </r>
  <r>
    <s v="ID1651"/>
    <n v="340000"/>
    <s v="INR"/>
    <n v="6054.6916737304728"/>
    <x v="3"/>
    <x v="0"/>
    <x v="0"/>
    <x v="14"/>
  </r>
  <r>
    <s v="ID1652"/>
    <n v="3360"/>
    <s v="USD"/>
    <n v="3360"/>
    <x v="0"/>
    <x v="0"/>
    <x v="0"/>
    <x v="0"/>
  </r>
  <r>
    <s v="ID1653"/>
    <n v="10000"/>
    <s v="USD"/>
    <n v="10000"/>
    <x v="14"/>
    <x v="0"/>
    <x v="0"/>
    <x v="1"/>
  </r>
  <r>
    <s v="ID1654"/>
    <n v="70000"/>
    <s v="USD"/>
    <n v="70000"/>
    <x v="0"/>
    <x v="2"/>
    <x v="2"/>
    <x v="9"/>
  </r>
  <r>
    <s v="ID1655"/>
    <n v="155000"/>
    <s v="USD"/>
    <n v="155000"/>
    <x v="3"/>
    <x v="2"/>
    <x v="2"/>
    <x v="10"/>
  </r>
  <r>
    <s v="ID1656"/>
    <n v="225000"/>
    <s v="USD"/>
    <n v="225000"/>
    <x v="14"/>
    <x v="2"/>
    <x v="2"/>
    <x v="17"/>
  </r>
  <r>
    <s v="ID1657"/>
    <n v="10000"/>
    <s v="USD"/>
    <n v="10000"/>
    <x v="7"/>
    <x v="0"/>
    <x v="0"/>
    <x v="19"/>
  </r>
  <r>
    <s v="ID1658"/>
    <n v="300000"/>
    <s v="INR"/>
    <n v="5342.3750062327708"/>
    <x v="0"/>
    <x v="0"/>
    <x v="0"/>
    <x v="18"/>
  </r>
  <r>
    <s v="ID1659"/>
    <n v="84000"/>
    <s v="AUD"/>
    <n v="85672.4111378214"/>
    <x v="9"/>
    <x v="16"/>
    <x v="4"/>
    <x v="16"/>
  </r>
  <r>
    <s v="ID1660"/>
    <n v="240000"/>
    <s v="INR"/>
    <n v="4273.9000049862161"/>
    <x v="1"/>
    <x v="0"/>
    <x v="0"/>
    <x v="17"/>
  </r>
  <r>
    <s v="ID1661"/>
    <n v="500000"/>
    <s v="INR"/>
    <n v="8903.9583437212841"/>
    <x v="3"/>
    <x v="0"/>
    <x v="0"/>
    <x v="7"/>
  </r>
  <r>
    <s v="ID1662"/>
    <n v="42000"/>
    <s v="GBP"/>
    <n v="66199.48742682593"/>
    <x v="3"/>
    <x v="14"/>
    <x v="1"/>
    <x v="20"/>
  </r>
  <r>
    <s v="ID1663"/>
    <n v="320000"/>
    <s v="INR"/>
    <n v="5698.5333399816218"/>
    <x v="0"/>
    <x v="0"/>
    <x v="0"/>
    <x v="0"/>
  </r>
  <r>
    <s v="ID1664"/>
    <n v="22000"/>
    <s v="GBP"/>
    <n v="34675.92198548025"/>
    <x v="3"/>
    <x v="14"/>
    <x v="1"/>
    <x v="2"/>
  </r>
  <r>
    <s v="ID1665"/>
    <n v="31200"/>
    <s v="USD"/>
    <n v="31200"/>
    <x v="7"/>
    <x v="33"/>
    <x v="0"/>
    <x v="4"/>
  </r>
  <r>
    <s v="ID1666"/>
    <n v="56000"/>
    <s v="CAD"/>
    <n v="55068.245289698301"/>
    <x v="9"/>
    <x v="17"/>
    <x v="2"/>
    <x v="1"/>
  </r>
  <r>
    <s v="ID1667"/>
    <n v="13000"/>
    <s v="USD"/>
    <n v="13000"/>
    <x v="0"/>
    <x v="93"/>
    <x v="1"/>
    <x v="16"/>
  </r>
  <r>
    <s v="ID1668"/>
    <n v="92000"/>
    <s v="USD"/>
    <n v="92000"/>
    <x v="7"/>
    <x v="2"/>
    <x v="2"/>
    <x v="6"/>
  </r>
  <r>
    <s v="ID1669"/>
    <n v="85000"/>
    <s v="USD"/>
    <n v="85000"/>
    <x v="3"/>
    <x v="2"/>
    <x v="2"/>
    <x v="5"/>
  </r>
  <r>
    <s v="ID1670"/>
    <n v="11000"/>
    <s v="USD"/>
    <n v="11000"/>
    <x v="0"/>
    <x v="94"/>
    <x v="3"/>
    <x v="18"/>
  </r>
  <r>
    <s v="ID1671"/>
    <n v="30000"/>
    <s v="EUR"/>
    <n v="38111.983169748237"/>
    <x v="0"/>
    <x v="46"/>
    <x v="1"/>
    <x v="6"/>
  </r>
  <r>
    <s v="ID1672"/>
    <n v="49000"/>
    <s v="USD"/>
    <n v="49000"/>
    <x v="0"/>
    <x v="2"/>
    <x v="2"/>
    <x v="0"/>
  </r>
  <r>
    <s v="ID1673"/>
    <n v="59000"/>
    <s v="USD"/>
    <n v="59000"/>
    <x v="3"/>
    <x v="2"/>
    <x v="2"/>
    <x v="0"/>
  </r>
  <r>
    <s v="ID1674"/>
    <n v="55000"/>
    <s v="USD"/>
    <n v="55000"/>
    <x v="0"/>
    <x v="2"/>
    <x v="2"/>
    <x v="17"/>
  </r>
  <r>
    <s v="ID1675"/>
    <n v="75000"/>
    <s v="USD"/>
    <n v="75000"/>
    <x v="5"/>
    <x v="2"/>
    <x v="2"/>
    <x v="5"/>
  </r>
  <r>
    <s v="ID1677"/>
    <n v="39600"/>
    <s v="EUR"/>
    <n v="50307.817784067665"/>
    <x v="3"/>
    <x v="84"/>
    <x v="1"/>
    <x v="14"/>
  </r>
  <r>
    <s v="ID1678"/>
    <n v="30500"/>
    <s v="USD"/>
    <n v="30500"/>
    <x v="0"/>
    <x v="20"/>
    <x v="2"/>
    <x v="18"/>
  </r>
  <r>
    <s v="ID1679"/>
    <n v="80000"/>
    <s v="USD"/>
    <n v="80000"/>
    <x v="6"/>
    <x v="2"/>
    <x v="2"/>
    <x v="19"/>
  </r>
  <r>
    <s v="ID1680"/>
    <n v="12000"/>
    <s v="USD"/>
    <n v="12000"/>
    <x v="0"/>
    <x v="2"/>
    <x v="2"/>
    <x v="1"/>
  </r>
  <r>
    <s v="ID1681"/>
    <n v="48500"/>
    <s v="USD"/>
    <n v="48500"/>
    <x v="0"/>
    <x v="2"/>
    <x v="2"/>
    <x v="16"/>
  </r>
  <r>
    <s v="ID1682"/>
    <n v="40000"/>
    <s v="GBP"/>
    <n v="63047.130882691366"/>
    <x v="6"/>
    <x v="14"/>
    <x v="1"/>
    <x v="24"/>
  </r>
  <r>
    <s v="ID1683"/>
    <n v="192000"/>
    <s v="INR"/>
    <n v="3419.1200039889732"/>
    <x v="0"/>
    <x v="0"/>
    <x v="0"/>
    <x v="14"/>
  </r>
  <r>
    <s v="ID1684"/>
    <n v="110000"/>
    <s v="NZD"/>
    <n v="87734.690296543267"/>
    <x v="3"/>
    <x v="47"/>
    <x v="4"/>
    <x v="16"/>
  </r>
  <r>
    <s v="ID1685"/>
    <n v="71000"/>
    <s v="NZD"/>
    <n v="56628.754645950656"/>
    <x v="0"/>
    <x v="47"/>
    <x v="4"/>
    <x v="16"/>
  </r>
  <r>
    <s v="ID1686"/>
    <n v="450000"/>
    <s v="INR"/>
    <n v="8013.5625093491553"/>
    <x v="7"/>
    <x v="0"/>
    <x v="0"/>
    <x v="11"/>
  </r>
  <r>
    <s v="ID1687"/>
    <n v="200000"/>
    <s v="INR"/>
    <n v="3561.5833374885137"/>
    <x v="0"/>
    <x v="0"/>
    <x v="0"/>
    <x v="8"/>
  </r>
  <r>
    <s v="ID1688"/>
    <n v="62000"/>
    <s v="USD"/>
    <n v="62000"/>
    <x v="2"/>
    <x v="2"/>
    <x v="2"/>
    <x v="6"/>
  </r>
  <r>
    <s v="ID1689"/>
    <n v="21000"/>
    <s v="EUR"/>
    <n v="26678.388218823762"/>
    <x v="0"/>
    <x v="7"/>
    <x v="1"/>
    <x v="14"/>
  </r>
  <r>
    <s v="ID1690"/>
    <n v="45000"/>
    <s v="GBP"/>
    <n v="70928.022243027779"/>
    <x v="0"/>
    <x v="14"/>
    <x v="1"/>
    <x v="14"/>
  </r>
  <r>
    <s v="ID1691"/>
    <n v="33000"/>
    <s v="EUR"/>
    <n v="41923.181486723057"/>
    <x v="0"/>
    <x v="19"/>
    <x v="1"/>
    <x v="16"/>
  </r>
  <r>
    <s v="ID1692"/>
    <n v="90000"/>
    <s v="USD"/>
    <n v="90000"/>
    <x v="0"/>
    <x v="2"/>
    <x v="2"/>
    <x v="18"/>
  </r>
  <r>
    <s v="ID1693"/>
    <n v="400000"/>
    <s v="NOK"/>
    <n v="67700.452577525488"/>
    <x v="0"/>
    <x v="45"/>
    <x v="1"/>
    <x v="14"/>
  </r>
  <r>
    <s v="ID1694"/>
    <n v="85000"/>
    <s v="USD"/>
    <n v="85000"/>
    <x v="0"/>
    <x v="2"/>
    <x v="2"/>
    <x v="6"/>
  </r>
  <r>
    <s v="ID1695"/>
    <n v="50000"/>
    <s v="GBP"/>
    <n v="78808.913603364199"/>
    <x v="14"/>
    <x v="14"/>
    <x v="1"/>
    <x v="5"/>
  </r>
  <r>
    <s v="ID1696"/>
    <n v="65000"/>
    <s v="USD"/>
    <n v="65000"/>
    <x v="0"/>
    <x v="2"/>
    <x v="2"/>
    <x v="18"/>
  </r>
  <r>
    <s v="ID1697"/>
    <n v="75000"/>
    <s v="USD"/>
    <n v="75000"/>
    <x v="14"/>
    <x v="2"/>
    <x v="2"/>
    <x v="0"/>
  </r>
  <r>
    <s v="ID1698"/>
    <n v="92000"/>
    <s v="USD"/>
    <n v="92000"/>
    <x v="0"/>
    <x v="2"/>
    <x v="2"/>
    <x v="9"/>
  </r>
  <r>
    <s v="ID1699"/>
    <n v="40000"/>
    <s v="EUR"/>
    <n v="50815.977559664309"/>
    <x v="0"/>
    <x v="5"/>
    <x v="1"/>
    <x v="0"/>
  </r>
  <r>
    <s v="ID1700"/>
    <n v="35500"/>
    <s v="GBP"/>
    <n v="55954.328658388586"/>
    <x v="5"/>
    <x v="14"/>
    <x v="1"/>
    <x v="18"/>
  </r>
  <r>
    <s v="ID1701"/>
    <n v="45000"/>
    <s v="USD"/>
    <n v="45000"/>
    <x v="0"/>
    <x v="2"/>
    <x v="2"/>
    <x v="11"/>
  </r>
  <r>
    <s v="ID1702"/>
    <n v="400000"/>
    <s v="INR"/>
    <n v="7123.1666749770275"/>
    <x v="0"/>
    <x v="0"/>
    <x v="0"/>
    <x v="11"/>
  </r>
  <r>
    <s v="ID1703"/>
    <n v="38920"/>
    <s v="EUR"/>
    <n v="49443.946165553374"/>
    <x v="0"/>
    <x v="12"/>
    <x v="1"/>
    <x v="19"/>
  </r>
  <r>
    <s v="ID1704"/>
    <n v="45000"/>
    <s v="USD"/>
    <n v="45000"/>
    <x v="14"/>
    <x v="25"/>
    <x v="2"/>
    <x v="14"/>
  </r>
  <r>
    <s v="ID1705"/>
    <n v="60000"/>
    <s v="USD"/>
    <n v="60000"/>
    <x v="0"/>
    <x v="2"/>
    <x v="2"/>
    <x v="1"/>
  </r>
  <r>
    <s v="ID1706"/>
    <n v="65000"/>
    <s v="USD"/>
    <n v="65000"/>
    <x v="0"/>
    <x v="2"/>
    <x v="2"/>
    <x v="11"/>
  </r>
  <r>
    <s v="ID1707"/>
    <n v="73000"/>
    <s v="USD"/>
    <n v="73000"/>
    <x v="3"/>
    <x v="2"/>
    <x v="2"/>
    <x v="16"/>
  </r>
  <r>
    <s v="ID1708"/>
    <n v="54000"/>
    <s v="USD"/>
    <n v="54000"/>
    <x v="0"/>
    <x v="2"/>
    <x v="2"/>
    <x v="16"/>
  </r>
  <r>
    <s v="ID1710"/>
    <n v="81000"/>
    <s v="USD"/>
    <n v="81000"/>
    <x v="0"/>
    <x v="2"/>
    <x v="2"/>
    <x v="16"/>
  </r>
  <r>
    <s v="ID1711"/>
    <n v="10000"/>
    <s v="USD"/>
    <n v="10000"/>
    <x v="0"/>
    <x v="2"/>
    <x v="2"/>
    <x v="19"/>
  </r>
  <r>
    <s v="ID1712"/>
    <n v="42000"/>
    <s v="USD"/>
    <n v="42000"/>
    <x v="5"/>
    <x v="2"/>
    <x v="2"/>
    <x v="1"/>
  </r>
  <r>
    <s v="ID1713"/>
    <n v="80000"/>
    <s v="AUD"/>
    <n v="81592.772512210868"/>
    <x v="6"/>
    <x v="16"/>
    <x v="4"/>
    <x v="14"/>
  </r>
  <r>
    <s v="ID1714"/>
    <n v="36000"/>
    <s v="CAD"/>
    <n v="35401.014829091764"/>
    <x v="0"/>
    <x v="17"/>
    <x v="2"/>
    <x v="19"/>
  </r>
  <r>
    <s v="ID1716"/>
    <n v="500000"/>
    <s v="INR"/>
    <n v="8903.9583437212841"/>
    <x v="0"/>
    <x v="0"/>
    <x v="0"/>
    <x v="11"/>
  </r>
  <r>
    <s v="ID1717"/>
    <n v="600000"/>
    <s v="INR"/>
    <n v="10684.750012465542"/>
    <x v="0"/>
    <x v="0"/>
    <x v="0"/>
    <x v="14"/>
  </r>
  <r>
    <s v="ID1718"/>
    <n v="8400"/>
    <s v="USD"/>
    <n v="8400"/>
    <x v="0"/>
    <x v="53"/>
    <x v="0"/>
    <x v="10"/>
  </r>
  <r>
    <s v="ID1719"/>
    <n v="550000"/>
    <s v="INR"/>
    <n v="9794.354178093412"/>
    <x v="3"/>
    <x v="0"/>
    <x v="0"/>
    <x v="13"/>
  </r>
  <r>
    <s v="ID1720"/>
    <n v="14400"/>
    <s v="USD"/>
    <n v="14400"/>
    <x v="2"/>
    <x v="0"/>
    <x v="0"/>
    <x v="18"/>
  </r>
  <r>
    <s v="ID1721"/>
    <n v="150000"/>
    <s v="INR"/>
    <n v="2671.1875031163854"/>
    <x v="7"/>
    <x v="0"/>
    <x v="0"/>
    <x v="0"/>
  </r>
  <r>
    <s v="ID1722"/>
    <n v="22000"/>
    <s v="USD"/>
    <n v="22000"/>
    <x v="3"/>
    <x v="0"/>
    <x v="0"/>
    <x v="16"/>
  </r>
  <r>
    <s v="ID1723"/>
    <n v="100000"/>
    <s v="USD"/>
    <n v="100000"/>
    <x v="0"/>
    <x v="13"/>
    <x v="0"/>
    <x v="16"/>
  </r>
  <r>
    <s v="ID1724"/>
    <n v="40000"/>
    <s v="GBP"/>
    <n v="63047.130882691366"/>
    <x v="3"/>
    <x v="14"/>
    <x v="1"/>
    <x v="17"/>
  </r>
  <r>
    <s v="ID1725"/>
    <n v="36000"/>
    <s v="GBP"/>
    <n v="56742.417794422225"/>
    <x v="3"/>
    <x v="14"/>
    <x v="1"/>
    <x v="24"/>
  </r>
  <r>
    <s v="ID1726"/>
    <n v="25000"/>
    <s v="USD"/>
    <n v="25000"/>
    <x v="0"/>
    <x v="0"/>
    <x v="0"/>
    <x v="18"/>
  </r>
  <r>
    <s v="ID1727"/>
    <n v="500000"/>
    <s v="INR"/>
    <n v="8903.9583437212841"/>
    <x v="0"/>
    <x v="0"/>
    <x v="0"/>
    <x v="19"/>
  </r>
  <r>
    <s v="ID1729"/>
    <n v="27000"/>
    <s v="GBP"/>
    <n v="42556.81334581667"/>
    <x v="0"/>
    <x v="14"/>
    <x v="1"/>
    <x v="19"/>
  </r>
  <r>
    <s v="ID1730"/>
    <n v="134000"/>
    <s v="CAD"/>
    <n v="131770.4440860638"/>
    <x v="5"/>
    <x v="17"/>
    <x v="2"/>
    <x v="7"/>
  </r>
  <r>
    <s v="ID1731"/>
    <n v="70000"/>
    <s v="CAD"/>
    <n v="68835.306612122877"/>
    <x v="0"/>
    <x v="17"/>
    <x v="2"/>
    <x v="19"/>
  </r>
  <r>
    <s v="ID1732"/>
    <n v="6000"/>
    <s v="USD"/>
    <n v="6000"/>
    <x v="7"/>
    <x v="95"/>
    <x v="0"/>
    <x v="14"/>
  </r>
  <r>
    <s v="ID1733"/>
    <n v="50000"/>
    <s v="GBP"/>
    <n v="78808.913603364199"/>
    <x v="0"/>
    <x v="14"/>
    <x v="1"/>
    <x v="19"/>
  </r>
  <r>
    <s v="ID1734"/>
    <n v="421000"/>
    <s v="INR"/>
    <n v="7497.1329254133216"/>
    <x v="0"/>
    <x v="0"/>
    <x v="0"/>
    <x v="11"/>
  </r>
  <r>
    <s v="ID1735"/>
    <n v="10000"/>
    <s v="USD"/>
    <n v="10000"/>
    <x v="3"/>
    <x v="0"/>
    <x v="0"/>
    <x v="4"/>
  </r>
  <r>
    <s v="ID1736"/>
    <n v="360000"/>
    <s v="INR"/>
    <n v="6410.8500074793246"/>
    <x v="9"/>
    <x v="0"/>
    <x v="0"/>
    <x v="19"/>
  </r>
  <r>
    <s v="ID1737"/>
    <n v="40000"/>
    <s v="GBP"/>
    <n v="63047.130882691366"/>
    <x v="0"/>
    <x v="14"/>
    <x v="1"/>
    <x v="14"/>
  </r>
  <r>
    <s v="ID1738"/>
    <n v="60000"/>
    <s v="AUD"/>
    <n v="61194.579384158147"/>
    <x v="0"/>
    <x v="16"/>
    <x v="4"/>
    <x v="0"/>
  </r>
  <r>
    <s v="ID1739"/>
    <n v="73000"/>
    <s v="GBP"/>
    <n v="115061.01386091174"/>
    <x v="1"/>
    <x v="14"/>
    <x v="1"/>
    <x v="18"/>
  </r>
  <r>
    <s v="ID1740"/>
    <n v="45000"/>
    <s v="USD"/>
    <n v="45000"/>
    <x v="0"/>
    <x v="2"/>
    <x v="2"/>
    <x v="19"/>
  </r>
  <r>
    <s v="ID1741"/>
    <n v="36000"/>
    <s v="USD"/>
    <n v="36000"/>
    <x v="0"/>
    <x v="2"/>
    <x v="2"/>
    <x v="11"/>
  </r>
  <r>
    <s v="ID1742"/>
    <n v="68000"/>
    <s v="USD"/>
    <n v="68000"/>
    <x v="0"/>
    <x v="2"/>
    <x v="2"/>
    <x v="0"/>
  </r>
  <r>
    <s v="ID1743"/>
    <n v="75000"/>
    <s v="USD"/>
    <n v="75000"/>
    <x v="0"/>
    <x v="2"/>
    <x v="2"/>
    <x v="14"/>
  </r>
  <r>
    <s v="ID1744"/>
    <n v="88000"/>
    <s v="USD"/>
    <n v="88000"/>
    <x v="0"/>
    <x v="2"/>
    <x v="2"/>
    <x v="5"/>
  </r>
  <r>
    <s v="ID1745"/>
    <n v="258000"/>
    <s v="INR"/>
    <n v="4594.4425053601826"/>
    <x v="0"/>
    <x v="0"/>
    <x v="0"/>
    <x v="11"/>
  </r>
  <r>
    <s v="ID1746"/>
    <n v="69000"/>
    <s v="USD"/>
    <n v="69000"/>
    <x v="0"/>
    <x v="2"/>
    <x v="2"/>
    <x v="17"/>
  </r>
  <r>
    <s v="ID1747"/>
    <n v="30000"/>
    <s v="USD"/>
    <n v="30000"/>
    <x v="3"/>
    <x v="2"/>
    <x v="2"/>
    <x v="1"/>
  </r>
  <r>
    <s v="ID1748"/>
    <n v="80000"/>
    <s v="USD"/>
    <n v="80000"/>
    <x v="3"/>
    <x v="2"/>
    <x v="2"/>
    <x v="12"/>
  </r>
  <r>
    <s v="ID1749"/>
    <n v="75000"/>
    <s v="USD"/>
    <n v="75000"/>
    <x v="5"/>
    <x v="2"/>
    <x v="2"/>
    <x v="1"/>
  </r>
  <r>
    <s v="ID1750"/>
    <n v="31200"/>
    <s v="USD"/>
    <n v="31200"/>
    <x v="0"/>
    <x v="20"/>
    <x v="2"/>
    <x v="11"/>
  </r>
  <r>
    <s v="ID1751"/>
    <n v="85000"/>
    <s v="USD"/>
    <n v="85000"/>
    <x v="5"/>
    <x v="2"/>
    <x v="2"/>
    <x v="7"/>
  </r>
  <r>
    <s v="ID1752"/>
    <n v="950000"/>
    <s v="INR"/>
    <n v="16917.52085307044"/>
    <x v="3"/>
    <x v="0"/>
    <x v="0"/>
    <x v="9"/>
  </r>
  <r>
    <s v="ID1753"/>
    <n v="180000"/>
    <s v="INR"/>
    <n v="3205.4250037396623"/>
    <x v="7"/>
    <x v="0"/>
    <x v="0"/>
    <x v="19"/>
  </r>
  <r>
    <s v="ID1754"/>
    <n v="60000"/>
    <s v="USD"/>
    <n v="60000"/>
    <x v="3"/>
    <x v="2"/>
    <x v="2"/>
    <x v="19"/>
  </r>
  <r>
    <s v="ID1755"/>
    <n v="60000"/>
    <s v="USD"/>
    <n v="60000"/>
    <x v="3"/>
    <x v="2"/>
    <x v="2"/>
    <x v="19"/>
  </r>
  <r>
    <s v="ID1756"/>
    <n v="800000"/>
    <s v="INR"/>
    <n v="14246.333349954055"/>
    <x v="3"/>
    <x v="0"/>
    <x v="0"/>
    <x v="27"/>
  </r>
  <r>
    <s v="ID1757"/>
    <n v="800000"/>
    <s v="INR"/>
    <n v="14246.333349954055"/>
    <x v="3"/>
    <x v="0"/>
    <x v="0"/>
    <x v="27"/>
  </r>
  <r>
    <s v="ID1758"/>
    <n v="28995"/>
    <s v="USD"/>
    <n v="28995"/>
    <x v="3"/>
    <x v="0"/>
    <x v="0"/>
    <x v="16"/>
  </r>
  <r>
    <s v="ID1759"/>
    <n v="1230000"/>
    <s v="INR"/>
    <n v="21903.737525554359"/>
    <x v="0"/>
    <x v="0"/>
    <x v="0"/>
    <x v="0"/>
  </r>
  <r>
    <s v="ID1760"/>
    <n v="1130000"/>
    <s v="INR"/>
    <n v="20122.945856810104"/>
    <x v="0"/>
    <x v="0"/>
    <x v="0"/>
    <x v="0"/>
  </r>
  <r>
    <s v="ID1761"/>
    <n v="45000"/>
    <s v="GBP"/>
    <n v="70928.022243027779"/>
    <x v="0"/>
    <x v="14"/>
    <x v="1"/>
    <x v="7"/>
  </r>
  <r>
    <s v="ID1762"/>
    <n v="67000"/>
    <s v="USD"/>
    <n v="67000"/>
    <x v="3"/>
    <x v="2"/>
    <x v="2"/>
    <x v="8"/>
  </r>
  <r>
    <s v="ID1763"/>
    <n v="30000"/>
    <s v="USD"/>
    <n v="30000"/>
    <x v="0"/>
    <x v="2"/>
    <x v="2"/>
    <x v="11"/>
  </r>
  <r>
    <s v="ID1764"/>
    <n v="140000"/>
    <s v="CHF"/>
    <n v="148102.22862117883"/>
    <x v="3"/>
    <x v="10"/>
    <x v="1"/>
    <x v="16"/>
  </r>
  <r>
    <s v="ID1765"/>
    <n v="71500"/>
    <s v="USD"/>
    <n v="71500"/>
    <x v="3"/>
    <x v="2"/>
    <x v="2"/>
    <x v="4"/>
  </r>
  <r>
    <s v="ID1766"/>
    <n v="67000"/>
    <s v="USD"/>
    <n v="67000"/>
    <x v="3"/>
    <x v="2"/>
    <x v="2"/>
    <x v="16"/>
  </r>
  <r>
    <s v="ID1767"/>
    <n v="40000"/>
    <s v="USD"/>
    <n v="40000"/>
    <x v="0"/>
    <x v="2"/>
    <x v="2"/>
    <x v="14"/>
  </r>
  <r>
    <s v="ID1768"/>
    <n v="65000"/>
    <s v="USD"/>
    <n v="65000"/>
    <x v="3"/>
    <x v="2"/>
    <x v="2"/>
    <x v="19"/>
  </r>
  <r>
    <s v="ID1769"/>
    <n v="72000"/>
    <s v="USD"/>
    <n v="72000"/>
    <x v="9"/>
    <x v="2"/>
    <x v="2"/>
    <x v="13"/>
  </r>
  <r>
    <s v="ID1770"/>
    <n v="52500"/>
    <s v="USD"/>
    <n v="52500"/>
    <x v="3"/>
    <x v="2"/>
    <x v="2"/>
    <x v="0"/>
  </r>
  <r>
    <s v="ID1771"/>
    <n v="5320"/>
    <s v="USD"/>
    <n v="5320"/>
    <x v="3"/>
    <x v="0"/>
    <x v="0"/>
    <x v="14"/>
  </r>
  <r>
    <s v="ID1772"/>
    <n v="18000"/>
    <s v="USD"/>
    <n v="18000"/>
    <x v="5"/>
    <x v="21"/>
    <x v="0"/>
    <x v="0"/>
  </r>
  <r>
    <s v="ID1773"/>
    <n v="140000"/>
    <s v="INR"/>
    <n v="2493.1083362419595"/>
    <x v="15"/>
    <x v="0"/>
    <x v="0"/>
    <x v="14"/>
  </r>
  <r>
    <s v="ID1774"/>
    <n v="16800"/>
    <s v="EUR"/>
    <n v="21342.710575059013"/>
    <x v="5"/>
    <x v="7"/>
    <x v="1"/>
    <x v="17"/>
  </r>
  <r>
    <s v="ID1775"/>
    <n v="85000"/>
    <s v="USD"/>
    <n v="85000"/>
    <x v="3"/>
    <x v="2"/>
    <x v="2"/>
    <x v="17"/>
  </r>
  <r>
    <s v="ID1776"/>
    <n v="80000"/>
    <s v="USD"/>
    <n v="80000"/>
    <x v="2"/>
    <x v="20"/>
    <x v="2"/>
    <x v="9"/>
  </r>
  <r>
    <s v="ID1777"/>
    <n v="500000"/>
    <s v="INR"/>
    <n v="8903.9583437212841"/>
    <x v="0"/>
    <x v="0"/>
    <x v="0"/>
    <x v="27"/>
  </r>
  <r>
    <s v="ID1778"/>
    <n v="125000"/>
    <s v="USD"/>
    <n v="125000"/>
    <x v="3"/>
    <x v="2"/>
    <x v="2"/>
    <x v="5"/>
  </r>
  <r>
    <s v="ID1779"/>
    <n v="1300000"/>
    <s v="INR"/>
    <n v="23150.291693675339"/>
    <x v="3"/>
    <x v="0"/>
    <x v="0"/>
    <x v="9"/>
  </r>
  <r>
    <s v="ID1780"/>
    <n v="12000"/>
    <s v="USD"/>
    <n v="12000"/>
    <x v="2"/>
    <x v="0"/>
    <x v="0"/>
    <x v="12"/>
  </r>
  <r>
    <s v="ID1781"/>
    <n v="30000"/>
    <s v="USD"/>
    <n v="30000"/>
    <x v="0"/>
    <x v="71"/>
    <x v="0"/>
    <x v="6"/>
  </r>
  <r>
    <s v="ID1782"/>
    <n v="72000"/>
    <s v="EUR"/>
    <n v="91468.759607395754"/>
    <x v="3"/>
    <x v="1"/>
    <x v="1"/>
    <x v="0"/>
  </r>
  <r>
    <s v="ID1783"/>
    <n v="22300"/>
    <s v="GBP"/>
    <n v="35148.775467100437"/>
    <x v="0"/>
    <x v="14"/>
    <x v="1"/>
    <x v="11"/>
  </r>
  <r>
    <s v="ID1784"/>
    <n v="31185"/>
    <s v="GBP"/>
    <n v="49153.119414418252"/>
    <x v="3"/>
    <x v="14"/>
    <x v="1"/>
    <x v="12"/>
  </r>
  <r>
    <s v="ID1785"/>
    <n v="150000"/>
    <s v="INR"/>
    <n v="2671.1875031163854"/>
    <x v="2"/>
    <x v="0"/>
    <x v="0"/>
    <x v="1"/>
  </r>
  <r>
    <s v="ID1786"/>
    <n v="27000"/>
    <s v="GBP"/>
    <n v="42556.81334581667"/>
    <x v="3"/>
    <x v="14"/>
    <x v="1"/>
    <x v="0"/>
  </r>
  <r>
    <s v="ID1787"/>
    <n v="27000"/>
    <s v="GBP"/>
    <n v="42556.81334581667"/>
    <x v="3"/>
    <x v="14"/>
    <x v="1"/>
    <x v="0"/>
  </r>
  <r>
    <s v="ID1788"/>
    <n v="74461"/>
    <s v="USD"/>
    <n v="74461"/>
    <x v="10"/>
    <x v="2"/>
    <x v="2"/>
    <x v="9"/>
  </r>
  <r>
    <s v="ID1789"/>
    <n v="26500"/>
    <s v="GBP"/>
    <n v="41768.724209783031"/>
    <x v="3"/>
    <x v="14"/>
    <x v="1"/>
    <x v="8"/>
  </r>
  <r>
    <s v="ID1790"/>
    <n v="480000"/>
    <s v="INR"/>
    <n v="8547.8000099724322"/>
    <x v="0"/>
    <x v="0"/>
    <x v="0"/>
    <x v="1"/>
  </r>
  <r>
    <s v="ID1791"/>
    <n v="2400"/>
    <s v="USD"/>
    <n v="2400"/>
    <x v="0"/>
    <x v="0"/>
    <x v="0"/>
    <x v="0"/>
  </r>
  <r>
    <s v="ID1792"/>
    <n v="3000"/>
    <s v="USD"/>
    <n v="3000"/>
    <x v="0"/>
    <x v="35"/>
    <x v="0"/>
    <x v="6"/>
  </r>
  <r>
    <s v="ID1793"/>
    <n v="11000"/>
    <s v="USD"/>
    <n v="11000"/>
    <x v="0"/>
    <x v="0"/>
    <x v="0"/>
    <x v="19"/>
  </r>
  <r>
    <s v="ID1794"/>
    <n v="40000"/>
    <s v="USD"/>
    <n v="40000"/>
    <x v="0"/>
    <x v="2"/>
    <x v="2"/>
    <x v="19"/>
  </r>
  <r>
    <s v="ID1795"/>
    <n v="3600"/>
    <s v="USD"/>
    <n v="3600"/>
    <x v="0"/>
    <x v="0"/>
    <x v="0"/>
    <x v="1"/>
  </r>
  <r>
    <s v="ID1796"/>
    <n v="56600"/>
    <s v="USD"/>
    <n v="56600"/>
    <x v="3"/>
    <x v="2"/>
    <x v="2"/>
    <x v="6"/>
  </r>
  <r>
    <s v="ID1797"/>
    <n v="33600"/>
    <s v="USD"/>
    <n v="33600"/>
    <x v="0"/>
    <x v="29"/>
    <x v="0"/>
    <x v="19"/>
  </r>
  <r>
    <s v="ID1798"/>
    <n v="33600"/>
    <s v="USD"/>
    <n v="33600"/>
    <x v="0"/>
    <x v="29"/>
    <x v="0"/>
    <x v="19"/>
  </r>
  <r>
    <s v="ID1799"/>
    <n v="100000"/>
    <s v="USD"/>
    <n v="100000"/>
    <x v="0"/>
    <x v="2"/>
    <x v="2"/>
    <x v="6"/>
  </r>
  <r>
    <s v="ID1800"/>
    <n v="40000"/>
    <s v="CAD"/>
    <n v="39334.460921213074"/>
    <x v="0"/>
    <x v="17"/>
    <x v="2"/>
    <x v="1"/>
  </r>
  <r>
    <s v="ID1801"/>
    <n v="400000"/>
    <s v="INR"/>
    <n v="7123.1666749770275"/>
    <x v="0"/>
    <x v="0"/>
    <x v="0"/>
    <x v="0"/>
  </r>
  <r>
    <s v="ID1802"/>
    <n v="65000"/>
    <s v="USD"/>
    <n v="65000"/>
    <x v="0"/>
    <x v="2"/>
    <x v="2"/>
    <x v="10"/>
  </r>
  <r>
    <s v="ID1803"/>
    <n v="65000"/>
    <s v="USD"/>
    <n v="65000"/>
    <x v="0"/>
    <x v="2"/>
    <x v="2"/>
    <x v="5"/>
  </r>
  <r>
    <s v="ID1804"/>
    <n v="65000"/>
    <s v="USD"/>
    <n v="65000"/>
    <x v="1"/>
    <x v="2"/>
    <x v="2"/>
    <x v="13"/>
  </r>
  <r>
    <s v="ID1805"/>
    <n v="78000"/>
    <s v="CAD"/>
    <n v="76702.198796365497"/>
    <x v="0"/>
    <x v="17"/>
    <x v="2"/>
    <x v="11"/>
  </r>
  <r>
    <s v="ID1806"/>
    <n v="63000"/>
    <s v="USD"/>
    <n v="63000"/>
    <x v="0"/>
    <x v="2"/>
    <x v="2"/>
    <x v="5"/>
  </r>
  <r>
    <s v="ID1807"/>
    <n v="87000"/>
    <s v="USD"/>
    <n v="87000"/>
    <x v="16"/>
    <x v="2"/>
    <x v="2"/>
    <x v="0"/>
  </r>
  <r>
    <s v="ID1808"/>
    <n v="45000"/>
    <s v="USD"/>
    <n v="45000"/>
    <x v="0"/>
    <x v="2"/>
    <x v="2"/>
    <x v="11"/>
  </r>
  <r>
    <s v="ID1809"/>
    <n v="85000"/>
    <s v="USD"/>
    <n v="85000"/>
    <x v="0"/>
    <x v="2"/>
    <x v="2"/>
    <x v="0"/>
  </r>
  <r>
    <s v="ID1810"/>
    <n v="156000"/>
    <s v="AUD"/>
    <n v="159105.90639881117"/>
    <x v="2"/>
    <x v="16"/>
    <x v="4"/>
    <x v="6"/>
  </r>
  <r>
    <s v="ID1811"/>
    <n v="560000"/>
    <s v="INR"/>
    <n v="9972.4333449678379"/>
    <x v="3"/>
    <x v="0"/>
    <x v="0"/>
    <x v="11"/>
  </r>
  <r>
    <s v="ID1812"/>
    <n v="14000"/>
    <s v="USD"/>
    <n v="14000"/>
    <x v="3"/>
    <x v="0"/>
    <x v="0"/>
    <x v="14"/>
  </r>
  <r>
    <s v="ID1813"/>
    <n v="32000"/>
    <s v="GBP"/>
    <n v="50437.70470615309"/>
    <x v="0"/>
    <x v="14"/>
    <x v="1"/>
    <x v="7"/>
  </r>
  <r>
    <s v="ID1814"/>
    <n v="32000"/>
    <s v="GBP"/>
    <n v="50437.70470615309"/>
    <x v="0"/>
    <x v="14"/>
    <x v="1"/>
    <x v="1"/>
  </r>
  <r>
    <s v="ID1815"/>
    <n v="1281600"/>
    <s v="PKR"/>
    <n v="13603.016099449767"/>
    <x v="3"/>
    <x v="3"/>
    <x v="0"/>
    <x v="18"/>
  </r>
  <r>
    <s v="ID1816"/>
    <n v="145000"/>
    <s v="AUD"/>
    <n v="147886.90017838217"/>
    <x v="1"/>
    <x v="16"/>
    <x v="4"/>
    <x v="17"/>
  </r>
  <r>
    <s v="ID1818"/>
    <n v="280000"/>
    <s v="INR"/>
    <n v="4986.216672483919"/>
    <x v="0"/>
    <x v="0"/>
    <x v="0"/>
    <x v="18"/>
  </r>
  <r>
    <s v="ID1819"/>
    <n v="4800"/>
    <s v="USD"/>
    <n v="4800"/>
    <x v="3"/>
    <x v="0"/>
    <x v="0"/>
    <x v="0"/>
  </r>
  <r>
    <s v="ID1820"/>
    <n v="450000"/>
    <s v="INR"/>
    <n v="8013.5625093491553"/>
    <x v="7"/>
    <x v="0"/>
    <x v="0"/>
    <x v="11"/>
  </r>
  <r>
    <s v="ID1821"/>
    <n v="80000"/>
    <s v="USD"/>
    <n v="80000"/>
    <x v="3"/>
    <x v="2"/>
    <x v="2"/>
    <x v="19"/>
  </r>
  <r>
    <s v="ID1822"/>
    <n v="45000"/>
    <s v="EUR"/>
    <n v="57167.974754622352"/>
    <x v="0"/>
    <x v="18"/>
    <x v="1"/>
    <x v="10"/>
  </r>
  <r>
    <s v="ID1823"/>
    <n v="20000"/>
    <s v="USD"/>
    <n v="20000"/>
    <x v="0"/>
    <x v="17"/>
    <x v="2"/>
    <x v="19"/>
  </r>
  <r>
    <s v="ID1824"/>
    <n v="70000"/>
    <s v="USD"/>
    <n v="70000"/>
    <x v="0"/>
    <x v="2"/>
    <x v="2"/>
    <x v="14"/>
  </r>
  <r>
    <s v="ID1825"/>
    <n v="214000"/>
    <s v="USD"/>
    <n v="214000"/>
    <x v="1"/>
    <x v="2"/>
    <x v="2"/>
    <x v="7"/>
  </r>
  <r>
    <s v="ID1826"/>
    <n v="78000"/>
    <s v="USD"/>
    <n v="78000"/>
    <x v="2"/>
    <x v="2"/>
    <x v="2"/>
    <x v="14"/>
  </r>
  <r>
    <s v="ID1827"/>
    <n v="42307"/>
    <s v="USD"/>
    <n v="42307"/>
    <x v="0"/>
    <x v="2"/>
    <x v="2"/>
    <x v="24"/>
  </r>
  <r>
    <s v="ID1828"/>
    <n v="33250"/>
    <s v="USD"/>
    <n v="33250"/>
    <x v="3"/>
    <x v="2"/>
    <x v="2"/>
    <x v="7"/>
  </r>
  <r>
    <s v="ID1829"/>
    <n v="19200"/>
    <s v="EUR"/>
    <n v="24391.669228638868"/>
    <x v="0"/>
    <x v="60"/>
    <x v="1"/>
    <x v="5"/>
  </r>
  <r>
    <s v="ID1830"/>
    <n v="120000"/>
    <s v="USD"/>
    <n v="120000"/>
    <x v="5"/>
    <x v="2"/>
    <x v="2"/>
    <x v="7"/>
  </r>
  <r>
    <s v="ID1831"/>
    <n v="20000"/>
    <s v="USD"/>
    <n v="20000"/>
    <x v="0"/>
    <x v="96"/>
    <x v="0"/>
    <x v="1"/>
  </r>
  <r>
    <s v="ID1832"/>
    <n v="15000"/>
    <s v="USD"/>
    <n v="15000"/>
    <x v="0"/>
    <x v="0"/>
    <x v="0"/>
    <x v="1"/>
  </r>
  <r>
    <s v="ID1833"/>
    <n v="1000000"/>
    <s v="INR"/>
    <n v="17807.916687442568"/>
    <x v="3"/>
    <x v="0"/>
    <x v="0"/>
    <x v="5"/>
  </r>
  <r>
    <s v="ID1834"/>
    <n v="900000"/>
    <s v="INR"/>
    <n v="16027.125018698311"/>
    <x v="3"/>
    <x v="0"/>
    <x v="0"/>
    <x v="16"/>
  </r>
  <r>
    <s v="ID1835"/>
    <n v="36000"/>
    <s v="GBP"/>
    <n v="56742.417794422225"/>
    <x v="3"/>
    <x v="14"/>
    <x v="1"/>
    <x v="12"/>
  </r>
  <r>
    <s v="ID1836"/>
    <n v="1200000"/>
    <s v="INR"/>
    <n v="21369.500024931083"/>
    <x v="3"/>
    <x v="0"/>
    <x v="0"/>
    <x v="12"/>
  </r>
  <r>
    <s v="ID1837"/>
    <n v="425000"/>
    <s v="INR"/>
    <n v="7568.3645921630914"/>
    <x v="5"/>
    <x v="0"/>
    <x v="0"/>
    <x v="16"/>
  </r>
  <r>
    <s v="ID1838"/>
    <n v="50000"/>
    <s v="GBP"/>
    <n v="78808.913603364199"/>
    <x v="5"/>
    <x v="14"/>
    <x v="1"/>
    <x v="5"/>
  </r>
  <r>
    <s v="ID1839"/>
    <n v="60000"/>
    <s v="USD"/>
    <n v="60000"/>
    <x v="0"/>
    <x v="2"/>
    <x v="2"/>
    <x v="17"/>
  </r>
  <r>
    <s v="ID1840"/>
    <n v="57000"/>
    <s v="USD"/>
    <n v="57000"/>
    <x v="5"/>
    <x v="2"/>
    <x v="2"/>
    <x v="9"/>
  </r>
  <r>
    <s v="ID1841"/>
    <n v="40000"/>
    <s v="USD"/>
    <n v="40000"/>
    <x v="0"/>
    <x v="2"/>
    <x v="2"/>
    <x v="27"/>
  </r>
  <r>
    <s v="ID1842"/>
    <n v="80000"/>
    <s v="USD"/>
    <n v="80000"/>
    <x v="1"/>
    <x v="2"/>
    <x v="2"/>
    <x v="9"/>
  </r>
  <r>
    <s v="ID1843"/>
    <n v="118000"/>
    <s v="USD"/>
    <n v="118000"/>
    <x v="14"/>
    <x v="2"/>
    <x v="2"/>
    <x v="16"/>
  </r>
  <r>
    <s v="ID1844"/>
    <n v="60000"/>
    <s v="USD"/>
    <n v="60000"/>
    <x v="0"/>
    <x v="21"/>
    <x v="0"/>
    <x v="14"/>
  </r>
  <r>
    <s v="ID1845"/>
    <n v="6720"/>
    <s v="USD"/>
    <n v="6720"/>
    <x v="5"/>
    <x v="0"/>
    <x v="0"/>
    <x v="14"/>
  </r>
  <r>
    <s v="ID1846"/>
    <n v="20640"/>
    <s v="USD"/>
    <n v="20640"/>
    <x v="3"/>
    <x v="29"/>
    <x v="0"/>
    <x v="0"/>
  </r>
  <r>
    <s v="ID1847"/>
    <n v="50000"/>
    <s v="USD"/>
    <n v="50000"/>
    <x v="0"/>
    <x v="2"/>
    <x v="2"/>
    <x v="17"/>
  </r>
  <r>
    <s v="ID1848"/>
    <n v="24000"/>
    <s v="USD"/>
    <n v="24000"/>
    <x v="1"/>
    <x v="13"/>
    <x v="0"/>
    <x v="20"/>
  </r>
  <r>
    <s v="ID1849"/>
    <n v="60000"/>
    <s v="USD"/>
    <n v="60000"/>
    <x v="0"/>
    <x v="2"/>
    <x v="2"/>
    <x v="0"/>
  </r>
  <r>
    <s v="ID1850"/>
    <n v="37500"/>
    <s v="USD"/>
    <n v="37500"/>
    <x v="9"/>
    <x v="0"/>
    <x v="0"/>
    <x v="27"/>
  </r>
  <r>
    <s v="ID1851"/>
    <n v="40000"/>
    <s v="USD"/>
    <n v="40000"/>
    <x v="6"/>
    <x v="2"/>
    <x v="2"/>
    <x v="1"/>
  </r>
  <r>
    <s v="ID1852"/>
    <n v="85000"/>
    <s v="USD"/>
    <n v="85000"/>
    <x v="14"/>
    <x v="2"/>
    <x v="2"/>
    <x v="17"/>
  </r>
  <r>
    <s v="ID1853"/>
    <n v="30000"/>
    <s v="USD"/>
    <n v="30000"/>
    <x v="0"/>
    <x v="20"/>
    <x v="2"/>
    <x v="1"/>
  </r>
  <r>
    <s v="ID1854"/>
    <n v="33500"/>
    <s v="GBP"/>
    <n v="52801.972114254015"/>
    <x v="2"/>
    <x v="14"/>
    <x v="1"/>
    <x v="12"/>
  </r>
  <r>
    <s v="ID1855"/>
    <n v="29000"/>
    <s v="USD"/>
    <n v="29000"/>
    <x v="2"/>
    <x v="2"/>
    <x v="2"/>
    <x v="1"/>
  </r>
  <r>
    <s v="ID1857"/>
    <n v="48000"/>
    <s v="USD"/>
    <n v="48000"/>
    <x v="5"/>
    <x v="2"/>
    <x v="2"/>
    <x v="1"/>
  </r>
  <r>
    <s v="ID1858"/>
    <n v="48000"/>
    <s v="USD"/>
    <n v="48000"/>
    <x v="5"/>
    <x v="2"/>
    <x v="2"/>
    <x v="1"/>
  </r>
  <r>
    <s v="ID1859"/>
    <n v="8400"/>
    <s v="USD"/>
    <n v="8400"/>
    <x v="0"/>
    <x v="97"/>
    <x v="0"/>
    <x v="1"/>
  </r>
  <r>
    <s v="ID1860"/>
    <n v="270000"/>
    <s v="INR"/>
    <n v="4808.137505609493"/>
    <x v="3"/>
    <x v="0"/>
    <x v="0"/>
    <x v="14"/>
  </r>
  <r>
    <s v="ID1861"/>
    <n v="1400000"/>
    <s v="INR"/>
    <n v="24931.083362419595"/>
    <x v="3"/>
    <x v="0"/>
    <x v="0"/>
    <x v="5"/>
  </r>
  <r>
    <s v="ID1862"/>
    <n v="700000"/>
    <s v="INR"/>
    <n v="12465.541681209797"/>
    <x v="0"/>
    <x v="0"/>
    <x v="0"/>
    <x v="11"/>
  </r>
  <r>
    <s v="ID1863"/>
    <n v="20000"/>
    <s v="GBP"/>
    <n v="31523.565441345683"/>
    <x v="5"/>
    <x v="14"/>
    <x v="1"/>
    <x v="5"/>
  </r>
  <r>
    <s v="ID1864"/>
    <n v="1000000"/>
    <s v="INR"/>
    <n v="17807.916687442568"/>
    <x v="3"/>
    <x v="0"/>
    <x v="0"/>
    <x v="5"/>
  </r>
  <r>
    <s v="ID1865"/>
    <n v="112000"/>
    <s v="USD"/>
    <n v="112000"/>
    <x v="3"/>
    <x v="2"/>
    <x v="2"/>
    <x v="18"/>
  </r>
  <r>
    <s v="ID1866"/>
    <n v="11000"/>
    <s v="USD"/>
    <n v="11000"/>
    <x v="3"/>
    <x v="0"/>
    <x v="0"/>
    <x v="18"/>
  </r>
  <r>
    <s v="ID1867"/>
    <n v="90000"/>
    <s v="EUR"/>
    <n v="114335.9495092447"/>
    <x v="1"/>
    <x v="84"/>
    <x v="1"/>
    <x v="7"/>
  </r>
  <r>
    <s v="ID1868"/>
    <n v="16110"/>
    <s v="USD"/>
    <n v="16110"/>
    <x v="0"/>
    <x v="27"/>
    <x v="2"/>
    <x v="5"/>
  </r>
  <r>
    <s v="ID1869"/>
    <n v="72000"/>
    <s v="USD"/>
    <n v="72000"/>
    <x v="3"/>
    <x v="2"/>
    <x v="2"/>
    <x v="5"/>
  </r>
  <r>
    <s v="ID1870"/>
    <n v="60000"/>
    <s v="USD"/>
    <n v="60000"/>
    <x v="0"/>
    <x v="2"/>
    <x v="2"/>
    <x v="5"/>
  </r>
  <r>
    <s v="ID1871"/>
    <n v="67000"/>
    <s v="USD"/>
    <n v="67000"/>
    <x v="0"/>
    <x v="2"/>
    <x v="2"/>
    <x v="16"/>
  </r>
  <r>
    <s v="ID1872"/>
    <n v="54000"/>
    <s v="USD"/>
    <n v="54000"/>
    <x v="0"/>
    <x v="2"/>
    <x v="2"/>
    <x v="15"/>
  </r>
  <r>
    <s v="ID1873"/>
    <n v="38666"/>
    <s v="USD"/>
    <n v="38666"/>
    <x v="6"/>
    <x v="11"/>
    <x v="3"/>
    <x v="5"/>
  </r>
  <r>
    <s v="ID1874"/>
    <n v="63000"/>
    <s v="USD"/>
    <n v="63000"/>
    <x v="0"/>
    <x v="2"/>
    <x v="2"/>
    <x v="16"/>
  </r>
  <r>
    <s v="ID1875"/>
    <n v="63000"/>
    <s v="USD"/>
    <n v="63000"/>
    <x v="0"/>
    <x v="2"/>
    <x v="2"/>
    <x v="1"/>
  </r>
  <r>
    <s v="ID1876"/>
    <n v="360000"/>
    <s v="INR"/>
    <n v="6410.8500074793246"/>
    <x v="0"/>
    <x v="0"/>
    <x v="0"/>
    <x v="19"/>
  </r>
  <r>
    <s v="ID1877"/>
    <n v="600000"/>
    <s v="INR"/>
    <n v="10684.750012465542"/>
    <x v="3"/>
    <x v="0"/>
    <x v="0"/>
    <x v="6"/>
  </r>
  <r>
    <s v="ID1878"/>
    <n v="40000"/>
    <s v="USD"/>
    <n v="40000"/>
    <x v="3"/>
    <x v="0"/>
    <x v="0"/>
    <x v="14"/>
  </r>
  <r>
    <s v="ID1879"/>
    <n v="350000"/>
    <s v="INR"/>
    <n v="6232.7708406048987"/>
    <x v="0"/>
    <x v="0"/>
    <x v="0"/>
    <x v="16"/>
  </r>
  <r>
    <s v="ID1880"/>
    <n v="2342342"/>
    <s v="INR"/>
    <n v="41712.231189497601"/>
    <x v="15"/>
    <x v="0"/>
    <x v="0"/>
    <x v="6"/>
  </r>
  <r>
    <s v="ID1881"/>
    <n v="700000"/>
    <s v="INR"/>
    <n v="12465.541681209797"/>
    <x v="3"/>
    <x v="0"/>
    <x v="0"/>
    <x v="9"/>
  </r>
  <r>
    <s v="ID1882"/>
    <n v="20500"/>
    <s v="GBP"/>
    <n v="32311.654577379326"/>
    <x v="0"/>
    <x v="14"/>
    <x v="1"/>
    <x v="7"/>
  </r>
  <r>
    <s v="ID1883"/>
    <n v="400000"/>
    <s v="INR"/>
    <n v="7123.1666749770275"/>
    <x v="0"/>
    <x v="0"/>
    <x v="0"/>
    <x v="19"/>
  </r>
  <r>
    <s v="ID1884"/>
    <n v="100000"/>
    <s v="USD"/>
    <n v="100000"/>
    <x v="3"/>
    <x v="21"/>
    <x v="0"/>
    <x v="17"/>
  </r>
  <r>
    <s v="ID1885"/>
    <n v="75000"/>
    <s v="NZD"/>
    <n v="59819.107020370408"/>
    <x v="5"/>
    <x v="47"/>
    <x v="4"/>
    <x v="11"/>
  </r>
  <r>
    <s v="ID1886"/>
    <n v="25000"/>
    <s v="USD"/>
    <n v="25000"/>
    <x v="0"/>
    <x v="0"/>
    <x v="0"/>
    <x v="19"/>
  </r>
  <r>
    <s v="ID1887"/>
    <n v="5000"/>
    <s v="USD"/>
    <n v="5000"/>
    <x v="0"/>
    <x v="0"/>
    <x v="0"/>
    <x v="5"/>
  </r>
  <r>
    <s v="ID1888"/>
    <n v="63000"/>
    <s v="AUD"/>
    <n v="64254.308353366054"/>
    <x v="5"/>
    <x v="16"/>
    <x v="4"/>
    <x v="0"/>
  </r>
  <r>
    <s v="ID1889"/>
    <n v="60000"/>
    <s v="EUR"/>
    <n v="76223.966339496474"/>
    <x v="3"/>
    <x v="5"/>
    <x v="1"/>
    <x v="16"/>
  </r>
  <r>
    <s v="ID1890"/>
    <n v="600000"/>
    <s v="DKK"/>
    <n v="102542.54233725216"/>
    <x v="2"/>
    <x v="59"/>
    <x v="1"/>
    <x v="7"/>
  </r>
  <r>
    <s v="ID1891"/>
    <n v="46000"/>
    <s v="USD"/>
    <n v="46000"/>
    <x v="0"/>
    <x v="2"/>
    <x v="2"/>
    <x v="1"/>
  </r>
  <r>
    <s v="ID1892"/>
    <n v="5000"/>
    <s v="USD"/>
    <n v="5000"/>
    <x v="0"/>
    <x v="0"/>
    <x v="0"/>
    <x v="19"/>
  </r>
  <r>
    <s v="ID1893"/>
    <n v="76300"/>
    <s v="AUD"/>
    <n v="77819.106783521114"/>
    <x v="0"/>
    <x v="16"/>
    <x v="4"/>
    <x v="0"/>
  </r>
  <r>
    <s v="ID1894"/>
    <n v="350000"/>
    <s v="INR"/>
    <n v="6232.7708406048987"/>
    <x v="3"/>
    <x v="0"/>
    <x v="0"/>
    <x v="21"/>
  </r>
  <r>
    <s v="ID1895"/>
    <n v="35000"/>
    <s v="GBP"/>
    <n v="55166.239522354947"/>
    <x v="0"/>
    <x v="14"/>
    <x v="1"/>
    <x v="35"/>
  </r>
  <r>
    <s v="ID1896"/>
    <n v="45000"/>
    <s v="USD"/>
    <n v="45000"/>
    <x v="5"/>
    <x v="2"/>
    <x v="2"/>
    <x v="14"/>
  </r>
  <r>
    <s v="ID1897"/>
    <n v="60000"/>
    <s v="USD"/>
    <n v="60000"/>
    <x v="3"/>
    <x v="17"/>
    <x v="2"/>
    <x v="5"/>
  </r>
  <r>
    <s v="ID1898"/>
    <n v="43000"/>
    <s v="USD"/>
    <n v="43000"/>
    <x v="0"/>
    <x v="2"/>
    <x v="2"/>
    <x v="14"/>
  </r>
  <r>
    <s v="ID1899"/>
    <n v="28000"/>
    <s v="EUR"/>
    <n v="35571.184291765021"/>
    <x v="1"/>
    <x v="46"/>
    <x v="1"/>
    <x v="18"/>
  </r>
  <r>
    <s v="ID1900"/>
    <n v="48000"/>
    <s v="USD"/>
    <n v="48000"/>
    <x v="0"/>
    <x v="2"/>
    <x v="2"/>
    <x v="6"/>
  </r>
  <r>
    <s v="ID1901"/>
    <n v="120000"/>
    <s v="AUD"/>
    <n v="122389.15876831629"/>
    <x v="3"/>
    <x v="16"/>
    <x v="4"/>
    <x v="18"/>
  </r>
  <r>
    <s v="ID1902"/>
    <n v="4000"/>
    <s v="USD"/>
    <n v="4000"/>
    <x v="0"/>
    <x v="0"/>
    <x v="0"/>
    <x v="11"/>
  </r>
  <r>
    <s v="ID1903"/>
    <n v="250000"/>
    <s v="INR"/>
    <n v="4451.9791718606421"/>
    <x v="7"/>
    <x v="0"/>
    <x v="0"/>
    <x v="0"/>
  </r>
  <r>
    <s v="ID1904"/>
    <n v="52224"/>
    <s v="ETB"/>
    <n v="2953.8461538461538"/>
    <x v="7"/>
    <x v="98"/>
    <x v="3"/>
    <x v="0"/>
  </r>
  <r>
    <s v="ID1905"/>
    <n v="25000"/>
    <s v="GBP"/>
    <n v="39404.456801682099"/>
    <x v="0"/>
    <x v="14"/>
    <x v="1"/>
    <x v="0"/>
  </r>
  <r>
    <s v="ID1906"/>
    <n v="74000"/>
    <s v="AUD"/>
    <n v="75473.31457379504"/>
    <x v="0"/>
    <x v="16"/>
    <x v="4"/>
    <x v="18"/>
  </r>
  <r>
    <s v="ID1907"/>
    <n v="750000"/>
    <s v="INR"/>
    <n v="13355.937515581925"/>
    <x v="0"/>
    <x v="0"/>
    <x v="0"/>
    <x v="14"/>
  </r>
  <r>
    <s v="ID1908"/>
    <n v="25000"/>
    <s v="USD"/>
    <n v="25000"/>
    <x v="3"/>
    <x v="0"/>
    <x v="0"/>
    <x v="5"/>
  </r>
  <r>
    <s v="ID1909"/>
    <n v="420000"/>
    <s v="INR"/>
    <n v="7479.3250087258784"/>
    <x v="0"/>
    <x v="0"/>
    <x v="0"/>
    <x v="19"/>
  </r>
  <r>
    <s v="ID1910"/>
    <n v="62000"/>
    <s v="USD"/>
    <n v="62000"/>
    <x v="0"/>
    <x v="2"/>
    <x v="2"/>
    <x v="11"/>
  </r>
  <r>
    <s v="ID1911"/>
    <n v="48000"/>
    <s v="USD"/>
    <n v="48000"/>
    <x v="0"/>
    <x v="2"/>
    <x v="2"/>
    <x v="1"/>
  </r>
  <r>
    <s v="ID1912"/>
    <n v="5000"/>
    <s v="USD"/>
    <n v="5000"/>
    <x v="16"/>
    <x v="0"/>
    <x v="0"/>
    <x v="0"/>
  </r>
  <r>
    <s v="ID1914"/>
    <n v="276000"/>
    <s v="INR"/>
    <n v="4914.9850057341491"/>
    <x v="7"/>
    <x v="0"/>
    <x v="0"/>
    <x v="16"/>
  </r>
  <r>
    <s v="ID1915"/>
    <n v="75000"/>
    <s v="USD"/>
    <n v="75000"/>
    <x v="0"/>
    <x v="2"/>
    <x v="2"/>
    <x v="0"/>
  </r>
  <r>
    <s v="ID1916"/>
    <n v="250000"/>
    <s v="INR"/>
    <n v="4451.9791718606421"/>
    <x v="0"/>
    <x v="0"/>
    <x v="0"/>
    <x v="19"/>
  </r>
  <r>
    <s v="ID1917"/>
    <n v="8400"/>
    <s v="USD"/>
    <n v="8400"/>
    <x v="7"/>
    <x v="0"/>
    <x v="0"/>
    <x v="16"/>
  </r>
  <r>
    <s v="ID1918"/>
    <n v="20000"/>
    <s v="USD"/>
    <n v="20000"/>
    <x v="3"/>
    <x v="0"/>
    <x v="0"/>
    <x v="14"/>
  </r>
  <r>
    <s v="ID1919"/>
    <n v="110000"/>
    <s v="USD"/>
    <n v="110000"/>
    <x v="14"/>
    <x v="2"/>
    <x v="2"/>
    <x v="5"/>
  </r>
  <r>
    <s v="ID1920"/>
    <n v="50000"/>
    <s v="USD"/>
    <n v="50000"/>
    <x v="0"/>
    <x v="2"/>
    <x v="2"/>
    <x v="11"/>
  </r>
  <r>
    <s v="ID1921"/>
    <n v="46000"/>
    <s v="USD"/>
    <n v="46000"/>
    <x v="0"/>
    <x v="2"/>
    <x v="2"/>
    <x v="18"/>
  </r>
  <r>
    <s v="ID1922"/>
    <n v="115000"/>
    <s v="USD"/>
    <n v="115000"/>
    <x v="0"/>
    <x v="2"/>
    <x v="2"/>
    <x v="17"/>
  </r>
  <r>
    <s v="ID1924"/>
    <n v="180000"/>
    <s v="INR"/>
    <n v="3205.4250037396623"/>
    <x v="0"/>
    <x v="0"/>
    <x v="0"/>
    <x v="0"/>
  </r>
  <r>
    <s v="ID1925"/>
    <n v="60000"/>
    <s v="EUR"/>
    <n v="76223.966339496474"/>
    <x v="3"/>
    <x v="84"/>
    <x v="1"/>
    <x v="7"/>
  </r>
  <r>
    <s v="ID1927"/>
    <n v="52500"/>
    <s v="USD"/>
    <n v="52500"/>
    <x v="0"/>
    <x v="11"/>
    <x v="3"/>
    <x v="30"/>
  </r>
  <r>
    <s v="ID1928"/>
    <n v="100800"/>
    <s v="USD"/>
    <n v="100800"/>
    <x v="14"/>
    <x v="99"/>
    <x v="0"/>
    <x v="11"/>
  </r>
  <r>
    <s v="ID1929"/>
    <n v="21000"/>
    <s v="USD"/>
    <n v="21000"/>
    <x v="16"/>
    <x v="0"/>
    <x v="0"/>
    <x v="14"/>
  </r>
  <r>
    <s v="ID1930"/>
    <n v="40000"/>
    <s v="USD"/>
    <n v="40000"/>
    <x v="0"/>
    <x v="2"/>
    <x v="2"/>
    <x v="0"/>
  </r>
  <r>
    <s v="ID1931"/>
    <n v="46359"/>
    <s v="USD"/>
    <n v="46359"/>
    <x v="0"/>
    <x v="2"/>
    <x v="2"/>
    <x v="14"/>
  </r>
  <r>
    <s v="ID1932"/>
    <n v="70000"/>
    <s v="USD"/>
    <n v="70000"/>
    <x v="0"/>
    <x v="2"/>
    <x v="2"/>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x v="0"/>
    <n v="26000"/>
  </r>
  <r>
    <x v="0"/>
    <x v="0"/>
    <x v="1"/>
    <n v="13800"/>
  </r>
  <r>
    <x v="0"/>
    <x v="0"/>
    <x v="2"/>
    <n v="18300"/>
  </r>
  <r>
    <x v="0"/>
    <x v="0"/>
    <x v="3"/>
    <n v="20343"/>
  </r>
  <r>
    <x v="0"/>
    <x v="0"/>
    <x v="4"/>
    <n v="45000"/>
  </r>
  <r>
    <x v="0"/>
    <x v="1"/>
    <x v="0"/>
    <n v="33112"/>
  </r>
  <r>
    <x v="0"/>
    <x v="1"/>
    <x v="1"/>
    <n v="15080"/>
  </r>
  <r>
    <x v="0"/>
    <x v="1"/>
    <x v="2"/>
    <n v="25034"/>
  </r>
  <r>
    <x v="0"/>
    <x v="1"/>
    <x v="3"/>
    <n v="24000"/>
  </r>
  <r>
    <x v="0"/>
    <x v="1"/>
    <x v="4"/>
    <n v="43983"/>
  </r>
  <r>
    <x v="0"/>
    <x v="2"/>
    <x v="0"/>
    <n v="28874"/>
  </r>
  <r>
    <x v="0"/>
    <x v="2"/>
    <x v="1"/>
    <n v="12821"/>
  </r>
  <r>
    <x v="0"/>
    <x v="2"/>
    <x v="2"/>
    <n v="28679"/>
  </r>
  <r>
    <x v="0"/>
    <x v="2"/>
    <x v="3"/>
    <n v="23034"/>
  </r>
  <r>
    <x v="0"/>
    <x v="2"/>
    <x v="4"/>
    <n v="46343"/>
  </r>
  <r>
    <x v="0"/>
    <x v="3"/>
    <x v="0"/>
    <n v="27220"/>
  </r>
  <r>
    <x v="0"/>
    <x v="3"/>
    <x v="1"/>
    <n v="16363"/>
  </r>
  <r>
    <x v="0"/>
    <x v="3"/>
    <x v="2"/>
    <n v="25655"/>
  </r>
  <r>
    <x v="0"/>
    <x v="3"/>
    <x v="3"/>
    <n v="19765"/>
  </r>
  <r>
    <x v="0"/>
    <x v="3"/>
    <x v="4"/>
    <n v="45892"/>
  </r>
  <r>
    <x v="1"/>
    <x v="0"/>
    <x v="0"/>
    <n v="25617"/>
  </r>
  <r>
    <x v="1"/>
    <x v="0"/>
    <x v="1"/>
    <n v="18213"/>
  </r>
  <r>
    <x v="1"/>
    <x v="0"/>
    <x v="2"/>
    <n v="33645"/>
  </r>
  <r>
    <x v="1"/>
    <x v="0"/>
    <x v="3"/>
    <n v="27678"/>
  </r>
  <r>
    <x v="1"/>
    <x v="0"/>
    <x v="4"/>
    <n v="44353"/>
  </r>
  <r>
    <x v="1"/>
    <x v="1"/>
    <x v="0"/>
    <n v="27818"/>
  </r>
  <r>
    <x v="1"/>
    <x v="1"/>
    <x v="1"/>
    <n v="17849"/>
  </r>
  <r>
    <x v="1"/>
    <x v="1"/>
    <x v="2"/>
    <n v="36454"/>
  </r>
  <r>
    <x v="1"/>
    <x v="1"/>
    <x v="3"/>
    <n v="25678"/>
  </r>
  <r>
    <x v="1"/>
    <x v="1"/>
    <x v="4"/>
    <n v="43245"/>
  </r>
  <r>
    <x v="1"/>
    <x v="2"/>
    <x v="0"/>
    <n v="28224"/>
  </r>
  <r>
    <x v="1"/>
    <x v="2"/>
    <x v="1"/>
    <n v="18291"/>
  </r>
  <r>
    <x v="1"/>
    <x v="2"/>
    <x v="2"/>
    <n v="34745"/>
  </r>
  <r>
    <x v="1"/>
    <x v="2"/>
    <x v="3"/>
    <n v="30436"/>
  </r>
  <r>
    <x v="1"/>
    <x v="2"/>
    <x v="4"/>
    <n v="42834"/>
  </r>
  <r>
    <x v="1"/>
    <x v="3"/>
    <x v="0"/>
    <n v="31321"/>
  </r>
  <r>
    <x v="1"/>
    <x v="3"/>
    <x v="1"/>
    <n v="15345"/>
  </r>
  <r>
    <x v="1"/>
    <x v="3"/>
    <x v="2"/>
    <n v="36564"/>
  </r>
  <r>
    <x v="1"/>
    <x v="3"/>
    <x v="3"/>
    <n v="35665"/>
  </r>
  <r>
    <x v="1"/>
    <x v="3"/>
    <x v="4"/>
    <n v="41853"/>
  </r>
  <r>
    <x v="2"/>
    <x v="0"/>
    <x v="0"/>
    <n v="29269"/>
  </r>
  <r>
    <x v="2"/>
    <x v="0"/>
    <x v="1"/>
    <n v="16955"/>
  </r>
  <r>
    <x v="2"/>
    <x v="0"/>
    <x v="2"/>
    <n v="37643"/>
  </r>
  <r>
    <x v="2"/>
    <x v="0"/>
    <x v="3"/>
    <n v="38892"/>
  </r>
  <r>
    <x v="2"/>
    <x v="0"/>
    <x v="4"/>
    <n v="45643"/>
  </r>
  <r>
    <x v="2"/>
    <x v="1"/>
    <x v="0"/>
    <n v="29919"/>
  </r>
  <r>
    <x v="2"/>
    <x v="1"/>
    <x v="1"/>
    <n v="15532"/>
  </r>
  <r>
    <x v="2"/>
    <x v="1"/>
    <x v="2"/>
    <n v="38459"/>
  </r>
  <r>
    <x v="2"/>
    <x v="1"/>
    <x v="3"/>
    <n v="40569"/>
  </r>
  <r>
    <x v="2"/>
    <x v="1"/>
    <x v="4"/>
    <n v="46989"/>
  </r>
  <r>
    <x v="2"/>
    <x v="2"/>
    <x v="0"/>
    <n v="28433"/>
  </r>
  <r>
    <x v="2"/>
    <x v="2"/>
    <x v="1"/>
    <n v="17834"/>
  </r>
  <r>
    <x v="2"/>
    <x v="2"/>
    <x v="2"/>
    <n v="37832"/>
  </r>
  <r>
    <x v="2"/>
    <x v="2"/>
    <x v="3"/>
    <n v="37942"/>
  </r>
  <r>
    <x v="2"/>
    <x v="2"/>
    <x v="4"/>
    <n v="47897"/>
  </r>
  <r>
    <x v="2"/>
    <x v="3"/>
    <x v="0"/>
    <n v="27363"/>
  </r>
  <r>
    <x v="2"/>
    <x v="3"/>
    <x v="1"/>
    <n v="16710"/>
  </r>
  <r>
    <x v="2"/>
    <x v="3"/>
    <x v="2"/>
    <n v="35934"/>
  </r>
  <r>
    <x v="2"/>
    <x v="3"/>
    <x v="3"/>
    <n v="35893"/>
  </r>
  <r>
    <x v="2"/>
    <x v="3"/>
    <x v="4"/>
    <n v="46876"/>
  </r>
  <r>
    <x v="3"/>
    <x v="0"/>
    <x v="0"/>
    <n v="12776"/>
  </r>
  <r>
    <x v="3"/>
    <x v="0"/>
    <x v="1"/>
    <n v="15435"/>
  </r>
  <r>
    <x v="3"/>
    <x v="0"/>
    <x v="2"/>
    <n v="36935"/>
  </r>
  <r>
    <x v="3"/>
    <x v="0"/>
    <x v="3"/>
    <n v="40242"/>
  </r>
  <r>
    <x v="3"/>
    <x v="0"/>
    <x v="4"/>
    <n v="50764"/>
  </r>
  <r>
    <x v="3"/>
    <x v="1"/>
    <x v="0"/>
    <n v="12600"/>
  </r>
  <r>
    <x v="3"/>
    <x v="1"/>
    <x v="1"/>
    <n v="17345"/>
  </r>
  <r>
    <x v="3"/>
    <x v="1"/>
    <x v="2"/>
    <n v="38922"/>
  </r>
  <r>
    <x v="3"/>
    <x v="1"/>
    <x v="3"/>
    <n v="41024"/>
  </r>
  <r>
    <x v="3"/>
    <x v="1"/>
    <x v="4"/>
    <n v="52089"/>
  </r>
  <r>
    <x v="3"/>
    <x v="2"/>
    <x v="0"/>
    <n v="12900"/>
  </r>
  <r>
    <x v="3"/>
    <x v="2"/>
    <x v="1"/>
    <n v="18200"/>
  </r>
  <r>
    <x v="3"/>
    <x v="2"/>
    <x v="2"/>
    <n v="38395"/>
  </r>
  <r>
    <x v="3"/>
    <x v="2"/>
    <x v="3"/>
    <n v="42322"/>
  </r>
  <r>
    <x v="3"/>
    <x v="2"/>
    <x v="4"/>
    <n v="53921"/>
  </r>
  <r>
    <x v="3"/>
    <x v="3"/>
    <x v="0"/>
    <n v="13400"/>
  </r>
  <r>
    <x v="3"/>
    <x v="3"/>
    <x v="1"/>
    <n v="16982"/>
  </r>
  <r>
    <x v="3"/>
    <x v="3"/>
    <x v="2"/>
    <n v="40242"/>
  </r>
  <r>
    <x v="3"/>
    <x v="3"/>
    <x v="3"/>
    <n v="40812"/>
  </r>
  <r>
    <x v="3"/>
    <x v="3"/>
    <x v="4"/>
    <n v="54824"/>
  </r>
  <r>
    <x v="4"/>
    <x v="0"/>
    <x v="0"/>
    <n v="45000"/>
  </r>
  <r>
    <x v="4"/>
    <x v="0"/>
    <x v="1"/>
    <n v="15712"/>
  </r>
  <r>
    <x v="4"/>
    <x v="0"/>
    <x v="2"/>
    <n v="24314"/>
  </r>
  <r>
    <x v="4"/>
    <x v="0"/>
    <x v="3"/>
    <n v="45892"/>
  </r>
  <r>
    <x v="4"/>
    <x v="0"/>
    <x v="4"/>
    <n v="52924"/>
  </r>
  <r>
    <x v="4"/>
    <x v="1"/>
    <x v="0"/>
    <n v="46000"/>
  </r>
  <r>
    <x v="4"/>
    <x v="1"/>
    <x v="1"/>
    <n v="16345"/>
  </r>
  <r>
    <x v="4"/>
    <x v="1"/>
    <x v="2"/>
    <n v="27923"/>
  </r>
  <r>
    <x v="4"/>
    <x v="1"/>
    <x v="3"/>
    <n v="46982"/>
  </r>
  <r>
    <x v="4"/>
    <x v="1"/>
    <x v="4"/>
    <n v="54092"/>
  </r>
  <r>
    <x v="4"/>
    <x v="2"/>
    <x v="0"/>
    <n v="46500"/>
  </r>
  <r>
    <x v="4"/>
    <x v="2"/>
    <x v="1"/>
    <n v="17200"/>
  </r>
  <r>
    <x v="4"/>
    <x v="2"/>
    <x v="2"/>
    <n v="29422"/>
  </r>
  <r>
    <x v="4"/>
    <x v="2"/>
    <x v="3"/>
    <n v="47822"/>
  </r>
  <r>
    <x v="4"/>
    <x v="2"/>
    <x v="4"/>
    <n v="59224"/>
  </r>
  <r>
    <x v="4"/>
    <x v="3"/>
    <x v="0"/>
    <n v="48500"/>
  </r>
  <r>
    <x v="4"/>
    <x v="3"/>
    <x v="1"/>
    <n v="18920"/>
  </r>
  <r>
    <x v="4"/>
    <x v="3"/>
    <x v="2"/>
    <n v="30531"/>
  </r>
  <r>
    <x v="4"/>
    <x v="3"/>
    <x v="3"/>
    <n v="45092"/>
  </r>
  <r>
    <x v="4"/>
    <x v="3"/>
    <x v="4"/>
    <n v="5824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55">
  <r>
    <x v="0"/>
    <d v="2018-08-31T00:00:00"/>
    <d v="2015-08-11T00:00:00"/>
    <s v="Steven Buchanan"/>
    <x v="0"/>
    <x v="0"/>
    <s v="24 - 200 g pkgs."/>
    <n v="34.799999999999997"/>
    <n v="5"/>
    <n v="0"/>
    <n v="174"/>
    <s v="Federal Shipping"/>
    <s v="Vins et alcools Chevalier"/>
    <s v="Paul Henriot"/>
    <s v="Reims"/>
    <s v="France"/>
    <s v="Formaggi Fortini s.r.l."/>
  </r>
  <r>
    <x v="1"/>
    <d v="2018-09-01T00:00:00"/>
    <d v="2018-08-06T00:00:00"/>
    <s v="Steven Buchanan"/>
    <x v="1"/>
    <x v="1"/>
    <s v="32 - 1 kg pkgs."/>
    <n v="14"/>
    <n v="10"/>
    <n v="0"/>
    <n v="140"/>
    <s v="Federal Shipping"/>
    <s v="Vins et alcools Chevalier"/>
    <s v="Paul Henriot"/>
    <s v="Reims"/>
    <s v="France"/>
    <s v="Leka Trading"/>
  </r>
  <r>
    <x v="0"/>
    <d v="2015-09-01T00:00:00"/>
    <d v="2015-08-12T00:00:00"/>
    <s v="Steven Buchanan"/>
    <x v="2"/>
    <x v="0"/>
    <s v="1 kg pkg."/>
    <n v="21"/>
    <n v="12"/>
    <n v="0"/>
    <n v="252"/>
    <s v="Federal Shipping"/>
    <s v="Vins et alcools Chevalier"/>
    <s v="Paul Henriot"/>
    <s v="Reims"/>
    <s v="France"/>
    <s v="Cooperativa de Quesos 'Las Cabras'"/>
  </r>
  <r>
    <x v="2"/>
    <d v="2015-09-16T00:00:00"/>
    <d v="2015-08-11T00:00:00"/>
    <s v="Michael Suyama"/>
    <x v="3"/>
    <x v="2"/>
    <s v="50 - 300 g pkgs."/>
    <n v="53"/>
    <n v="40"/>
    <n v="0"/>
    <n v="2120"/>
    <s v="Speedy Express"/>
    <s v="Toms Spezialitäten"/>
    <s v="Karin Josephs"/>
    <s v="Münster"/>
    <s v="Germany"/>
    <s v="G'day, Mate"/>
  </r>
  <r>
    <x v="2"/>
    <d v="2015-09-16T00:00:00"/>
    <d v="2015-08-13T00:00:00"/>
    <s v="Michael Suyama"/>
    <x v="4"/>
    <x v="2"/>
    <s v="40 - 100 g pkgs."/>
    <n v="23.25"/>
    <n v="9"/>
    <n v="0"/>
    <n v="209.25"/>
    <s v="Speedy Express"/>
    <s v="Toms Spezialitäten"/>
    <s v="Karin Josephs"/>
    <s v="Münster"/>
    <s v="Germany"/>
    <s v="Mayumi's"/>
  </r>
  <r>
    <x v="3"/>
    <d v="2015-09-05T00:00:00"/>
    <d v="2015-08-15T00:00:00"/>
    <s v="Margaret Peacock"/>
    <x v="3"/>
    <x v="2"/>
    <s v="50 - 300 g pkgs."/>
    <n v="53"/>
    <n v="35"/>
    <n v="0.15"/>
    <n v="1855"/>
    <s v="United Package"/>
    <s v="Hanari Carnes"/>
    <s v="Mario Pontes"/>
    <s v="Rio de Janeiro"/>
    <s v="Brazil"/>
    <s v="G'day, Mate"/>
  </r>
  <r>
    <x v="4"/>
    <d v="2017-09-05T00:00:00"/>
    <d v="2017-08-12T00:00:00"/>
    <s v="Margaret Peacock"/>
    <x v="5"/>
    <x v="3"/>
    <s v="12 - 12 oz cans"/>
    <n v="9.65"/>
    <n v="10"/>
    <n v="0"/>
    <n v="96.5"/>
    <s v="United Package"/>
    <s v="Hanari Carnes"/>
    <s v="Mario Pontes"/>
    <s v="Rio de Janeiro"/>
    <s v="Brazil"/>
    <s v="New England Seafood Cannery"/>
  </r>
  <r>
    <x v="4"/>
    <d v="2017-09-05T00:00:00"/>
    <d v="2017-08-16T00:00:00"/>
    <s v="Margaret Peacock"/>
    <x v="6"/>
    <x v="4"/>
    <s v="32 - 8 oz bottles"/>
    <n v="21.05"/>
    <n v="15"/>
    <n v="0.15"/>
    <n v="315.75"/>
    <s v="United Package"/>
    <s v="Hanari Carnes"/>
    <s v="Mario Pontes"/>
    <s v="Rio de Janeiro"/>
    <s v="Brazil"/>
    <s v="New Orleans Cajun Delights"/>
  </r>
  <r>
    <x v="5"/>
    <d v="2016-09-05T00:00:00"/>
    <d v="2016-08-11T00:00:00"/>
    <s v="Janet Leverling"/>
    <x v="7"/>
    <x v="1"/>
    <s v="24 - 500 g pkgs."/>
    <n v="21"/>
    <n v="6"/>
    <n v="0.05"/>
    <n v="126"/>
    <s v="Speedy Express"/>
    <s v="Victuailles en stock"/>
    <s v="Mary Saveley"/>
    <s v="Lyon"/>
    <s v="France"/>
    <s v="PB Knäckebröd AB"/>
  </r>
  <r>
    <x v="6"/>
    <d v="2018-09-05T00:00:00"/>
    <d v="2018-08-15T00:00:00"/>
    <s v="Janet Leverling"/>
    <x v="6"/>
    <x v="4"/>
    <s v="32 - 8 oz bottles"/>
    <n v="21.05"/>
    <n v="20"/>
    <n v="0"/>
    <n v="421"/>
    <s v="Speedy Express"/>
    <s v="Victuailles en stock"/>
    <s v="Mary Saveley"/>
    <s v="Lyon"/>
    <s v="France"/>
    <s v="New Orleans Cajun Delights"/>
  </r>
  <r>
    <x v="4"/>
    <d v="2017-09-05T00:00:00"/>
    <d v="2017-08-17T00:00:00"/>
    <s v="Janet Leverling"/>
    <x v="8"/>
    <x v="1"/>
    <s v="24 - 250 g pkgs."/>
    <n v="19.5"/>
    <n v="15"/>
    <n v="0.05"/>
    <n v="292.5"/>
    <s v="Speedy Express"/>
    <s v="Victuailles en stock"/>
    <s v="Mary Saveley"/>
    <s v="Lyon"/>
    <s v="France"/>
    <s v="Pasta Buttini s.r.l."/>
  </r>
  <r>
    <x v="7"/>
    <d v="2018-09-06T00:00:00"/>
    <d v="2018-08-14T00:00:00"/>
    <s v="Margaret Peacock"/>
    <x v="9"/>
    <x v="0"/>
    <s v="500 g"/>
    <n v="2.5"/>
    <n v="25"/>
    <n v="0.05"/>
    <n v="62.5"/>
    <s v="United Package"/>
    <s v="Suprêmes délices"/>
    <s v="Pascale Cartrain"/>
    <s v="Charleroi"/>
    <s v="Belgium"/>
    <s v="Norske Meierier"/>
  </r>
  <r>
    <x v="8"/>
    <d v="2015-09-06T00:00:00"/>
    <d v="2015-08-18T00:00:00"/>
    <s v="Margaret Peacock"/>
    <x v="10"/>
    <x v="0"/>
    <s v="15 - 300 g rounds"/>
    <n v="34"/>
    <n v="40"/>
    <n v="0"/>
    <n v="1360"/>
    <s v="United Package"/>
    <s v="Suprêmes délices"/>
    <s v="Pascale Cartrain"/>
    <s v="Charleroi"/>
    <s v="Belgium"/>
    <s v="Gai pâturage"/>
  </r>
  <r>
    <x v="7"/>
    <d v="2018-09-06T00:00:00"/>
    <d v="2018-08-11T00:00:00"/>
    <s v="Margaret Peacock"/>
    <x v="11"/>
    <x v="5"/>
    <s v="30 gift boxes"/>
    <n v="81"/>
    <n v="40"/>
    <n v="0.05"/>
    <n v="3240"/>
    <s v="United Package"/>
    <s v="Suprêmes délices"/>
    <s v="Pascale Cartrain"/>
    <s v="Charleroi"/>
    <s v="Belgium"/>
    <s v="Specialty Biscuits, Ltd."/>
  </r>
  <r>
    <x v="9"/>
    <d v="2015-08-24T00:00:00"/>
    <d v="2015-08-12T00:00:00"/>
    <s v="Janet Leverling"/>
    <x v="12"/>
    <x v="6"/>
    <s v="750 cc per bottle"/>
    <n v="18"/>
    <n v="42"/>
    <n v="0"/>
    <n v="756"/>
    <s v="United Package"/>
    <s v="Hanari Carnes"/>
    <s v="Mario Pontes"/>
    <s v="Rio de Janeiro"/>
    <s v="Brazil"/>
    <s v="Aux joyeux ecclésiastiques"/>
  </r>
  <r>
    <x v="10"/>
    <d v="2018-08-24T00:00:00"/>
    <d v="2018-08-14T00:00:00"/>
    <s v="Janet Leverling"/>
    <x v="13"/>
    <x v="0"/>
    <s v="12 - 100 g pkgs"/>
    <n v="12.5"/>
    <n v="20"/>
    <n v="0"/>
    <n v="250"/>
    <s v="United Package"/>
    <s v="Hanari Carnes"/>
    <s v="Mario Pontes"/>
    <s v="Rio de Janeiro"/>
    <s v="Brazil"/>
    <s v="Formaggi Fortini s.r.l."/>
  </r>
  <r>
    <x v="10"/>
    <d v="2018-08-24T00:00:00"/>
    <d v="2018-08-13T00:00:00"/>
    <s v="Janet Leverling"/>
    <x v="14"/>
    <x v="5"/>
    <s v="24 - 50 g pkgs."/>
    <n v="20"/>
    <n v="40"/>
    <n v="0"/>
    <n v="800"/>
    <s v="United Package"/>
    <s v="Hanari Carnes"/>
    <s v="Mario Pontes"/>
    <s v="Rio de Janeiro"/>
    <s v="Brazil"/>
    <s v="Karkki Oy"/>
  </r>
  <r>
    <x v="11"/>
    <d v="2018-09-08T00:00:00"/>
    <d v="2018-08-19T00:00:00"/>
    <s v="Steven Buchanan"/>
    <x v="15"/>
    <x v="2"/>
    <s v="5 kg pkg."/>
    <n v="10"/>
    <n v="21"/>
    <n v="0"/>
    <n v="210"/>
    <s v="United Package"/>
    <s v="Chop-suey Chinese"/>
    <s v="Yang Wang"/>
    <s v="Bern"/>
    <s v="Switzerland"/>
    <s v="Tokyo Traders"/>
  </r>
  <r>
    <x v="12"/>
    <d v="2015-09-08T00:00:00"/>
    <d v="2015-08-11T00:00:00"/>
    <s v="Steven Buchanan"/>
    <x v="16"/>
    <x v="7"/>
    <s v="24 boxes x 2 pies"/>
    <n v="24"/>
    <n v="21"/>
    <n v="0.15"/>
    <n v="504"/>
    <s v="United Package"/>
    <s v="Chop-suey Chinese"/>
    <s v="Yang Wang"/>
    <s v="Bern"/>
    <s v="Switzerland"/>
    <s v="Ma Maison"/>
  </r>
  <r>
    <x v="12"/>
    <d v="2015-09-08T00:00:00"/>
    <d v="2015-08-19T00:00:00"/>
    <s v="Steven Buchanan"/>
    <x v="17"/>
    <x v="6"/>
    <s v="12 - 355 ml cans"/>
    <n v="4.5"/>
    <n v="15"/>
    <n v="0.15"/>
    <n v="67.5"/>
    <s v="United Package"/>
    <s v="Chop-suey Chinese"/>
    <s v="Yang Wang"/>
    <s v="Bern"/>
    <s v="Switzerland"/>
    <s v="Refrescos Americanas LTDA"/>
  </r>
  <r>
    <x v="13"/>
    <d v="2016-09-09T00:00:00"/>
    <d v="2016-08-19T00:00:00"/>
    <s v="Anne Dodsworth"/>
    <x v="18"/>
    <x v="6"/>
    <s v="24 - 12 oz bottles"/>
    <n v="19"/>
    <n v="20"/>
    <n v="0"/>
    <n v="380"/>
    <s v="Federal Shipping"/>
    <s v="Richter Supermarkt"/>
    <s v="Michael Holz"/>
    <s v="Genève"/>
    <s v="Switzerland"/>
    <s v="Exotic Liquids"/>
  </r>
  <r>
    <x v="14"/>
    <d v="2018-09-09T00:00:00"/>
    <d v="2018-08-22T00:00:00"/>
    <s v="Anne Dodsworth"/>
    <x v="19"/>
    <x v="0"/>
    <s v="5 kg pkg."/>
    <n v="55"/>
    <n v="30"/>
    <n v="0"/>
    <n v="1650"/>
    <s v="Federal Shipping"/>
    <s v="Richter Supermarkt"/>
    <s v="Michael Holz"/>
    <s v="Genève"/>
    <s v="Switzerland"/>
    <s v="Gai pâturage"/>
  </r>
  <r>
    <x v="15"/>
    <d v="2017-09-09T00:00:00"/>
    <d v="2017-08-15T00:00:00"/>
    <s v="Anne Dodsworth"/>
    <x v="20"/>
    <x v="5"/>
    <s v="32 - 500 g boxes"/>
    <n v="17.45"/>
    <n v="35"/>
    <n v="0"/>
    <n v="610.75"/>
    <s v="Federal Shipping"/>
    <s v="Richter Supermarkt"/>
    <s v="Michael Holz"/>
    <s v="Genève"/>
    <s v="Switzerland"/>
    <s v="Pavlova, Ltd."/>
  </r>
  <r>
    <x v="15"/>
    <d v="2017-09-09T00:00:00"/>
    <d v="2017-08-15T00:00:00"/>
    <s v="Anne Dodsworth"/>
    <x v="21"/>
    <x v="3"/>
    <s v="24 - 250 g  jars"/>
    <n v="19"/>
    <n v="25"/>
    <n v="0"/>
    <n v="475"/>
    <s v="Federal Shipping"/>
    <s v="Richter Supermarkt"/>
    <s v="Michael Holz"/>
    <s v="Genève"/>
    <s v="Switzerland"/>
    <s v="Svensk Sjöföda AB"/>
  </r>
  <r>
    <x v="16"/>
    <d v="2017-09-12T00:00:00"/>
    <d v="2017-08-20T00:00:00"/>
    <s v="Janet Leverling"/>
    <x v="22"/>
    <x v="7"/>
    <s v="48 pieces"/>
    <n v="32.799999999999997"/>
    <n v="15"/>
    <n v="0"/>
    <n v="491.99999999999994"/>
    <s v="United Package"/>
    <s v="Wellington Importadora"/>
    <s v="Paula Parente"/>
    <s v="Resende"/>
    <s v="Brazil"/>
    <s v="G'day, Mate"/>
  </r>
  <r>
    <x v="17"/>
    <d v="2016-09-12T00:00:00"/>
    <d v="2016-08-19T00:00:00"/>
    <s v="Janet Leverling"/>
    <x v="23"/>
    <x v="4"/>
    <s v="12 boxes"/>
    <n v="13"/>
    <n v="12"/>
    <n v="0"/>
    <n v="156"/>
    <s v="United Package"/>
    <s v="Wellington Importadora"/>
    <s v="Paula Parente"/>
    <s v="Resende"/>
    <s v="Brazil"/>
    <s v="Plutzer Lebensmittelgroßmärkte AG"/>
  </r>
  <r>
    <x v="18"/>
    <d v="2015-09-13T00:00:00"/>
    <d v="2015-08-23T00:00:00"/>
    <s v="Margaret Peacock"/>
    <x v="24"/>
    <x v="5"/>
    <s v="100 - 100 g pieces"/>
    <n v="43.9"/>
    <n v="25"/>
    <n v="0"/>
    <n v="1097.5"/>
    <s v="Federal Shipping"/>
    <s v="HILARIÓN-Abastos"/>
    <s v="Carlos Hernández"/>
    <s v="San Cristóbal"/>
    <s v="Venezuela"/>
    <s v="Heli Süßwaren GmbH &amp; Co. KG"/>
  </r>
  <r>
    <x v="19"/>
    <d v="2017-09-13T00:00:00"/>
    <d v="2017-08-24T00:00:00"/>
    <s v="Margaret Peacock"/>
    <x v="12"/>
    <x v="6"/>
    <s v="750 cc per bottle"/>
    <n v="18"/>
    <n v="6"/>
    <n v="0"/>
    <n v="108"/>
    <s v="Federal Shipping"/>
    <s v="HILARIÓN-Abastos"/>
    <s v="Carlos Hernández"/>
    <s v="San Cristóbal"/>
    <s v="Venezuela"/>
    <s v="Aux joyeux ecclésiastiques"/>
  </r>
  <r>
    <x v="19"/>
    <d v="2017-09-13T00:00:00"/>
    <d v="2017-08-26T00:00:00"/>
    <s v="Margaret Peacock"/>
    <x v="23"/>
    <x v="4"/>
    <s v="12 boxes"/>
    <n v="13"/>
    <n v="15"/>
    <n v="0"/>
    <n v="195"/>
    <s v="Federal Shipping"/>
    <s v="HILARIÓN-Abastos"/>
    <s v="Carlos Hernández"/>
    <s v="San Cristóbal"/>
    <s v="Venezuela"/>
    <s v="Plutzer Lebensmittelgroßmärkte AG"/>
  </r>
  <r>
    <x v="20"/>
    <d v="2015-09-14T00:00:00"/>
    <d v="2015-08-24T00:00:00"/>
    <s v="Nancy Davolio"/>
    <x v="25"/>
    <x v="4"/>
    <s v="36 boxes"/>
    <n v="21.35"/>
    <n v="65"/>
    <n v="0.2"/>
    <n v="1387.75"/>
    <s v="Speedy Express"/>
    <s v="Ernst Handel"/>
    <s v="Roland Mendel"/>
    <s v="Graz"/>
    <s v="Austria"/>
    <s v="New Orleans Cajun Delights"/>
  </r>
  <r>
    <x v="21"/>
    <d v="2016-09-14T00:00:00"/>
    <d v="2016-08-27T00:00:00"/>
    <s v="Nancy Davolio"/>
    <x v="18"/>
    <x v="6"/>
    <s v="24 - 12 oz bottles"/>
    <n v="19"/>
    <n v="50"/>
    <n v="0.2"/>
    <n v="950"/>
    <s v="Speedy Express"/>
    <s v="Ernst Handel"/>
    <s v="Roland Mendel"/>
    <s v="Graz"/>
    <s v="Austria"/>
    <s v="Exotic Liquids"/>
  </r>
  <r>
    <x v="20"/>
    <d v="2015-09-14T00:00:00"/>
    <d v="2015-08-26T00:00:00"/>
    <s v="Nancy Davolio"/>
    <x v="26"/>
    <x v="0"/>
    <s v="24 - 200 g pkgs."/>
    <n v="32"/>
    <n v="6"/>
    <n v="0.2"/>
    <n v="192"/>
    <s v="Speedy Express"/>
    <s v="Ernst Handel"/>
    <s v="Roland Mendel"/>
    <s v="Graz"/>
    <s v="Austria"/>
    <s v="Formaggi Fortini s.r.l."/>
  </r>
  <r>
    <x v="22"/>
    <d v="2015-09-15T00:00:00"/>
    <d v="2015-08-25T00:00:00"/>
    <s v="Margaret Peacock"/>
    <x v="27"/>
    <x v="5"/>
    <s v="24 pkgs. x 4 pieces"/>
    <n v="10"/>
    <n v="10"/>
    <n v="0"/>
    <n v="100"/>
    <s v="Federal Shipping"/>
    <s v="Centro comercial Moctezuma"/>
    <s v="Francisco Chang"/>
    <s v="México D.F."/>
    <s v="Mexico"/>
    <s v="Specialty Biscuits, Ltd."/>
  </r>
  <r>
    <x v="23"/>
    <d v="2016-09-15T00:00:00"/>
    <d v="2016-08-23T00:00:00"/>
    <s v="Margaret Peacock"/>
    <x v="28"/>
    <x v="3"/>
    <s v="12 - 500 g pkgs."/>
    <n v="26"/>
    <n v="1"/>
    <n v="0"/>
    <n v="26"/>
    <s v="Federal Shipping"/>
    <s v="Centro comercial Moctezuma"/>
    <s v="Francisco Chang"/>
    <s v="México D.F."/>
    <s v="Mexico"/>
    <s v="Svensk Sjöföda AB"/>
  </r>
  <r>
    <x v="24"/>
    <d v="2018-09-16T00:00:00"/>
    <d v="2018-08-23T00:00:00"/>
    <s v="Margaret Peacock"/>
    <x v="29"/>
    <x v="6"/>
    <s v="24 - 355 ml bottles"/>
    <n v="15"/>
    <n v="21"/>
    <n v="0.25"/>
    <n v="315"/>
    <s v="Speedy Express"/>
    <s v="Ottilies Käseladen"/>
    <s v="Henriette Pfalzheim"/>
    <s v="Köln"/>
    <s v="Germany"/>
    <s v="Pavlova, Ltd."/>
  </r>
  <r>
    <x v="24"/>
    <d v="2018-09-16T00:00:00"/>
    <d v="2018-08-22T00:00:00"/>
    <s v="Margaret Peacock"/>
    <x v="8"/>
    <x v="1"/>
    <s v="24 - 250 g pkgs."/>
    <n v="19.5"/>
    <n v="50"/>
    <n v="0"/>
    <n v="975"/>
    <s v="Speedy Express"/>
    <s v="Ottilies Käseladen"/>
    <s v="Henriette Pfalzheim"/>
    <s v="Köln"/>
    <s v="Germany"/>
    <s v="Pasta Buttini s.r.l."/>
  </r>
  <r>
    <x v="25"/>
    <d v="2015-09-16T00:00:00"/>
    <d v="2015-08-19T00:00:00"/>
    <s v="Margaret Peacock"/>
    <x v="30"/>
    <x v="5"/>
    <s v="48 pies"/>
    <n v="49.3"/>
    <n v="15"/>
    <n v="0.25"/>
    <n v="739.5"/>
    <s v="Speedy Express"/>
    <s v="Ottilies Käseladen"/>
    <s v="Henriette Pfalzheim"/>
    <s v="Köln"/>
    <s v="Germany"/>
    <s v="Forêts d'érables"/>
  </r>
  <r>
    <x v="24"/>
    <d v="2018-09-16T00:00:00"/>
    <d v="2018-08-24T00:00:00"/>
    <s v="Margaret Peacock"/>
    <x v="5"/>
    <x v="3"/>
    <s v="12 - 12 oz cans"/>
    <n v="9.65"/>
    <n v="16"/>
    <n v="0.25"/>
    <n v="154.4"/>
    <s v="Speedy Express"/>
    <s v="Ottilies Käseladen"/>
    <s v="Henriette Pfalzheim"/>
    <s v="Köln"/>
    <s v="Germany"/>
    <s v="New England Seafood Cannery"/>
  </r>
  <r>
    <x v="25"/>
    <d v="2015-09-16T00:00:00"/>
    <d v="2015-08-26T00:00:00"/>
    <s v="Margaret Peacock"/>
    <x v="31"/>
    <x v="6"/>
    <s v="24 - 12 oz bottles"/>
    <n v="18"/>
    <n v="20"/>
    <n v="0"/>
    <n v="360"/>
    <s v="United Package"/>
    <s v="Que Delícia"/>
    <s v="Bernardo Batista"/>
    <s v="Rio de Janeiro"/>
    <s v="Brazil"/>
    <s v="Bigfoot Breweries"/>
  </r>
  <r>
    <x v="26"/>
    <d v="2016-09-16T00:00:00"/>
    <d v="2016-08-26T00:00:00"/>
    <s v="Margaret Peacock"/>
    <x v="27"/>
    <x v="5"/>
    <s v="24 pkgs. x 4 pieces"/>
    <n v="10"/>
    <n v="20"/>
    <n v="0"/>
    <n v="200"/>
    <s v="United Package"/>
    <s v="Que Delícia"/>
    <s v="Bernardo Batista"/>
    <s v="Rio de Janeiro"/>
    <s v="Brazil"/>
    <s v="Specialty Biscuits, Ltd."/>
  </r>
  <r>
    <x v="27"/>
    <d v="2018-09-19T00:00:00"/>
    <d v="2018-08-23T00:00:00"/>
    <s v="Laura Callahan"/>
    <x v="25"/>
    <x v="4"/>
    <s v="36 boxes"/>
    <n v="21.35"/>
    <n v="12"/>
    <n v="0.2"/>
    <n v="256.20000000000005"/>
    <s v="Federal Shipping"/>
    <s v="Rattlesnake Canyon Grocery"/>
    <s v="Paula Wilson"/>
    <s v="Albuquerque"/>
    <s v="USA"/>
    <s v="New Orleans Cajun Delights"/>
  </r>
  <r>
    <x v="28"/>
    <d v="2017-09-19T00:00:00"/>
    <d v="2017-09-01T00:00:00"/>
    <s v="Laura Callahan"/>
    <x v="32"/>
    <x v="2"/>
    <s v="12 - 1 lb pkgs."/>
    <n v="30"/>
    <n v="15"/>
    <n v="0"/>
    <n v="450"/>
    <s v="Federal Shipping"/>
    <s v="Rattlesnake Canyon Grocery"/>
    <s v="Paula Wilson"/>
    <s v="Albuquerque"/>
    <s v="USA"/>
    <s v="Grandma Kelly's Homestead"/>
  </r>
  <r>
    <x v="29"/>
    <d v="2016-09-19T00:00:00"/>
    <d v="2016-08-27T00:00:00"/>
    <s v="Laura Callahan"/>
    <x v="33"/>
    <x v="1"/>
    <s v="24 - 250 g pkgs."/>
    <n v="38"/>
    <n v="2"/>
    <n v="0"/>
    <n v="76"/>
    <s v="Federal Shipping"/>
    <s v="Rattlesnake Canyon Grocery"/>
    <s v="Paula Wilson"/>
    <s v="Albuquerque"/>
    <s v="USA"/>
    <s v="Pasta Buttini s.r.l."/>
  </r>
  <r>
    <x v="30"/>
    <d v="2015-09-20T00:00:00"/>
    <d v="2015-08-31T00:00:00"/>
    <s v="Anne Dodsworth"/>
    <x v="20"/>
    <x v="5"/>
    <s v="32 - 500 g boxes"/>
    <n v="17.45"/>
    <n v="60"/>
    <n v="0.25"/>
    <n v="1047"/>
    <s v="Federal Shipping"/>
    <s v="Ernst Handel"/>
    <s v="Roland Mendel"/>
    <s v="Graz"/>
    <s v="Austria"/>
    <s v="Pavlova, Ltd."/>
  </r>
  <r>
    <x v="31"/>
    <d v="2017-09-20T00:00:00"/>
    <d v="2017-08-23T00:00:00"/>
    <s v="Anne Dodsworth"/>
    <x v="34"/>
    <x v="3"/>
    <s v="10 - 200 g glasses"/>
    <n v="25.89"/>
    <n v="60"/>
    <n v="0.25"/>
    <n v="1553.4"/>
    <s v="Federal Shipping"/>
    <s v="Ernst Handel"/>
    <s v="Roland Mendel"/>
    <s v="Graz"/>
    <s v="Austria"/>
    <s v="Nord-Ost-Fisch Handelsgesellschaft mbH"/>
  </r>
  <r>
    <x v="30"/>
    <d v="2015-09-20T00:00:00"/>
    <d v="2015-08-25T00:00:00"/>
    <s v="Anne Dodsworth"/>
    <x v="17"/>
    <x v="6"/>
    <s v="12 - 355 ml cans"/>
    <n v="4.5"/>
    <n v="28"/>
    <n v="0"/>
    <n v="126"/>
    <s v="Federal Shipping"/>
    <s v="Ernst Handel"/>
    <s v="Roland Mendel"/>
    <s v="Graz"/>
    <s v="Austria"/>
    <s v="Refrescos Americanas LTDA"/>
  </r>
  <r>
    <x v="30"/>
    <d v="2015-09-20T00:00:00"/>
    <d v="2015-08-24T00:00:00"/>
    <s v="Anne Dodsworth"/>
    <x v="15"/>
    <x v="2"/>
    <s v="5 kg pkg."/>
    <n v="10"/>
    <n v="36"/>
    <n v="0.25"/>
    <n v="360"/>
    <s v="Federal Shipping"/>
    <s v="Ernst Handel"/>
    <s v="Roland Mendel"/>
    <s v="Graz"/>
    <s v="Austria"/>
    <s v="Tokyo Traders"/>
  </r>
  <r>
    <x v="32"/>
    <d v="2015-09-21T00:00:00"/>
    <d v="2015-09-02T00:00:00"/>
    <s v="Michael Suyama"/>
    <x v="18"/>
    <x v="6"/>
    <s v="24 - 12 oz bottles"/>
    <n v="19"/>
    <n v="35"/>
    <n v="0"/>
    <n v="665"/>
    <s v="Federal Shipping"/>
    <s v="Folk och fä HB"/>
    <s v="Maria Larsson"/>
    <s v="Bräcke"/>
    <s v="Sweden"/>
    <s v="Exotic Liquids"/>
  </r>
  <r>
    <x v="33"/>
    <d v="2016-09-21T00:00:00"/>
    <d v="2016-08-26T00:00:00"/>
    <s v="Michael Suyama"/>
    <x v="5"/>
    <x v="3"/>
    <s v="12 - 12 oz cans"/>
    <n v="9.65"/>
    <n v="25"/>
    <n v="0.15"/>
    <n v="241.25"/>
    <s v="Federal Shipping"/>
    <s v="Folk och fä HB"/>
    <s v="Maria Larsson"/>
    <s v="Bräcke"/>
    <s v="Sweden"/>
    <s v="New England Seafood Cannery"/>
  </r>
  <r>
    <x v="34"/>
    <d v="2016-09-22T00:00:00"/>
    <d v="2016-09-04T00:00:00"/>
    <s v="Andrew Fuller"/>
    <x v="35"/>
    <x v="7"/>
    <s v="20 - 1 kg tins"/>
    <n v="39"/>
    <n v="30"/>
    <n v="0"/>
    <n v="1170"/>
    <s v="Speedy Express"/>
    <s v="Blondel père et fils"/>
    <s v="Frédérique Citeaux"/>
    <s v="Strasbourg"/>
    <s v="France"/>
    <s v="Pavlova, Ltd."/>
  </r>
  <r>
    <x v="35"/>
    <d v="2017-09-22T00:00:00"/>
    <d v="2017-08-31T00:00:00"/>
    <s v="Andrew Fuller"/>
    <x v="29"/>
    <x v="6"/>
    <s v="24 - 355 ml bottles"/>
    <n v="15"/>
    <n v="20"/>
    <n v="0"/>
    <n v="300"/>
    <s v="Speedy Express"/>
    <s v="Blondel père et fils"/>
    <s v="Frédérique Citeaux"/>
    <s v="Strasbourg"/>
    <s v="France"/>
    <s v="Pavlova, Ltd."/>
  </r>
  <r>
    <x v="36"/>
    <d v="2017-10-07T00:00:00"/>
    <d v="2017-09-01T00:00:00"/>
    <s v="Janet Leverling"/>
    <x v="36"/>
    <x v="0"/>
    <s v="10 - 500 g pkgs."/>
    <n v="38"/>
    <n v="12"/>
    <n v="0.05"/>
    <n v="456"/>
    <s v="Federal Shipping"/>
    <s v="Wartian Herkku"/>
    <s v="Pirkko Koskitalo"/>
    <s v="Oulu"/>
    <s v="Finland"/>
    <s v="Cooperativa de Quesos 'Las Cabras'"/>
  </r>
  <r>
    <x v="37"/>
    <d v="2018-09-26T00:00:00"/>
    <d v="2018-08-31T00:00:00"/>
    <s v="Margaret Peacock"/>
    <x v="37"/>
    <x v="6"/>
    <s v="500 ml"/>
    <n v="18"/>
    <n v="15"/>
    <n v="0.15"/>
    <n v="270"/>
    <s v="Speedy Express"/>
    <s v="Frankenversand"/>
    <s v="Peter Franken"/>
    <s v="München"/>
    <s v="Germany"/>
    <s v="Karkki Oy"/>
  </r>
  <r>
    <x v="38"/>
    <d v="2015-09-26T00:00:00"/>
    <d v="2015-08-29T00:00:00"/>
    <s v="Margaret Peacock"/>
    <x v="38"/>
    <x v="3"/>
    <s v="24 - 4 oz tins"/>
    <n v="18.399999999999999"/>
    <n v="50"/>
    <n v="0"/>
    <n v="919.99999999999989"/>
    <s v="Speedy Express"/>
    <s v="Frankenversand"/>
    <s v="Peter Franken"/>
    <s v="München"/>
    <s v="Germany"/>
    <s v="New England Seafood Cannery"/>
  </r>
  <r>
    <x v="38"/>
    <d v="2015-09-26T00:00:00"/>
    <d v="2015-08-29T00:00:00"/>
    <s v="Margaret Peacock"/>
    <x v="19"/>
    <x v="0"/>
    <s v="5 kg pkg."/>
    <n v="55"/>
    <n v="70"/>
    <n v="0.15"/>
    <n v="3850"/>
    <s v="Speedy Express"/>
    <s v="Frankenversand"/>
    <s v="Peter Franken"/>
    <s v="München"/>
    <s v="Germany"/>
    <s v="Gai pâturage"/>
  </r>
  <r>
    <x v="39"/>
    <d v="2015-09-27T00:00:00"/>
    <d v="2015-09-02T00:00:00"/>
    <s v="Laura Callahan"/>
    <x v="0"/>
    <x v="0"/>
    <s v="24 - 200 g pkgs."/>
    <n v="34.799999999999997"/>
    <n v="4"/>
    <n v="0"/>
    <n v="139.19999999999999"/>
    <s v="Federal Shipping"/>
    <s v="GROSELLA-Restaurante"/>
    <s v="Manuel Pereira"/>
    <s v="Caracas"/>
    <s v="Venezuela"/>
    <s v="Formaggi Fortini s.r.l."/>
  </r>
  <r>
    <x v="39"/>
    <d v="2015-09-27T00:00:00"/>
    <d v="2015-09-02T00:00:00"/>
    <s v="Laura Callahan"/>
    <x v="39"/>
    <x v="7"/>
    <s v="50 bags x 30 sausgs."/>
    <n v="123.79"/>
    <n v="10"/>
    <n v="0"/>
    <n v="1237.9000000000001"/>
    <s v="Federal Shipping"/>
    <s v="GROSELLA-Restaurante"/>
    <s v="Manuel Pereira"/>
    <s v="Caracas"/>
    <s v="Venezuela"/>
    <s v="Plutzer Lebensmittelgroßmärkte AG"/>
  </r>
  <r>
    <x v="40"/>
    <d v="2017-09-14T00:00:00"/>
    <d v="2017-09-04T00:00:00"/>
    <s v="Steven Buchanan"/>
    <x v="0"/>
    <x v="0"/>
    <s v="24 - 200 g pkgs."/>
    <n v="34.799999999999997"/>
    <n v="20"/>
    <n v="0.05"/>
    <n v="696"/>
    <s v="Speedy Express"/>
    <s v="White Clover Markets"/>
    <s v="Karl Jablonski"/>
    <s v="Seattle"/>
    <s v="USA"/>
    <s v="Formaggi Fortini s.r.l."/>
  </r>
  <r>
    <x v="40"/>
    <d v="2017-09-14T00:00:00"/>
    <d v="2017-09-08T00:00:00"/>
    <s v="Steven Buchanan"/>
    <x v="9"/>
    <x v="0"/>
    <s v="500 g"/>
    <n v="2.5"/>
    <n v="60"/>
    <n v="0.05"/>
    <n v="150"/>
    <s v="Speedy Express"/>
    <s v="White Clover Markets"/>
    <s v="Karl Jablonski"/>
    <s v="Seattle"/>
    <s v="USA"/>
    <s v="Norske Meierier"/>
  </r>
  <r>
    <x v="41"/>
    <d v="2018-09-29T00:00:00"/>
    <d v="2018-09-09T00:00:00"/>
    <s v="Nancy Davolio"/>
    <x v="21"/>
    <x v="3"/>
    <s v="24 - 250 g  jars"/>
    <n v="19"/>
    <n v="30"/>
    <n v="0"/>
    <n v="570"/>
    <s v="Speedy Express"/>
    <s v="Wartian Herkku"/>
    <s v="Pirkko Koskitalo"/>
    <s v="Oulu"/>
    <s v="Finland"/>
    <s v="Svensk Sjöföda AB"/>
  </r>
  <r>
    <x v="41"/>
    <d v="2018-09-29T00:00:00"/>
    <d v="2018-09-05T00:00:00"/>
    <s v="Nancy Davolio"/>
    <x v="40"/>
    <x v="6"/>
    <s v="16 - 500 g tins"/>
    <n v="46"/>
    <n v="25"/>
    <n v="0"/>
    <n v="1150"/>
    <s v="Speedy Express"/>
    <s v="Wartian Herkku"/>
    <s v="Pirkko Koskitalo"/>
    <s v="Oulu"/>
    <s v="Finland"/>
    <s v="Leka Trading"/>
  </r>
  <r>
    <x v="42"/>
    <d v="2017-09-29T00:00:00"/>
    <d v="2017-09-05T00:00:00"/>
    <s v="Michael Suyama"/>
    <x v="9"/>
    <x v="0"/>
    <s v="500 g"/>
    <n v="2.5"/>
    <n v="24"/>
    <n v="0"/>
    <n v="60"/>
    <s v="United Package"/>
    <s v="Split Rail Beer &amp; Ale"/>
    <s v="Art Braunschweiger"/>
    <s v="Lander"/>
    <s v="USA"/>
    <s v="Norske Meierier"/>
  </r>
  <r>
    <x v="43"/>
    <d v="2017-09-30T00:00:00"/>
    <d v="2017-09-12T00:00:00"/>
    <s v="Michael Suyama"/>
    <x v="13"/>
    <x v="0"/>
    <s v="12 - 100 g pkgs"/>
    <n v="12.5"/>
    <n v="40"/>
    <n v="0"/>
    <n v="500"/>
    <s v="United Package"/>
    <s v="Rattlesnake Canyon Grocery"/>
    <s v="Paula Wilson"/>
    <s v="Albuquerque"/>
    <s v="USA"/>
    <s v="Formaggi Fortini s.r.l."/>
  </r>
  <r>
    <x v="43"/>
    <d v="2017-09-30T00:00:00"/>
    <d v="2017-09-11T00:00:00"/>
    <s v="Michael Suyama"/>
    <x v="11"/>
    <x v="5"/>
    <s v="30 gift boxes"/>
    <n v="81"/>
    <n v="6"/>
    <n v="0"/>
    <n v="486"/>
    <s v="United Package"/>
    <s v="Rattlesnake Canyon Grocery"/>
    <s v="Paula Wilson"/>
    <s v="Albuquerque"/>
    <s v="USA"/>
    <s v="Specialty Biscuits, Ltd."/>
  </r>
  <r>
    <x v="44"/>
    <d v="2018-09-30T00:00:00"/>
    <d v="2018-09-12T00:00:00"/>
    <s v="Michael Suyama"/>
    <x v="0"/>
    <x v="0"/>
    <s v="24 - 200 g pkgs."/>
    <n v="34.799999999999997"/>
    <n v="24"/>
    <n v="0"/>
    <n v="835.19999999999993"/>
    <s v="United Package"/>
    <s v="Rattlesnake Canyon Grocery"/>
    <s v="Paula Wilson"/>
    <s v="Albuquerque"/>
    <s v="USA"/>
    <s v="Formaggi Fortini s.r.l."/>
  </r>
  <r>
    <x v="45"/>
    <d v="2016-10-03T00:00:00"/>
    <d v="2016-09-05T00:00:00"/>
    <s v="Janet Leverling"/>
    <x v="38"/>
    <x v="3"/>
    <s v="24 - 4 oz tins"/>
    <n v="18.399999999999999"/>
    <n v="60"/>
    <n v="0.05"/>
    <n v="1104"/>
    <s v="Federal Shipping"/>
    <s v="QUICK-Stop"/>
    <s v="Horst Kloss"/>
    <s v="Cunewalde"/>
    <s v="Germany"/>
    <s v="New England Seafood Cannery"/>
  </r>
  <r>
    <x v="46"/>
    <d v="2018-10-03T00:00:00"/>
    <d v="2018-09-06T00:00:00"/>
    <s v="Janet Leverling"/>
    <x v="9"/>
    <x v="0"/>
    <s v="500 g"/>
    <n v="2.5"/>
    <n v="20"/>
    <n v="0"/>
    <n v="50"/>
    <s v="Federal Shipping"/>
    <s v="QUICK-Stop"/>
    <s v="Horst Kloss"/>
    <s v="Cunewalde"/>
    <s v="Germany"/>
    <s v="Norske Meierier"/>
  </r>
  <r>
    <x v="47"/>
    <d v="2015-10-03T00:00:00"/>
    <d v="2015-09-10T00:00:00"/>
    <s v="Janet Leverling"/>
    <x v="13"/>
    <x v="0"/>
    <s v="12 - 100 g pkgs"/>
    <n v="12.5"/>
    <n v="15"/>
    <n v="0.05"/>
    <n v="187.5"/>
    <s v="Federal Shipping"/>
    <s v="QUICK-Stop"/>
    <s v="Horst Kloss"/>
    <s v="Cunewalde"/>
    <s v="Germany"/>
    <s v="Formaggi Fortini s.r.l."/>
  </r>
  <r>
    <x v="47"/>
    <d v="2015-10-03T00:00:00"/>
    <d v="2015-09-12T00:00:00"/>
    <s v="Janet Leverling"/>
    <x v="41"/>
    <x v="3"/>
    <s v="12 - 200 ml jars"/>
    <n v="31"/>
    <n v="24"/>
    <n v="0.05"/>
    <n v="744"/>
    <s v="Federal Shipping"/>
    <s v="QUICK-Stop"/>
    <s v="Horst Kloss"/>
    <s v="Cunewalde"/>
    <s v="Germany"/>
    <s v="Tokyo Traders"/>
  </r>
  <r>
    <x v="45"/>
    <d v="2016-10-03T00:00:00"/>
    <d v="2016-09-13T00:00:00"/>
    <s v="Janet Leverling"/>
    <x v="37"/>
    <x v="6"/>
    <s v="500 ml"/>
    <n v="18"/>
    <n v="33"/>
    <n v="0.05"/>
    <n v="594"/>
    <s v="Federal Shipping"/>
    <s v="QUICK-Stop"/>
    <s v="Horst Kloss"/>
    <s v="Cunewalde"/>
    <s v="Germany"/>
    <s v="Karkki Oy"/>
  </r>
  <r>
    <x v="48"/>
    <d v="2018-10-04T00:00:00"/>
    <d v="2018-09-11T00:00:00"/>
    <s v="Michael Suyama"/>
    <x v="42"/>
    <x v="0"/>
    <s v="10 - 500 g pkgs."/>
    <n v="21.5"/>
    <n v="20"/>
    <n v="0"/>
    <n v="430"/>
    <s v="Speedy Express"/>
    <s v="Vins et alcools Chevalier"/>
    <s v="Paul Henriot"/>
    <s v="Reims"/>
    <s v="France"/>
    <s v="Norske Meierier"/>
  </r>
  <r>
    <x v="49"/>
    <d v="2017-10-04T00:00:00"/>
    <d v="2017-09-09T00:00:00"/>
    <s v="Michael Suyama"/>
    <x v="0"/>
    <x v="0"/>
    <s v="24 - 200 g pkgs."/>
    <n v="34.799999999999997"/>
    <n v="7"/>
    <n v="0"/>
    <n v="243.59999999999997"/>
    <s v="Speedy Express"/>
    <s v="Vins et alcools Chevalier"/>
    <s v="Paul Henriot"/>
    <s v="Reims"/>
    <s v="France"/>
    <s v="Formaggi Fortini s.r.l."/>
  </r>
  <r>
    <x v="50"/>
    <d v="2018-10-05T00:00:00"/>
    <d v="2018-09-15T00:00:00"/>
    <s v="Nancy Davolio"/>
    <x v="17"/>
    <x v="6"/>
    <s v="12 - 355 ml cans"/>
    <n v="4.5"/>
    <n v="12"/>
    <n v="0.05"/>
    <n v="54"/>
    <s v="Speedy Express"/>
    <s v="Magazzini Alimentari Riuniti"/>
    <s v="Giovanni Rovelli"/>
    <s v="Bergamo"/>
    <s v="Italy"/>
    <s v="Refrescos Americanas LTDA"/>
  </r>
  <r>
    <x v="51"/>
    <d v="2015-10-05T00:00:00"/>
    <d v="2015-09-11T00:00:00"/>
    <s v="Nancy Davolio"/>
    <x v="19"/>
    <x v="0"/>
    <s v="5 kg pkg."/>
    <n v="55"/>
    <n v="6"/>
    <n v="0.05"/>
    <n v="330"/>
    <s v="Speedy Express"/>
    <s v="Magazzini Alimentari Riuniti"/>
    <s v="Giovanni Rovelli"/>
    <s v="Bergamo"/>
    <s v="Italy"/>
    <s v="Gai pâturage"/>
  </r>
  <r>
    <x v="52"/>
    <d v="2017-09-22T00:00:00"/>
    <d v="2017-09-18T00:00:00"/>
    <s v="Laura Callahan"/>
    <x v="41"/>
    <x v="3"/>
    <s v="12 - 200 ml jars"/>
    <n v="31"/>
    <n v="15"/>
    <n v="0"/>
    <n v="465"/>
    <s v="Federal Shipping"/>
    <s v="Tortuga Restaurante"/>
    <s v="Miguel Angel Paolino"/>
    <s v="México D.F."/>
    <s v="Mexico"/>
    <s v="Tokyo Traders"/>
  </r>
  <r>
    <x v="52"/>
    <d v="2017-09-22T00:00:00"/>
    <d v="2017-09-18T00:00:00"/>
    <s v="Laura Callahan"/>
    <x v="43"/>
    <x v="3"/>
    <s v="2 kg box"/>
    <n v="6"/>
    <n v="10"/>
    <n v="0"/>
    <n v="60"/>
    <s v="Federal Shipping"/>
    <s v="Tortuga Restaurante"/>
    <s v="Miguel Angel Paolino"/>
    <s v="México D.F."/>
    <s v="Mexico"/>
    <s v="Mayumi's"/>
  </r>
  <r>
    <x v="53"/>
    <d v="2016-10-07T00:00:00"/>
    <d v="2016-09-17T00:00:00"/>
    <s v="Andrew Fuller"/>
    <x v="44"/>
    <x v="2"/>
    <s v="25 - 825 g cans"/>
    <n v="45.6"/>
    <n v="20"/>
    <n v="0"/>
    <n v="912"/>
    <s v="Federal Shipping"/>
    <s v="Morgenstern Gesundkost"/>
    <s v="Alexander Feuer"/>
    <s v="Leipzig"/>
    <s v="Germany"/>
    <s v="Plutzer Lebensmittelgroßmärkte AG"/>
  </r>
  <r>
    <x v="54"/>
    <d v="2017-10-07T00:00:00"/>
    <d v="2017-09-11T00:00:00"/>
    <s v="Andrew Fuller"/>
    <x v="30"/>
    <x v="5"/>
    <s v="48 pies"/>
    <n v="49.3"/>
    <n v="12"/>
    <n v="0"/>
    <n v="591.59999999999991"/>
    <s v="Federal Shipping"/>
    <s v="Morgenstern Gesundkost"/>
    <s v="Alexander Feuer"/>
    <s v="Leipzig"/>
    <s v="Germany"/>
    <s v="Forêts d'érables"/>
  </r>
  <r>
    <x v="55"/>
    <d v="2015-10-10T00:00:00"/>
    <d v="2015-09-17T00:00:00"/>
    <s v="Laura Callahan"/>
    <x v="19"/>
    <x v="0"/>
    <s v="5 kg pkg."/>
    <n v="55"/>
    <n v="15"/>
    <n v="0"/>
    <n v="825"/>
    <s v="United Package"/>
    <s v="Berglunds snabbköp"/>
    <s v="Christina Berglund"/>
    <s v="Luleå"/>
    <s v="Sweden"/>
    <s v="Gai pâturage"/>
  </r>
  <r>
    <x v="55"/>
    <d v="2015-10-10T00:00:00"/>
    <d v="2015-09-12T00:00:00"/>
    <s v="Laura Callahan"/>
    <x v="45"/>
    <x v="3"/>
    <s v="24 - 150 g jars"/>
    <n v="15"/>
    <n v="25"/>
    <n v="0"/>
    <n v="375"/>
    <s v="United Package"/>
    <s v="Berglunds snabbköp"/>
    <s v="Christina Berglund"/>
    <s v="Luleå"/>
    <s v="Sweden"/>
    <s v="Svensk Sjöföda AB"/>
  </r>
  <r>
    <x v="56"/>
    <d v="2018-10-10T00:00:00"/>
    <d v="2018-09-14T00:00:00"/>
    <s v="Laura Callahan"/>
    <x v="46"/>
    <x v="4"/>
    <s v="20 - 2 kg bags"/>
    <n v="19.45"/>
    <n v="16"/>
    <n v="0"/>
    <n v="311.2"/>
    <s v="United Package"/>
    <s v="Berglunds snabbköp"/>
    <s v="Christina Berglund"/>
    <s v="Luleå"/>
    <s v="Sweden"/>
    <s v="Leka Trading"/>
  </r>
  <r>
    <x v="56"/>
    <d v="2018-10-10T00:00:00"/>
    <d v="2018-09-15T00:00:00"/>
    <s v="Laura Callahan"/>
    <x v="47"/>
    <x v="4"/>
    <s v="15 - 625 g jars"/>
    <n v="43.9"/>
    <n v="8"/>
    <n v="0"/>
    <n v="351.2"/>
    <s v="United Package"/>
    <s v="Berglunds snabbköp"/>
    <s v="Christina Berglund"/>
    <s v="Luleå"/>
    <s v="Sweden"/>
    <s v="Pavlova, Ltd."/>
  </r>
  <r>
    <x v="57"/>
    <d v="2017-10-11T00:00:00"/>
    <d v="2017-09-20T00:00:00"/>
    <s v="Laura Callahan"/>
    <x v="35"/>
    <x v="7"/>
    <s v="20 - 1 kg tins"/>
    <n v="39"/>
    <n v="15"/>
    <n v="0.25"/>
    <n v="585"/>
    <s v="United Package"/>
    <s v="Lehmanns Marktstand"/>
    <s v="Renate Messner"/>
    <s v="Frankfurt a.M. "/>
    <s v="Germany"/>
    <s v="Pavlova, Ltd."/>
  </r>
  <r>
    <x v="58"/>
    <d v="2018-10-12T00:00:00"/>
    <d v="2018-09-19T00:00:00"/>
    <s v="Andrew Fuller"/>
    <x v="16"/>
    <x v="7"/>
    <s v="24 boxes x 2 pies"/>
    <n v="24"/>
    <n v="20"/>
    <n v="0"/>
    <n v="480"/>
    <s v="Speedy Express"/>
    <s v="Berglunds snabbköp"/>
    <s v="Christina Berglund"/>
    <s v="Luleå"/>
    <s v="Sweden"/>
    <s v="Ma Maison"/>
  </r>
  <r>
    <x v="59"/>
    <d v="2017-10-12T00:00:00"/>
    <d v="2017-09-15T00:00:00"/>
    <s v="Andrew Fuller"/>
    <x v="48"/>
    <x v="6"/>
    <s v="24 - 0.5 l bottles"/>
    <n v="7.75"/>
    <n v="30"/>
    <n v="0"/>
    <n v="232.5"/>
    <s v="Speedy Express"/>
    <s v="Berglunds snabbköp"/>
    <s v="Christina Berglund"/>
    <s v="Luleå"/>
    <s v="Sweden"/>
    <s v="Plutzer Lebensmittelgroßmärkte AG"/>
  </r>
  <r>
    <x v="60"/>
    <d v="2016-10-12T00:00:00"/>
    <d v="2016-09-24T00:00:00"/>
    <s v="Andrew Fuller"/>
    <x v="17"/>
    <x v="6"/>
    <s v="12 - 355 ml cans"/>
    <n v="4.5"/>
    <n v="12"/>
    <n v="0"/>
    <n v="54"/>
    <s v="Speedy Express"/>
    <s v="Berglunds snabbköp"/>
    <s v="Christina Berglund"/>
    <s v="Luleå"/>
    <s v="Sweden"/>
    <s v="Refrescos Americanas LTDA"/>
  </r>
  <r>
    <x v="61"/>
    <d v="2015-09-28T00:00:00"/>
    <d v="2015-09-19T00:00:00"/>
    <s v="Margaret Peacock"/>
    <x v="17"/>
    <x v="6"/>
    <s v="12 - 355 ml cans"/>
    <n v="4.5"/>
    <n v="6"/>
    <n v="0"/>
    <n v="27"/>
    <s v="Speedy Express"/>
    <s v="Romero y tomillo"/>
    <s v="Alejandra Camino"/>
    <s v="Madrid"/>
    <s v="Spain"/>
    <s v="Refrescos Americanas LTDA"/>
  </r>
  <r>
    <x v="58"/>
    <d v="2018-09-28T00:00:00"/>
    <d v="2018-09-14T00:00:00"/>
    <s v="Margaret Peacock"/>
    <x v="31"/>
    <x v="6"/>
    <s v="24 - 12 oz bottles"/>
    <n v="18"/>
    <n v="4"/>
    <n v="0"/>
    <n v="72"/>
    <s v="Speedy Express"/>
    <s v="Romero y tomillo"/>
    <s v="Alejandra Camino"/>
    <s v="Madrid"/>
    <s v="Spain"/>
    <s v="Bigfoot Breweries"/>
  </r>
  <r>
    <x v="58"/>
    <d v="2018-09-28T00:00:00"/>
    <d v="2018-09-14T00:00:00"/>
    <s v="Margaret Peacock"/>
    <x v="49"/>
    <x v="5"/>
    <s v="10 boxes x 12 pieces"/>
    <n v="9.1999999999999993"/>
    <n v="1"/>
    <n v="0"/>
    <n v="9.1999999999999993"/>
    <s v="Speedy Express"/>
    <s v="Romero y tomillo"/>
    <s v="Alejandra Camino"/>
    <s v="Madrid"/>
    <s v="Spain"/>
    <s v="Specialty Biscuits, Ltd."/>
  </r>
  <r>
    <x v="62"/>
    <d v="2017-10-13T00:00:00"/>
    <d v="2017-09-24T00:00:00"/>
    <s v="Margaret Peacock"/>
    <x v="8"/>
    <x v="1"/>
    <s v="24 - 250 g pkgs."/>
    <n v="19.5"/>
    <n v="2"/>
    <n v="0"/>
    <n v="39"/>
    <s v="Speedy Express"/>
    <s v="Romero y tomillo"/>
    <s v="Alejandra Camino"/>
    <s v="Madrid"/>
    <s v="Spain"/>
    <s v="Pasta Buttini s.r.l."/>
  </r>
  <r>
    <x v="62"/>
    <d v="2017-10-13T00:00:00"/>
    <d v="2017-09-24T00:00:00"/>
    <s v="Margaret Peacock"/>
    <x v="34"/>
    <x v="3"/>
    <s v="10 - 200 g glasses"/>
    <n v="25.89"/>
    <n v="6"/>
    <n v="0"/>
    <n v="155.34"/>
    <s v="Speedy Express"/>
    <s v="Romero y tomillo"/>
    <s v="Alejandra Camino"/>
    <s v="Madrid"/>
    <s v="Spain"/>
    <s v="Nord-Ost-Fisch Handelsgesellschaft mbH"/>
  </r>
  <r>
    <x v="63"/>
    <d v="2018-10-14T00:00:00"/>
    <d v="2018-09-25T00:00:00"/>
    <s v="Janet Leverling"/>
    <x v="49"/>
    <x v="5"/>
    <s v="10 boxes x 12 pieces"/>
    <n v="9.1999999999999993"/>
    <n v="18"/>
    <n v="0"/>
    <n v="165.6"/>
    <s v="Federal Shipping"/>
    <s v="LILA-Supermercado"/>
    <s v="Carlos González"/>
    <s v="Barquisimeto"/>
    <s v="Venezuela"/>
    <s v="Specialty Biscuits, Ltd."/>
  </r>
  <r>
    <x v="64"/>
    <d v="2015-10-14T00:00:00"/>
    <d v="2015-09-23T00:00:00"/>
    <s v="Janet Leverling"/>
    <x v="10"/>
    <x v="0"/>
    <s v="15 - 300 g rounds"/>
    <n v="34"/>
    <n v="35"/>
    <n v="0"/>
    <n v="1190"/>
    <s v="Federal Shipping"/>
    <s v="LILA-Supermercado"/>
    <s v="Carlos González"/>
    <s v="Barquisimeto"/>
    <s v="Venezuela"/>
    <s v="Gai pâturage"/>
  </r>
  <r>
    <x v="65"/>
    <d v="2017-10-14T00:00:00"/>
    <d v="2017-09-24T00:00:00"/>
    <s v="Janet Leverling"/>
    <x v="50"/>
    <x v="4"/>
    <s v="24 - 250 ml bottles"/>
    <n v="15.5"/>
    <n v="20"/>
    <n v="0"/>
    <n v="310"/>
    <s v="Federal Shipping"/>
    <s v="LILA-Supermercado"/>
    <s v="Carlos González"/>
    <s v="Barquisimeto"/>
    <s v="Venezuela"/>
    <s v="Mayumi's"/>
  </r>
  <r>
    <x v="64"/>
    <d v="2015-10-14T00:00:00"/>
    <d v="2015-09-17T00:00:00"/>
    <s v="Janet Leverling"/>
    <x v="0"/>
    <x v="0"/>
    <s v="24 - 200 g pkgs."/>
    <n v="34.799999999999997"/>
    <n v="3"/>
    <n v="0"/>
    <n v="104.39999999999999"/>
    <s v="Federal Shipping"/>
    <s v="LILA-Supermercado"/>
    <s v="Carlos González"/>
    <s v="Barquisimeto"/>
    <s v="Venezuela"/>
    <s v="Formaggi Fortini s.r.l."/>
  </r>
  <r>
    <x v="66"/>
    <d v="2016-10-17T00:00:00"/>
    <d v="2016-09-22T00:00:00"/>
    <s v="Margaret Peacock"/>
    <x v="51"/>
    <x v="6"/>
    <s v="24 - 12 oz bottles"/>
    <n v="14"/>
    <n v="5"/>
    <n v="0.25"/>
    <n v="70"/>
    <s v="Speedy Express"/>
    <s v="Lehmanns Marktstand"/>
    <s v="Renate Messner"/>
    <s v="Frankfurt a.M. "/>
    <s v="Germany"/>
    <s v="Bigfoot Breweries"/>
  </r>
  <r>
    <x v="67"/>
    <d v="2015-10-17T00:00:00"/>
    <d v="2015-09-28T00:00:00"/>
    <s v="Margaret Peacock"/>
    <x v="46"/>
    <x v="4"/>
    <s v="20 - 2 kg bags"/>
    <n v="19.45"/>
    <n v="21"/>
    <n v="0"/>
    <n v="408.45"/>
    <s v="Speedy Express"/>
    <s v="Lehmanns Marktstand"/>
    <s v="Renate Messner"/>
    <s v="Frankfurt a.M. "/>
    <s v="Germany"/>
    <s v="Leka Trading"/>
  </r>
  <r>
    <x v="68"/>
    <d v="2018-10-17T00:00:00"/>
    <d v="2018-09-28T00:00:00"/>
    <s v="Margaret Peacock"/>
    <x v="10"/>
    <x v="0"/>
    <s v="15 - 300 g rounds"/>
    <n v="34"/>
    <n v="20"/>
    <n v="0.25"/>
    <n v="680"/>
    <s v="Speedy Express"/>
    <s v="Lehmanns Marktstand"/>
    <s v="Renate Messner"/>
    <s v="Frankfurt a.M. "/>
    <s v="Germany"/>
    <s v="Gai pâturage"/>
  </r>
  <r>
    <x v="66"/>
    <d v="2016-10-17T00:00:00"/>
    <d v="2016-09-29T00:00:00"/>
    <s v="Margaret Peacock"/>
    <x v="24"/>
    <x v="5"/>
    <s v="100 - 100 g pieces"/>
    <n v="43.9"/>
    <n v="15"/>
    <n v="0.25"/>
    <n v="658.5"/>
    <s v="Speedy Express"/>
    <s v="Lehmanns Marktstand"/>
    <s v="Renate Messner"/>
    <s v="Frankfurt a.M. "/>
    <s v="Germany"/>
    <s v="Heli Süßwaren GmbH &amp; Co. KG"/>
  </r>
  <r>
    <x v="69"/>
    <d v="2017-10-18T00:00:00"/>
    <d v="2017-09-29T00:00:00"/>
    <s v="Nancy Davolio"/>
    <x v="52"/>
    <x v="6"/>
    <s v="10 boxes x 20 bags"/>
    <n v="18"/>
    <n v="45"/>
    <n v="0.2"/>
    <n v="810"/>
    <s v="United Package"/>
    <s v="QUICK-Stop"/>
    <s v="Horst Kloss"/>
    <s v="Cunewalde"/>
    <s v="Germany"/>
    <s v="Exotic Liquids"/>
  </r>
  <r>
    <x v="69"/>
    <d v="2017-10-18T00:00:00"/>
    <d v="2017-09-21T00:00:00"/>
    <s v="Nancy Davolio"/>
    <x v="38"/>
    <x v="3"/>
    <s v="24 - 4 oz tins"/>
    <n v="18.399999999999999"/>
    <n v="40"/>
    <n v="0.2"/>
    <n v="736"/>
    <s v="United Package"/>
    <s v="QUICK-Stop"/>
    <s v="Horst Kloss"/>
    <s v="Cunewalde"/>
    <s v="Germany"/>
    <s v="New England Seafood Cannery"/>
  </r>
  <r>
    <x v="70"/>
    <d v="2015-10-18T00:00:00"/>
    <d v="2015-09-28T00:00:00"/>
    <s v="Nancy Davolio"/>
    <x v="22"/>
    <x v="7"/>
    <s v="48 pieces"/>
    <n v="32.799999999999997"/>
    <n v="36"/>
    <n v="0.2"/>
    <n v="1180.8"/>
    <s v="United Package"/>
    <s v="QUICK-Stop"/>
    <s v="Horst Kloss"/>
    <s v="Cunewalde"/>
    <s v="Germany"/>
    <s v="G'day, Mate"/>
  </r>
  <r>
    <x v="71"/>
    <d v="2016-10-19T00:00:00"/>
    <d v="2016-09-22T00:00:00"/>
    <s v="Laura Callahan"/>
    <x v="30"/>
    <x v="5"/>
    <s v="48 pies"/>
    <n v="49.3"/>
    <n v="40"/>
    <n v="0"/>
    <n v="1972"/>
    <s v="Federal Shipping"/>
    <s v="QUICK-Stop"/>
    <s v="Horst Kloss"/>
    <s v="Cunewalde"/>
    <s v="Germany"/>
    <s v="Forêts d'érables"/>
  </r>
  <r>
    <x v="72"/>
    <d v="2015-10-19T00:00:00"/>
    <d v="2015-09-27T00:00:00"/>
    <s v="Laura Callahan"/>
    <x v="31"/>
    <x v="6"/>
    <s v="24 - 12 oz bottles"/>
    <n v="18"/>
    <n v="100"/>
    <n v="0"/>
    <n v="1800"/>
    <s v="Federal Shipping"/>
    <s v="QUICK-Stop"/>
    <s v="Horst Kloss"/>
    <s v="Cunewalde"/>
    <s v="Germany"/>
    <s v="Bigfoot Breweries"/>
  </r>
  <r>
    <x v="73"/>
    <d v="2016-10-20T00:00:00"/>
    <d v="2016-10-02T00:00:00"/>
    <s v="Laura Callahan"/>
    <x v="53"/>
    <x v="3"/>
    <s v="4 - 450 g glasses"/>
    <n v="12"/>
    <n v="15"/>
    <n v="0.15"/>
    <n v="180"/>
    <s v="Federal Shipping"/>
    <s v="Ricardo Adocicados"/>
    <s v="Janete Limeira"/>
    <s v="Rio de Janeiro"/>
    <s v="Brazil"/>
    <s v="Lyngbysild"/>
  </r>
  <r>
    <x v="73"/>
    <d v="2016-10-20T00:00:00"/>
    <d v="2016-09-29T00:00:00"/>
    <s v="Laura Callahan"/>
    <x v="20"/>
    <x v="5"/>
    <s v="32 - 500 g boxes"/>
    <n v="17.45"/>
    <n v="40"/>
    <n v="0.15"/>
    <n v="698"/>
    <s v="Federal Shipping"/>
    <s v="Ricardo Adocicados"/>
    <s v="Janete Limeira"/>
    <s v="Rio de Janeiro"/>
    <s v="Brazil"/>
    <s v="Pavlova, Ltd."/>
  </r>
  <r>
    <x v="74"/>
    <d v="2015-10-20T00:00:00"/>
    <d v="2015-10-02T00:00:00"/>
    <s v="Laura Callahan"/>
    <x v="54"/>
    <x v="6"/>
    <s v="24 - 12 oz bottles"/>
    <n v="14"/>
    <n v="20"/>
    <n v="0"/>
    <n v="280"/>
    <s v="Federal Shipping"/>
    <s v="Ricardo Adocicados"/>
    <s v="Janete Limeira"/>
    <s v="Rio de Janeiro"/>
    <s v="Brazil"/>
    <s v="Bigfoot Breweries"/>
  </r>
  <r>
    <x v="75"/>
    <d v="2016-10-21T00:00:00"/>
    <d v="2016-09-26T00:00:00"/>
    <s v="Margaret Peacock"/>
    <x v="55"/>
    <x v="5"/>
    <s v="10 boxes x 8 pieces"/>
    <n v="12.5"/>
    <n v="3"/>
    <n v="0.1"/>
    <n v="37.5"/>
    <s v="Speedy Express"/>
    <s v="Reggiani Caseifici"/>
    <s v="Maurizio Moroni"/>
    <s v="Reggio Emilia"/>
    <s v="Italy"/>
    <s v="Specialty Biscuits, Ltd."/>
  </r>
  <r>
    <x v="76"/>
    <d v="2018-10-21T00:00:00"/>
    <d v="2018-09-23T00:00:00"/>
    <s v="Margaret Peacock"/>
    <x v="56"/>
    <x v="7"/>
    <s v="16 pies"/>
    <n v="7.45"/>
    <n v="10"/>
    <n v="0.1"/>
    <n v="74.5"/>
    <s v="Speedy Express"/>
    <s v="Reggiani Caseifici"/>
    <s v="Maurizio Moroni"/>
    <s v="Reggio Emilia"/>
    <s v="Italy"/>
    <s v="Ma Maison"/>
  </r>
  <r>
    <x v="77"/>
    <d v="2017-10-24T00:00:00"/>
    <d v="2017-10-02T00:00:00"/>
    <s v="Robert King"/>
    <x v="57"/>
    <x v="4"/>
    <s v="12 - 550 ml bottles"/>
    <n v="10"/>
    <n v="30"/>
    <n v="0"/>
    <n v="300"/>
    <s v="Federal Shipping"/>
    <s v="B's Beverages"/>
    <s v="Victoria Ashworth"/>
    <s v="London"/>
    <s v="UK"/>
    <s v="Exotic Liquids"/>
  </r>
  <r>
    <x v="78"/>
    <d v="2015-10-24T00:00:00"/>
    <d v="2015-10-02T00:00:00"/>
    <s v="Robert King"/>
    <x v="58"/>
    <x v="1"/>
    <s v="20 bags x 4 pieces"/>
    <n v="33.25"/>
    <n v="9"/>
    <n v="0"/>
    <n v="299.25"/>
    <s v="Federal Shipping"/>
    <s v="B's Beverages"/>
    <s v="Victoria Ashworth"/>
    <s v="London"/>
    <s v="UK"/>
    <s v="Plutzer Lebensmittelgroßmärkte AG"/>
  </r>
  <r>
    <x v="79"/>
    <d v="2015-10-25T00:00:00"/>
    <d v="2015-10-03T00:00:00"/>
    <s v="Laura Callahan"/>
    <x v="23"/>
    <x v="4"/>
    <s v="12 boxes"/>
    <n v="13"/>
    <n v="10"/>
    <n v="0"/>
    <n v="130"/>
    <s v="Speedy Express"/>
    <s v="Comércio Mineiro"/>
    <s v="Pedro Afonso"/>
    <s v="São Paulo"/>
    <s v="Brazil"/>
    <s v="Plutzer Lebensmittelgroßmärkte AG"/>
  </r>
  <r>
    <x v="80"/>
    <d v="2018-10-25T00:00:00"/>
    <d v="2018-10-05T00:00:00"/>
    <s v="Laura Callahan"/>
    <x v="39"/>
    <x v="7"/>
    <s v="50 bags x 30 sausgs."/>
    <n v="123.79"/>
    <n v="15"/>
    <n v="0"/>
    <n v="1856.8500000000001"/>
    <s v="Speedy Express"/>
    <s v="Comércio Mineiro"/>
    <s v="Pedro Afonso"/>
    <s v="São Paulo"/>
    <s v="Brazil"/>
    <s v="Plutzer Lebensmittelgroßmärkte AG"/>
  </r>
  <r>
    <x v="80"/>
    <d v="2018-10-25T00:00:00"/>
    <d v="2018-10-04T00:00:00"/>
    <s v="Laura Callahan"/>
    <x v="14"/>
    <x v="5"/>
    <s v="24 - 50 g pkgs."/>
    <n v="20"/>
    <n v="15"/>
    <n v="0"/>
    <n v="300"/>
    <s v="Speedy Express"/>
    <s v="Comércio Mineiro"/>
    <s v="Pedro Afonso"/>
    <s v="São Paulo"/>
    <s v="Brazil"/>
    <s v="Karkki Oy"/>
  </r>
  <r>
    <x v="80"/>
    <d v="2018-10-25T00:00:00"/>
    <d v="2018-10-05T00:00:00"/>
    <s v="Laura Callahan"/>
    <x v="25"/>
    <x v="4"/>
    <s v="36 boxes"/>
    <n v="21.35"/>
    <n v="20"/>
    <n v="0"/>
    <n v="427"/>
    <s v="Speedy Express"/>
    <s v="Comércio Mineiro"/>
    <s v="Pedro Afonso"/>
    <s v="São Paulo"/>
    <s v="Brazil"/>
    <s v="New Orleans Cajun Delights"/>
  </r>
  <r>
    <x v="80"/>
    <d v="2018-10-25T00:00:00"/>
    <d v="2018-10-03T00:00:00"/>
    <s v="Michael Suyama"/>
    <x v="46"/>
    <x v="4"/>
    <s v="20 - 2 kg bags"/>
    <n v="19.45"/>
    <n v="24"/>
    <n v="0.1"/>
    <n v="466.79999999999995"/>
    <s v="United Package"/>
    <s v="Que Delícia"/>
    <s v="Bernardo Batista"/>
    <s v="Rio de Janeiro"/>
    <s v="Brazil"/>
    <s v="Leka Trading"/>
  </r>
  <r>
    <x v="80"/>
    <d v="2018-10-25T00:00:00"/>
    <d v="2018-09-30T00:00:00"/>
    <s v="Michael Suyama"/>
    <x v="43"/>
    <x v="3"/>
    <s v="2 kg box"/>
    <n v="6"/>
    <n v="20"/>
    <n v="0.1"/>
    <n v="120"/>
    <s v="United Package"/>
    <s v="Que Delícia"/>
    <s v="Bernardo Batista"/>
    <s v="Rio de Janeiro"/>
    <s v="Brazil"/>
    <s v="Mayumi's"/>
  </r>
  <r>
    <x v="81"/>
    <d v="2017-10-25T00:00:00"/>
    <d v="2017-10-04T00:00:00"/>
    <s v="Michael Suyama"/>
    <x v="3"/>
    <x v="2"/>
    <s v="50 - 300 g pkgs."/>
    <n v="53"/>
    <n v="2"/>
    <n v="0.1"/>
    <n v="106"/>
    <s v="United Package"/>
    <s v="Que Delícia"/>
    <s v="Bernardo Batista"/>
    <s v="Rio de Janeiro"/>
    <s v="Brazil"/>
    <s v="G'day, Mate"/>
  </r>
  <r>
    <x v="82"/>
    <d v="2015-10-26T00:00:00"/>
    <d v="2015-10-06T00:00:00"/>
    <s v="Nancy Davolio"/>
    <x v="11"/>
    <x v="5"/>
    <s v="30 gift boxes"/>
    <n v="81"/>
    <n v="20"/>
    <n v="0"/>
    <n v="1620"/>
    <s v="United Package"/>
    <s v="Tradição Hipermercados"/>
    <s v="Anabela Domingues"/>
    <s v="São Paulo"/>
    <s v="Brazil"/>
    <s v="Specialty Biscuits, Ltd."/>
  </r>
  <r>
    <x v="83"/>
    <d v="2015-10-27T00:00:00"/>
    <d v="2015-10-05T00:00:00"/>
    <s v="Nancy Davolio"/>
    <x v="59"/>
    <x v="3"/>
    <s v="16 kg pkg."/>
    <n v="62.5"/>
    <n v="12"/>
    <n v="0"/>
    <n v="750"/>
    <s v="Federal Shipping"/>
    <s v="Tortuga Restaurante"/>
    <s v="Miguel Angel Paolino"/>
    <s v="México D.F."/>
    <s v="Mexico"/>
    <s v="Pavlova, Ltd."/>
  </r>
  <r>
    <x v="84"/>
    <d v="2016-10-27T00:00:00"/>
    <d v="2016-10-07T00:00:00"/>
    <s v="Nancy Davolio"/>
    <x v="48"/>
    <x v="6"/>
    <s v="24 - 0.5 l bottles"/>
    <n v="7.75"/>
    <n v="6"/>
    <n v="0"/>
    <n v="46.5"/>
    <s v="Federal Shipping"/>
    <s v="Tortuga Restaurante"/>
    <s v="Miguel Angel Paolino"/>
    <s v="México D.F."/>
    <s v="Mexico"/>
    <s v="Plutzer Lebensmittelgroßmärkte AG"/>
  </r>
  <r>
    <x v="85"/>
    <d v="2018-10-27T00:00:00"/>
    <d v="2018-10-09T00:00:00"/>
    <s v="Nancy Davolio"/>
    <x v="17"/>
    <x v="6"/>
    <s v="12 - 355 ml cans"/>
    <n v="4.5"/>
    <n v="10"/>
    <n v="0"/>
    <n v="45"/>
    <s v="Federal Shipping"/>
    <s v="Tortuga Restaurante"/>
    <s v="Miguel Angel Paolino"/>
    <s v="México D.F."/>
    <s v="Mexico"/>
    <s v="Refrescos Americanas LTDA"/>
  </r>
  <r>
    <x v="83"/>
    <d v="2015-10-27T00:00:00"/>
    <d v="2015-10-01T00:00:00"/>
    <s v="Nancy Davolio"/>
    <x v="47"/>
    <x v="4"/>
    <s v="15 - 625 g jars"/>
    <n v="43.9"/>
    <n v="5"/>
    <n v="0"/>
    <n v="219.5"/>
    <s v="Federal Shipping"/>
    <s v="Tortuga Restaurante"/>
    <s v="Miguel Angel Paolino"/>
    <s v="México D.F."/>
    <s v="Mexico"/>
    <s v="Pavlova, Ltd."/>
  </r>
  <r>
    <x v="86"/>
    <d v="2016-10-28T00:00:00"/>
    <d v="2016-10-05T00:00:00"/>
    <s v="Margaret Peacock"/>
    <x v="10"/>
    <x v="0"/>
    <s v="15 - 300 g rounds"/>
    <n v="34"/>
    <n v="21"/>
    <n v="0"/>
    <n v="714"/>
    <s v="United Package"/>
    <s v="Rattlesnake Canyon Grocery"/>
    <s v="Paula Wilson"/>
    <s v="Albuquerque"/>
    <s v="USA"/>
    <s v="Gai pâturage"/>
  </r>
  <r>
    <x v="87"/>
    <d v="2015-10-28T00:00:00"/>
    <d v="2015-10-05T00:00:00"/>
    <s v="Margaret Peacock"/>
    <x v="48"/>
    <x v="6"/>
    <s v="24 - 0.5 l bottles"/>
    <n v="7.75"/>
    <n v="6"/>
    <n v="0"/>
    <n v="46.5"/>
    <s v="United Package"/>
    <s v="Rattlesnake Canyon Grocery"/>
    <s v="Paula Wilson"/>
    <s v="Albuquerque"/>
    <s v="USA"/>
    <s v="Plutzer Lebensmittelgroßmärkte AG"/>
  </r>
  <r>
    <x v="88"/>
    <d v="2017-10-28T00:00:00"/>
    <d v="2017-10-03T00:00:00"/>
    <s v="Margaret Peacock"/>
    <x v="52"/>
    <x v="6"/>
    <s v="10 boxes x 20 bags"/>
    <n v="18"/>
    <n v="18"/>
    <n v="0"/>
    <n v="324"/>
    <s v="United Package"/>
    <s v="Rattlesnake Canyon Grocery"/>
    <s v="Paula Wilson"/>
    <s v="Albuquerque"/>
    <s v="USA"/>
    <s v="Exotic Liquids"/>
  </r>
  <r>
    <x v="88"/>
    <d v="2017-10-28T00:00:00"/>
    <d v="2017-10-09T00:00:00"/>
    <s v="Margaret Peacock"/>
    <x v="40"/>
    <x v="6"/>
    <s v="16 - 500 g tins"/>
    <n v="46"/>
    <n v="15"/>
    <n v="0"/>
    <n v="690"/>
    <s v="United Package"/>
    <s v="Rattlesnake Canyon Grocery"/>
    <s v="Paula Wilson"/>
    <s v="Albuquerque"/>
    <s v="USA"/>
    <s v="Leka Trading"/>
  </r>
  <r>
    <x v="86"/>
    <d v="2016-10-28T00:00:00"/>
    <d v="2016-10-02T00:00:00"/>
    <s v="Margaret Peacock"/>
    <x v="35"/>
    <x v="7"/>
    <s v="20 - 1 kg tins"/>
    <n v="39"/>
    <n v="15"/>
    <n v="0"/>
    <n v="585"/>
    <s v="United Package"/>
    <s v="Rattlesnake Canyon Grocery"/>
    <s v="Paula Wilson"/>
    <s v="Albuquerque"/>
    <s v="USA"/>
    <s v="Pavlova, Ltd."/>
  </r>
  <r>
    <x v="89"/>
    <d v="2015-10-31T00:00:00"/>
    <d v="2015-10-09T00:00:00"/>
    <s v="Andrew Fuller"/>
    <x v="33"/>
    <x v="1"/>
    <s v="24 - 250 g pkgs."/>
    <n v="38"/>
    <n v="4"/>
    <n v="0"/>
    <n v="152"/>
    <s v="United Package"/>
    <s v="Vins et alcools Chevalier"/>
    <s v="Paul Henriot"/>
    <s v="Reims"/>
    <s v="France"/>
    <s v="Pasta Buttini s.r.l."/>
  </r>
  <r>
    <x v="90"/>
    <d v="2015-11-01T00:00:00"/>
    <d v="2015-10-08T00:00:00"/>
    <s v="Michael Suyama"/>
    <x v="60"/>
    <x v="0"/>
    <s v="10 kg pkg."/>
    <n v="36"/>
    <n v="15"/>
    <n v="0"/>
    <n v="540"/>
    <s v="Speedy Express"/>
    <s v="LILA-Supermercado"/>
    <s v="Carlos González"/>
    <s v="Barquisimeto"/>
    <s v="Venezuela"/>
    <s v="Norske Meierier"/>
  </r>
  <r>
    <x v="91"/>
    <d v="2017-11-01T00:00:00"/>
    <d v="2017-10-10T00:00:00"/>
    <s v="Michael Suyama"/>
    <x v="2"/>
    <x v="0"/>
    <s v="1 kg pkg."/>
    <n v="21"/>
    <n v="12"/>
    <n v="0"/>
    <n v="252"/>
    <s v="Speedy Express"/>
    <s v="LILA-Supermercado"/>
    <s v="Carlos González"/>
    <s v="Barquisimeto"/>
    <s v="Venezuela"/>
    <s v="Cooperativa de Quesos 'Las Cabras'"/>
  </r>
  <r>
    <x v="92"/>
    <d v="2016-11-01T00:00:00"/>
    <d v="2016-10-06T00:00:00"/>
    <s v="Michael Suyama"/>
    <x v="20"/>
    <x v="5"/>
    <s v="32 - 500 g boxes"/>
    <n v="17.45"/>
    <n v="30"/>
    <n v="0"/>
    <n v="523.5"/>
    <s v="Speedy Express"/>
    <s v="LILA-Supermercado"/>
    <s v="Carlos González"/>
    <s v="Barquisimeto"/>
    <s v="Venezuela"/>
    <s v="Pavlova, Ltd."/>
  </r>
  <r>
    <x v="93"/>
    <d v="2015-11-16T00:00:00"/>
    <d v="2015-10-12T00:00:00"/>
    <s v="Steven Buchanan"/>
    <x v="0"/>
    <x v="0"/>
    <s v="24 - 200 g pkgs."/>
    <n v="34.799999999999997"/>
    <n v="20"/>
    <n v="0"/>
    <n v="696"/>
    <s v="United Package"/>
    <s v="Blondel père et fils"/>
    <s v="Frédérique Citeaux"/>
    <s v="Strasbourg"/>
    <s v="France"/>
    <s v="Formaggi Fortini s.r.l."/>
  </r>
  <r>
    <x v="94"/>
    <d v="2017-11-16T00:00:00"/>
    <d v="2017-10-11T00:00:00"/>
    <s v="Steven Buchanan"/>
    <x v="12"/>
    <x v="6"/>
    <s v="750 cc per bottle"/>
    <n v="18"/>
    <n v="60"/>
    <n v="0"/>
    <n v="1080"/>
    <s v="United Package"/>
    <s v="Blondel père et fils"/>
    <s v="Frédérique Citeaux"/>
    <s v="Strasbourg"/>
    <s v="France"/>
    <s v="Aux joyeux ecclésiastiques"/>
  </r>
  <r>
    <x v="95"/>
    <d v="2018-11-03T00:00:00"/>
    <d v="2018-10-06T00:00:00"/>
    <s v="Michael Suyama"/>
    <x v="18"/>
    <x v="6"/>
    <s v="24 - 12 oz bottles"/>
    <n v="19"/>
    <n v="40"/>
    <n v="0"/>
    <n v="760"/>
    <s v="United Package"/>
    <s v="Hungry Owl All-Night Grocers"/>
    <s v="Patricia McKenna"/>
    <s v="Cork"/>
    <s v="Ireland"/>
    <s v="Exotic Liquids"/>
  </r>
  <r>
    <x v="96"/>
    <d v="2015-11-03T00:00:00"/>
    <d v="2015-10-08T00:00:00"/>
    <s v="Michael Suyama"/>
    <x v="21"/>
    <x v="3"/>
    <s v="24 - 250 g  jars"/>
    <n v="19"/>
    <n v="40"/>
    <n v="0.25"/>
    <n v="760"/>
    <s v="United Package"/>
    <s v="Hungry Owl All-Night Grocers"/>
    <s v="Patricia McKenna"/>
    <s v="Cork"/>
    <s v="Ireland"/>
    <s v="Svensk Sjöföda AB"/>
  </r>
  <r>
    <x v="97"/>
    <d v="2016-11-03T00:00:00"/>
    <d v="2016-10-13T00:00:00"/>
    <s v="Michael Suyama"/>
    <x v="30"/>
    <x v="5"/>
    <s v="48 pies"/>
    <n v="49.3"/>
    <n v="15"/>
    <n v="0"/>
    <n v="739.5"/>
    <s v="United Package"/>
    <s v="Hungry Owl All-Night Grocers"/>
    <s v="Patricia McKenna"/>
    <s v="Cork"/>
    <s v="Ireland"/>
    <s v="Forêts d'érables"/>
  </r>
  <r>
    <x v="98"/>
    <d v="2017-11-03T00:00:00"/>
    <d v="2017-10-07T00:00:00"/>
    <s v="Michael Suyama"/>
    <x v="19"/>
    <x v="0"/>
    <s v="5 kg pkg."/>
    <n v="55"/>
    <n v="30"/>
    <n v="0.25"/>
    <n v="1650"/>
    <s v="United Package"/>
    <s v="Hungry Owl All-Night Grocers"/>
    <s v="Patricia McKenna"/>
    <s v="Cork"/>
    <s v="Ireland"/>
    <s v="Gai pâturage"/>
  </r>
  <r>
    <x v="99"/>
    <d v="2017-11-04T00:00:00"/>
    <d v="2017-10-14T00:00:00"/>
    <s v="Margaret Peacock"/>
    <x v="29"/>
    <x v="6"/>
    <s v="24 - 355 ml bottles"/>
    <n v="15"/>
    <n v="20"/>
    <n v="0"/>
    <n v="300"/>
    <s v="United Package"/>
    <s v="Ricardo Adocicados"/>
    <s v="Janete Limeira"/>
    <s v="Rio de Janeiro"/>
    <s v="Brazil"/>
    <s v="Pavlova, Ltd."/>
  </r>
  <r>
    <x v="100"/>
    <d v="2018-11-04T00:00:00"/>
    <d v="2018-10-07T00:00:00"/>
    <s v="Margaret Peacock"/>
    <x v="49"/>
    <x v="5"/>
    <s v="10 boxes x 12 pieces"/>
    <n v="9.1999999999999993"/>
    <n v="15"/>
    <n v="0"/>
    <n v="138"/>
    <s v="United Package"/>
    <s v="Ricardo Adocicados"/>
    <s v="Janete Limeira"/>
    <s v="Rio de Janeiro"/>
    <s v="Brazil"/>
    <s v="Specialty Biscuits, Ltd."/>
  </r>
  <r>
    <x v="101"/>
    <d v="2018-11-07T00:00:00"/>
    <d v="2018-10-13T00:00:00"/>
    <s v="Andrew Fuller"/>
    <x v="55"/>
    <x v="5"/>
    <s v="10 boxes x 8 pieces"/>
    <n v="12.5"/>
    <n v="20"/>
    <n v="0"/>
    <n v="250"/>
    <s v="United Package"/>
    <s v="Magazzini Alimentari Riuniti"/>
    <s v="Giovanni Rovelli"/>
    <s v="Bergamo"/>
    <s v="Italy"/>
    <s v="Specialty Biscuits, Ltd."/>
  </r>
  <r>
    <x v="102"/>
    <d v="2016-11-07T00:00:00"/>
    <d v="2016-10-20T00:00:00"/>
    <s v="Andrew Fuller"/>
    <x v="61"/>
    <x v="4"/>
    <s v="24 - 8 oz jars"/>
    <n v="17"/>
    <n v="30"/>
    <n v="0"/>
    <n v="510"/>
    <s v="United Package"/>
    <s v="Magazzini Alimentari Riuniti"/>
    <s v="Giovanni Rovelli"/>
    <s v="Bergamo"/>
    <s v="Italy"/>
    <s v="New Orleans Cajun Delights"/>
  </r>
  <r>
    <x v="103"/>
    <d v="2015-11-07T00:00:00"/>
    <d v="2015-10-17T00:00:00"/>
    <s v="Laura Callahan"/>
    <x v="33"/>
    <x v="1"/>
    <s v="24 - 250 g pkgs."/>
    <n v="38"/>
    <n v="20"/>
    <n v="0"/>
    <n v="760"/>
    <s v="United Package"/>
    <s v="Die Wandernde Kuh"/>
    <s v="Rita Müller"/>
    <s v="Stuttgart"/>
    <s v="Germany"/>
    <s v="Pasta Buttini s.r.l."/>
  </r>
  <r>
    <x v="103"/>
    <d v="2015-11-07T00:00:00"/>
    <d v="2015-10-16T00:00:00"/>
    <s v="Laura Callahan"/>
    <x v="38"/>
    <x v="3"/>
    <s v="24 - 4 oz tins"/>
    <n v="18.399999999999999"/>
    <n v="10"/>
    <n v="0"/>
    <n v="184"/>
    <s v="United Package"/>
    <s v="Die Wandernde Kuh"/>
    <s v="Rita Müller"/>
    <s v="Stuttgart"/>
    <s v="Germany"/>
    <s v="New England Seafood Cannery"/>
  </r>
  <r>
    <x v="104"/>
    <d v="2018-11-08T00:00:00"/>
    <d v="2018-10-20T00:00:00"/>
    <s v="Margaret Peacock"/>
    <x v="40"/>
    <x v="6"/>
    <s v="16 - 500 g tins"/>
    <n v="46"/>
    <n v="12"/>
    <n v="0"/>
    <n v="552"/>
    <s v="United Package"/>
    <s v="Suprêmes délices"/>
    <s v="Pascale Cartrain"/>
    <s v="Charleroi"/>
    <s v="Belgium"/>
    <s v="Leka Trading"/>
  </r>
  <r>
    <x v="105"/>
    <d v="2017-11-08T00:00:00"/>
    <d v="2017-10-13T00:00:00"/>
    <s v="Margaret Peacock"/>
    <x v="44"/>
    <x v="2"/>
    <s v="25 - 825 g cans"/>
    <n v="45.6"/>
    <n v="28"/>
    <n v="0"/>
    <n v="1276.8"/>
    <s v="United Package"/>
    <s v="Suprêmes délices"/>
    <s v="Pascale Cartrain"/>
    <s v="Charleroi"/>
    <s v="Belgium"/>
    <s v="Plutzer Lebensmittelgroßmärkte AG"/>
  </r>
  <r>
    <x v="104"/>
    <d v="2018-11-08T00:00:00"/>
    <d v="2018-10-13T00:00:00"/>
    <s v="Margaret Peacock"/>
    <x v="35"/>
    <x v="7"/>
    <s v="20 - 1 kg tins"/>
    <n v="39"/>
    <n v="40"/>
    <n v="0"/>
    <n v="1560"/>
    <s v="United Package"/>
    <s v="Suprêmes délices"/>
    <s v="Pascale Cartrain"/>
    <s v="Charleroi"/>
    <s v="Belgium"/>
    <s v="Pavlova, Ltd."/>
  </r>
  <r>
    <x v="106"/>
    <d v="2018-11-09T00:00:00"/>
    <d v="2018-10-22T00:00:00"/>
    <s v="Robert King"/>
    <x v="6"/>
    <x v="4"/>
    <s v="32 - 8 oz bottles"/>
    <n v="21.05"/>
    <n v="30"/>
    <n v="0.1"/>
    <n v="631.5"/>
    <s v="United Package"/>
    <s v="Godos Cocina Típica"/>
    <s v="José Pedro Freyre"/>
    <s v="Sevilla"/>
    <s v="Spain"/>
    <s v="New Orleans Cajun Delights"/>
  </r>
  <r>
    <x v="106"/>
    <d v="2018-11-09T00:00:00"/>
    <d v="2018-10-12T00:00:00"/>
    <s v="Robert King"/>
    <x v="38"/>
    <x v="3"/>
    <s v="24 - 4 oz tins"/>
    <n v="18.399999999999999"/>
    <n v="40"/>
    <n v="0.1"/>
    <n v="736"/>
    <s v="United Package"/>
    <s v="Godos Cocina Típica"/>
    <s v="José Pedro Freyre"/>
    <s v="Sevilla"/>
    <s v="Spain"/>
    <s v="New England Seafood Cannery"/>
  </r>
  <r>
    <x v="107"/>
    <d v="2015-11-09T00:00:00"/>
    <d v="2015-10-20T00:00:00"/>
    <s v="Robert King"/>
    <x v="55"/>
    <x v="5"/>
    <s v="10 boxes x 8 pieces"/>
    <n v="12.5"/>
    <n v="15"/>
    <n v="0.1"/>
    <n v="187.5"/>
    <s v="United Package"/>
    <s v="Godos Cocina Típica"/>
    <s v="José Pedro Freyre"/>
    <s v="Sevilla"/>
    <s v="Spain"/>
    <s v="Specialty Biscuits, Ltd."/>
  </r>
  <r>
    <x v="108"/>
    <d v="2018-11-10T00:00:00"/>
    <d v="2018-10-15T00:00:00"/>
    <s v="Nancy Davolio"/>
    <x v="14"/>
    <x v="5"/>
    <s v="24 - 50 g pkgs."/>
    <n v="20"/>
    <n v="30"/>
    <n v="0"/>
    <n v="600"/>
    <s v="United Package"/>
    <s v="Tortuga Restaurante"/>
    <s v="Miguel Angel Paolino"/>
    <s v="México D.F."/>
    <s v="Mexico"/>
    <s v="Karkki Oy"/>
  </r>
  <r>
    <x v="109"/>
    <d v="2015-11-10T00:00:00"/>
    <d v="2015-10-21T00:00:00"/>
    <s v="Nancy Davolio"/>
    <x v="19"/>
    <x v="0"/>
    <s v="5 kg pkg."/>
    <n v="55"/>
    <n v="10"/>
    <n v="0"/>
    <n v="550"/>
    <s v="United Package"/>
    <s v="Tortuga Restaurante"/>
    <s v="Miguel Angel Paolino"/>
    <s v="México D.F."/>
    <s v="Mexico"/>
    <s v="Gai pâturage"/>
  </r>
  <r>
    <x v="110"/>
    <d v="2017-11-10T00:00:00"/>
    <d v="2017-10-23T00:00:00"/>
    <s v="Nancy Davolio"/>
    <x v="42"/>
    <x v="0"/>
    <s v="10 - 500 g pkgs."/>
    <n v="21.5"/>
    <n v="2"/>
    <n v="0"/>
    <n v="43"/>
    <s v="United Package"/>
    <s v="Tortuga Restaurante"/>
    <s v="Miguel Angel Paolino"/>
    <s v="México D.F."/>
    <s v="Mexico"/>
    <s v="Norske Meierier"/>
  </r>
  <r>
    <x v="111"/>
    <d v="2015-11-11T00:00:00"/>
    <d v="2015-10-18T00:00:00"/>
    <s v="Laura Callahan"/>
    <x v="12"/>
    <x v="6"/>
    <s v="750 cc per bottle"/>
    <n v="18"/>
    <n v="30"/>
    <n v="0.1"/>
    <n v="540"/>
    <s v="Federal Shipping"/>
    <s v="Old World Delicatessen"/>
    <s v="Rene Phillips"/>
    <s v="Anchorage"/>
    <s v="USA"/>
    <s v="Aux joyeux ecclésiastiques"/>
  </r>
  <r>
    <x v="112"/>
    <d v="2016-11-11T00:00:00"/>
    <d v="2016-10-15T00:00:00"/>
    <s v="Laura Callahan"/>
    <x v="39"/>
    <x v="7"/>
    <s v="50 bags x 30 sausgs."/>
    <n v="123.79"/>
    <n v="25"/>
    <n v="0.1"/>
    <n v="3094.75"/>
    <s v="Federal Shipping"/>
    <s v="Old World Delicatessen"/>
    <s v="Rene Phillips"/>
    <s v="Anchorage"/>
    <s v="USA"/>
    <s v="Plutzer Lebensmittelgroßmärkte AG"/>
  </r>
  <r>
    <x v="111"/>
    <d v="2015-11-11T00:00:00"/>
    <d v="2015-10-20T00:00:00"/>
    <s v="Laura Callahan"/>
    <x v="59"/>
    <x v="3"/>
    <s v="16 kg pkg."/>
    <n v="62.5"/>
    <n v="25"/>
    <n v="0.1"/>
    <n v="1562.5"/>
    <s v="Federal Shipping"/>
    <s v="Old World Delicatessen"/>
    <s v="Rene Phillips"/>
    <s v="Anchorage"/>
    <s v="USA"/>
    <s v="Pavlova, Ltd."/>
  </r>
  <r>
    <x v="113"/>
    <d v="2017-11-14T00:00:00"/>
    <d v="2017-10-20T00:00:00"/>
    <s v="Nancy Davolio"/>
    <x v="34"/>
    <x v="3"/>
    <s v="10 - 200 g glasses"/>
    <n v="25.89"/>
    <n v="10"/>
    <n v="0"/>
    <n v="258.89999999999998"/>
    <s v="Federal Shipping"/>
    <s v="Romero y tomillo"/>
    <s v="Alejandra Camino"/>
    <s v="Madrid"/>
    <s v="Spain"/>
    <s v="Nord-Ost-Fisch Handelsgesellschaft mbH"/>
  </r>
  <r>
    <x v="114"/>
    <d v="2016-11-14T00:00:00"/>
    <d v="2016-10-19T00:00:00"/>
    <s v="Nancy Davolio"/>
    <x v="22"/>
    <x v="7"/>
    <s v="48 pieces"/>
    <n v="32.799999999999997"/>
    <n v="10"/>
    <n v="0"/>
    <n v="328"/>
    <s v="Federal Shipping"/>
    <s v="Romero y tomillo"/>
    <s v="Alejandra Camino"/>
    <s v="Madrid"/>
    <s v="Spain"/>
    <s v="G'day, Mate"/>
  </r>
  <r>
    <x v="115"/>
    <d v="2015-11-14T00:00:00"/>
    <d v="2015-10-18T00:00:00"/>
    <s v="Nancy Davolio"/>
    <x v="56"/>
    <x v="7"/>
    <s v="16 pies"/>
    <n v="7.45"/>
    <n v="5"/>
    <n v="0"/>
    <n v="37.25"/>
    <s v="Federal Shipping"/>
    <s v="Romero y tomillo"/>
    <s v="Alejandra Camino"/>
    <s v="Madrid"/>
    <s v="Spain"/>
    <s v="Ma Maison"/>
  </r>
  <r>
    <x v="116"/>
    <d v="2018-11-15T00:00:00"/>
    <d v="2018-10-28T00:00:00"/>
    <s v="Andrew Fuller"/>
    <x v="30"/>
    <x v="5"/>
    <s v="48 pies"/>
    <n v="49.3"/>
    <n v="10"/>
    <n v="0"/>
    <n v="493"/>
    <s v="United Package"/>
    <s v="Lonesome Pine Restaurant"/>
    <s v="Fran Wilson"/>
    <s v="Portland"/>
    <s v="USA"/>
    <s v="Forêts d'érables"/>
  </r>
  <r>
    <x v="117"/>
    <d v="2016-11-15T00:00:00"/>
    <d v="2016-10-23T00:00:00"/>
    <s v="Andrew Fuller"/>
    <x v="55"/>
    <x v="5"/>
    <s v="10 boxes x 8 pieces"/>
    <n v="12.5"/>
    <n v="3"/>
    <n v="0"/>
    <n v="37.5"/>
    <s v="United Package"/>
    <s v="Lonesome Pine Restaurant"/>
    <s v="Fran Wilson"/>
    <s v="Portland"/>
    <s v="USA"/>
    <s v="Specialty Biscuits, Ltd."/>
  </r>
  <r>
    <x v="118"/>
    <d v="2018-11-16T00:00:00"/>
    <d v="2018-10-22T00:00:00"/>
    <s v="Robert King"/>
    <x v="29"/>
    <x v="6"/>
    <s v="24 - 355 ml bottles"/>
    <n v="15"/>
    <n v="5"/>
    <n v="0"/>
    <n v="75"/>
    <s v="Federal Shipping"/>
    <s v="Ana Trujillo Emparedados y helados"/>
    <s v="Ana Trujillo"/>
    <s v="México D.F."/>
    <s v="Mexico"/>
    <s v="Pavlova, Ltd."/>
  </r>
  <r>
    <x v="119"/>
    <d v="2015-11-16T00:00:00"/>
    <d v="2015-10-29T00:00:00"/>
    <s v="Robert King"/>
    <x v="60"/>
    <x v="0"/>
    <s v="10 kg pkg."/>
    <n v="36"/>
    <n v="1"/>
    <n v="0"/>
    <n v="36"/>
    <s v="Federal Shipping"/>
    <s v="Ana Trujillo Emparedados y helados"/>
    <s v="Ana Trujillo"/>
    <s v="México D.F."/>
    <s v="Mexico"/>
    <s v="Norske Meierier"/>
  </r>
  <r>
    <x v="120"/>
    <d v="2015-11-17T00:00:00"/>
    <d v="2015-10-20T00:00:00"/>
    <s v="Janet Leverling"/>
    <x v="1"/>
    <x v="1"/>
    <s v="32 - 1 kg pkgs."/>
    <n v="14"/>
    <n v="2"/>
    <n v="0"/>
    <n v="28"/>
    <s v="Speedy Express"/>
    <s v="Hungry Owl All-Night Grocers"/>
    <s v="Patricia McKenna"/>
    <s v="Cork"/>
    <s v="Ireland"/>
    <s v="Leka Trading"/>
  </r>
  <r>
    <x v="121"/>
    <d v="2016-11-17T00:00:00"/>
    <d v="2016-10-28T00:00:00"/>
    <s v="Janet Leverling"/>
    <x v="40"/>
    <x v="6"/>
    <s v="16 - 500 g tins"/>
    <n v="46"/>
    <n v="20"/>
    <n v="0"/>
    <n v="920"/>
    <s v="Speedy Express"/>
    <s v="Hungry Owl All-Night Grocers"/>
    <s v="Patricia McKenna"/>
    <s v="Cork"/>
    <s v="Ireland"/>
    <s v="Leka Trading"/>
  </r>
  <r>
    <x v="121"/>
    <d v="2016-11-17T00:00:00"/>
    <d v="2016-10-25T00:00:00"/>
    <s v="Janet Leverling"/>
    <x v="62"/>
    <x v="4"/>
    <s v="12 - 8 oz jars"/>
    <n v="25"/>
    <n v="30"/>
    <n v="0"/>
    <n v="750"/>
    <s v="Speedy Express"/>
    <s v="Hungry Owl All-Night Grocers"/>
    <s v="Patricia McKenna"/>
    <s v="Cork"/>
    <s v="Ireland"/>
    <s v="Grandma Kelly's Homestead"/>
  </r>
  <r>
    <x v="120"/>
    <d v="2015-11-17T00:00:00"/>
    <d v="2015-10-27T00:00:00"/>
    <s v="Janet Leverling"/>
    <x v="63"/>
    <x v="4"/>
    <s v="48 - 6 oz jars"/>
    <n v="22"/>
    <n v="20"/>
    <n v="0"/>
    <n v="440"/>
    <s v="Speedy Express"/>
    <s v="Hungry Owl All-Night Grocers"/>
    <s v="Patricia McKenna"/>
    <s v="Cork"/>
    <s v="Ireland"/>
    <s v="New Orleans Cajun Delights"/>
  </r>
  <r>
    <x v="122"/>
    <d v="2017-11-17T00:00:00"/>
    <d v="2017-10-27T00:00:00"/>
    <s v="Janet Leverling"/>
    <x v="42"/>
    <x v="0"/>
    <s v="10 - 500 g pkgs."/>
    <n v="21.5"/>
    <n v="3"/>
    <n v="0"/>
    <n v="64.5"/>
    <s v="Speedy Express"/>
    <s v="Hungry Owl All-Night Grocers"/>
    <s v="Patricia McKenna"/>
    <s v="Cork"/>
    <s v="Ireland"/>
    <s v="Norske Meierier"/>
  </r>
  <r>
    <x v="123"/>
    <d v="2018-11-18T00:00:00"/>
    <d v="2018-10-29T00:00:00"/>
    <s v="Laura Callahan"/>
    <x v="20"/>
    <x v="5"/>
    <s v="32 - 500 g boxes"/>
    <n v="17.45"/>
    <n v="10"/>
    <n v="0"/>
    <n v="174.5"/>
    <s v="United Package"/>
    <s v="The Big Cheese"/>
    <s v="Liz Nixon"/>
    <s v="Portland"/>
    <s v="USA"/>
    <s v="Pavlova, Ltd."/>
  </r>
  <r>
    <x v="123"/>
    <d v="2018-11-18T00:00:00"/>
    <d v="2018-10-21T00:00:00"/>
    <s v="Laura Callahan"/>
    <x v="30"/>
    <x v="5"/>
    <s v="48 pies"/>
    <n v="49.3"/>
    <n v="5"/>
    <n v="0"/>
    <n v="246.5"/>
    <s v="United Package"/>
    <s v="The Big Cheese"/>
    <s v="Liz Nixon"/>
    <s v="Portland"/>
    <s v="USA"/>
    <s v="Forêts d'érables"/>
  </r>
  <r>
    <x v="124"/>
    <d v="2017-11-04T00:00:00"/>
    <d v="2017-10-23T00:00:00"/>
    <s v="Nancy Davolio"/>
    <x v="60"/>
    <x v="0"/>
    <s v="10 kg pkg."/>
    <n v="36"/>
    <n v="7"/>
    <n v="0"/>
    <n v="252"/>
    <s v="Federal Shipping"/>
    <s v="Du monde entier"/>
    <s v="Janine Labrune"/>
    <s v="Nantes"/>
    <s v="France"/>
    <s v="Norske Meierier"/>
  </r>
  <r>
    <x v="125"/>
    <d v="2015-11-04T00:00:00"/>
    <d v="2015-10-31T00:00:00"/>
    <s v="Nancy Davolio"/>
    <x v="1"/>
    <x v="1"/>
    <s v="32 - 1 kg pkgs."/>
    <n v="14"/>
    <n v="6"/>
    <n v="0"/>
    <n v="84"/>
    <s v="Federal Shipping"/>
    <s v="Du monde entier"/>
    <s v="Janine Labrune"/>
    <s v="Nantes"/>
    <s v="France"/>
    <s v="Leka Trading"/>
  </r>
  <r>
    <x v="126"/>
    <d v="2017-11-21T00:00:00"/>
    <d v="2017-11-01T00:00:00"/>
    <s v="Andrew Fuller"/>
    <x v="48"/>
    <x v="6"/>
    <s v="24 - 0.5 l bottles"/>
    <n v="7.75"/>
    <n v="10"/>
    <n v="0"/>
    <n v="77.5"/>
    <s v="United Package"/>
    <s v="Die Wandernde Kuh"/>
    <s v="Rita Müller"/>
    <s v="Stuttgart"/>
    <s v="Germany"/>
    <s v="Plutzer Lebensmittelgroßmärkte AG"/>
  </r>
  <r>
    <x v="127"/>
    <d v="2018-11-21T00:00:00"/>
    <d v="2018-10-31T00:00:00"/>
    <s v="Andrew Fuller"/>
    <x v="44"/>
    <x v="2"/>
    <s v="25 - 825 g cans"/>
    <n v="45.6"/>
    <n v="4"/>
    <n v="0"/>
    <n v="182.4"/>
    <s v="United Package"/>
    <s v="Die Wandernde Kuh"/>
    <s v="Rita Müller"/>
    <s v="Stuttgart"/>
    <s v="Germany"/>
    <s v="Plutzer Lebensmittelgroßmärkte AG"/>
  </r>
  <r>
    <x v="127"/>
    <d v="2018-11-21T00:00:00"/>
    <d v="2018-10-31T00:00:00"/>
    <s v="Andrew Fuller"/>
    <x v="40"/>
    <x v="6"/>
    <s v="16 - 500 g tins"/>
    <n v="46"/>
    <n v="24"/>
    <n v="0"/>
    <n v="1104"/>
    <s v="United Package"/>
    <s v="Die Wandernde Kuh"/>
    <s v="Rita Müller"/>
    <s v="Stuttgart"/>
    <s v="Germany"/>
    <s v="Leka Trading"/>
  </r>
  <r>
    <x v="126"/>
    <d v="2017-11-21T00:00:00"/>
    <d v="2017-10-25T00:00:00"/>
    <s v="Andrew Fuller"/>
    <x v="22"/>
    <x v="7"/>
    <s v="48 pieces"/>
    <n v="32.799999999999997"/>
    <n v="20"/>
    <n v="0"/>
    <n v="656"/>
    <s v="United Package"/>
    <s v="Die Wandernde Kuh"/>
    <s v="Rita Müller"/>
    <s v="Stuttgart"/>
    <s v="Germany"/>
    <s v="G'day, Mate"/>
  </r>
  <r>
    <x v="128"/>
    <d v="2017-11-22T00:00:00"/>
    <d v="2017-11-03T00:00:00"/>
    <s v="Andrew Fuller"/>
    <x v="21"/>
    <x v="3"/>
    <s v="24 - 250 g  jars"/>
    <n v="19"/>
    <n v="12"/>
    <n v="0"/>
    <n v="228"/>
    <s v="United Package"/>
    <s v="QUICK-Stop"/>
    <s v="Horst Kloss"/>
    <s v="Cunewalde"/>
    <s v="Germany"/>
    <s v="Svensk Sjöföda AB"/>
  </r>
  <r>
    <x v="129"/>
    <d v="2017-11-23T00:00:00"/>
    <d v="2017-10-28T00:00:00"/>
    <s v="Nancy Davolio"/>
    <x v="30"/>
    <x v="5"/>
    <s v="48 pies"/>
    <n v="49.3"/>
    <n v="25"/>
    <n v="0.1"/>
    <n v="1232.5"/>
    <s v="United Package"/>
    <s v="Rattlesnake Canyon Grocery"/>
    <s v="Paula Wilson"/>
    <s v="Albuquerque"/>
    <s v="USA"/>
    <s v="Forêts d'érables"/>
  </r>
  <r>
    <x v="129"/>
    <d v="2017-11-23T00:00:00"/>
    <d v="2017-11-02T00:00:00"/>
    <s v="Nancy Davolio"/>
    <x v="64"/>
    <x v="3"/>
    <s v="24 pieces"/>
    <n v="13.25"/>
    <n v="30"/>
    <n v="0.1"/>
    <n v="397.5"/>
    <s v="United Package"/>
    <s v="Rattlesnake Canyon Grocery"/>
    <s v="Paula Wilson"/>
    <s v="Albuquerque"/>
    <s v="USA"/>
    <s v="Escargots Nouveaux"/>
  </r>
  <r>
    <x v="130"/>
    <d v="2016-11-23T00:00:00"/>
    <d v="2016-10-30T00:00:00"/>
    <s v="Nancy Davolio"/>
    <x v="26"/>
    <x v="0"/>
    <s v="24 - 200 g pkgs."/>
    <n v="32"/>
    <n v="40"/>
    <n v="0.1"/>
    <n v="1280"/>
    <s v="United Package"/>
    <s v="Rattlesnake Canyon Grocery"/>
    <s v="Paula Wilson"/>
    <s v="Albuquerque"/>
    <s v="USA"/>
    <s v="Formaggi Fortini s.r.l."/>
  </r>
  <r>
    <x v="131"/>
    <d v="2016-11-24T00:00:00"/>
    <d v="2016-11-03T00:00:00"/>
    <s v="Margaret Peacock"/>
    <x v="29"/>
    <x v="6"/>
    <s v="24 - 355 ml bottles"/>
    <n v="15"/>
    <n v="30"/>
    <n v="0"/>
    <n v="450"/>
    <s v="United Package"/>
    <s v="Island Trading"/>
    <s v="Helen Bennett"/>
    <s v="Cowes"/>
    <s v="UK"/>
    <s v="Pavlova, Ltd."/>
  </r>
  <r>
    <x v="131"/>
    <d v="2016-11-24T00:00:00"/>
    <d v="2016-10-27T00:00:00"/>
    <s v="Margaret Peacock"/>
    <x v="54"/>
    <x v="6"/>
    <s v="24 - 12 oz bottles"/>
    <n v="14"/>
    <n v="14"/>
    <n v="0"/>
    <n v="196"/>
    <s v="United Package"/>
    <s v="Island Trading"/>
    <s v="Helen Bennett"/>
    <s v="Cowes"/>
    <s v="UK"/>
    <s v="Bigfoot Breweries"/>
  </r>
  <r>
    <x v="132"/>
    <d v="2018-11-25T00:00:00"/>
    <d v="2018-11-03T00:00:00"/>
    <s v="Nancy Davolio"/>
    <x v="30"/>
    <x v="5"/>
    <s v="48 pies"/>
    <n v="49.3"/>
    <n v="70"/>
    <n v="0"/>
    <n v="3451"/>
    <s v="Federal Shipping"/>
    <s v="Rattlesnake Canyon Grocery"/>
    <s v="Paula Wilson"/>
    <s v="Albuquerque"/>
    <s v="USA"/>
    <s v="Forêts d'érables"/>
  </r>
  <r>
    <x v="133"/>
    <d v="2016-11-25T00:00:00"/>
    <d v="2016-11-02T00:00:00"/>
    <s v="Nancy Davolio"/>
    <x v="5"/>
    <x v="3"/>
    <s v="12 - 12 oz cans"/>
    <n v="9.65"/>
    <n v="10"/>
    <n v="0"/>
    <n v="96.5"/>
    <s v="Federal Shipping"/>
    <s v="Rattlesnake Canyon Grocery"/>
    <s v="Paula Wilson"/>
    <s v="Albuquerque"/>
    <s v="USA"/>
    <s v="New England Seafood Cannery"/>
  </r>
  <r>
    <x v="134"/>
    <d v="2017-11-28T00:00:00"/>
    <d v="2017-11-08T00:00:00"/>
    <s v="Michael Suyama"/>
    <x v="52"/>
    <x v="6"/>
    <s v="10 boxes x 20 bags"/>
    <n v="18"/>
    <n v="20"/>
    <n v="0"/>
    <n v="360"/>
    <s v="Speedy Express"/>
    <s v="Lonesome Pine Restaurant"/>
    <s v="Fran Wilson"/>
    <s v="Portland"/>
    <s v="USA"/>
    <s v="Exotic Liquids"/>
  </r>
  <r>
    <x v="135"/>
    <d v="2015-11-29T00:00:00"/>
    <d v="2015-11-10T00:00:00"/>
    <s v="Laura Callahan"/>
    <x v="5"/>
    <x v="3"/>
    <s v="12 - 12 oz cans"/>
    <n v="9.65"/>
    <n v="20"/>
    <n v="0"/>
    <n v="193"/>
    <s v="United Package"/>
    <s v="Island Trading"/>
    <s v="Helen Bennett"/>
    <s v="Cowes"/>
    <s v="UK"/>
    <s v="New England Seafood Cannery"/>
  </r>
  <r>
    <x v="135"/>
    <d v="2015-11-29T00:00:00"/>
    <d v="2015-11-06T00:00:00"/>
    <s v="Laura Callahan"/>
    <x v="37"/>
    <x v="6"/>
    <s v="500 ml"/>
    <n v="18"/>
    <n v="6"/>
    <n v="0"/>
    <n v="108"/>
    <s v="United Package"/>
    <s v="Island Trading"/>
    <s v="Helen Bennett"/>
    <s v="Cowes"/>
    <s v="UK"/>
    <s v="Karkki Oy"/>
  </r>
  <r>
    <x v="136"/>
    <d v="2015-11-30T00:00:00"/>
    <d v="2015-11-11T00:00:00"/>
    <s v="Robert King"/>
    <x v="35"/>
    <x v="7"/>
    <s v="20 - 1 kg tins"/>
    <n v="39"/>
    <n v="8"/>
    <n v="0"/>
    <n v="312"/>
    <s v="Federal Shipping"/>
    <s v="Tortuga Restaurante"/>
    <s v="Miguel Angel Paolino"/>
    <s v="México D.F."/>
    <s v="Mexico"/>
    <s v="Pavlova, Ltd."/>
  </r>
  <r>
    <x v="137"/>
    <d v="2016-11-30T00:00:00"/>
    <d v="2016-11-06T00:00:00"/>
    <s v="Robert King"/>
    <x v="44"/>
    <x v="2"/>
    <s v="25 - 825 g cans"/>
    <n v="45.6"/>
    <n v="14"/>
    <n v="0"/>
    <n v="638.4"/>
    <s v="Federal Shipping"/>
    <s v="Tortuga Restaurante"/>
    <s v="Miguel Angel Paolino"/>
    <s v="México D.F."/>
    <s v="Mexico"/>
    <s v="Plutzer Lebensmittelgroßmärkte AG"/>
  </r>
  <r>
    <x v="136"/>
    <d v="2015-11-30T00:00:00"/>
    <d v="2015-11-04T00:00:00"/>
    <s v="Robert King"/>
    <x v="37"/>
    <x v="6"/>
    <s v="500 ml"/>
    <n v="18"/>
    <n v="30"/>
    <n v="0"/>
    <n v="540"/>
    <s v="Federal Shipping"/>
    <s v="Tortuga Restaurante"/>
    <s v="Miguel Angel Paolino"/>
    <s v="México D.F."/>
    <s v="Mexico"/>
    <s v="Karkki Oy"/>
  </r>
  <r>
    <x v="138"/>
    <d v="2015-11-17T00:00:00"/>
    <d v="2015-11-03T00:00:00"/>
    <s v="Steven Buchanan"/>
    <x v="42"/>
    <x v="0"/>
    <s v="10 - 500 g pkgs."/>
    <n v="21.5"/>
    <n v="30"/>
    <n v="0"/>
    <n v="645"/>
    <s v="Federal Shipping"/>
    <s v="Wartian Herkku"/>
    <s v="Pirkko Koskitalo"/>
    <s v="Oulu"/>
    <s v="Finland"/>
    <s v="Norske Meierier"/>
  </r>
  <r>
    <x v="139"/>
    <d v="2016-12-01T00:00:00"/>
    <d v="2016-11-11T00:00:00"/>
    <s v="Janet Leverling"/>
    <x v="31"/>
    <x v="6"/>
    <s v="24 - 12 oz bottles"/>
    <n v="18"/>
    <n v="10"/>
    <n v="0"/>
    <n v="180"/>
    <s v="United Package"/>
    <s v="Island Trading"/>
    <s v="Helen Bennett"/>
    <s v="Cowes"/>
    <s v="UK"/>
    <s v="Bigfoot Breweries"/>
  </r>
  <r>
    <x v="140"/>
    <d v="2015-12-02T00:00:00"/>
    <d v="2015-11-07T00:00:00"/>
    <s v="Robert King"/>
    <x v="65"/>
    <x v="1"/>
    <s v="16 - 2 kg boxes"/>
    <n v="7"/>
    <n v="20"/>
    <n v="0"/>
    <n v="140"/>
    <s v="Federal Shipping"/>
    <s v="Pericles Comidas clásicas"/>
    <s v="Guillermo Fernández"/>
    <s v="México D.F."/>
    <s v="Mexico"/>
    <s v="G'day, Mate"/>
  </r>
  <r>
    <x v="141"/>
    <d v="2016-12-05T00:00:00"/>
    <d v="2016-11-07T00:00:00"/>
    <s v="Margaret Peacock"/>
    <x v="66"/>
    <x v="5"/>
    <s v="20 - 450 g glasses"/>
    <n v="14"/>
    <n v="4"/>
    <n v="0"/>
    <n v="56"/>
    <s v="Speedy Express"/>
    <s v="Königlich Essen"/>
    <s v="Philip Cramer"/>
    <s v="Brandenburg"/>
    <s v="Germany"/>
    <s v="Heli Süßwaren GmbH &amp; Co. KG"/>
  </r>
  <r>
    <x v="142"/>
    <d v="2018-12-05T00:00:00"/>
    <d v="2018-11-10T00:00:00"/>
    <s v="Margaret Peacock"/>
    <x v="50"/>
    <x v="4"/>
    <s v="24 - 250 ml bottles"/>
    <n v="15.5"/>
    <n v="5"/>
    <n v="0"/>
    <n v="77.5"/>
    <s v="Speedy Express"/>
    <s v="Königlich Essen"/>
    <s v="Philip Cramer"/>
    <s v="Brandenburg"/>
    <s v="Germany"/>
    <s v="Mayumi's"/>
  </r>
  <r>
    <x v="141"/>
    <d v="2016-12-05T00:00:00"/>
    <d v="2016-11-14T00:00:00"/>
    <s v="Margaret Peacock"/>
    <x v="12"/>
    <x v="6"/>
    <s v="750 cc per bottle"/>
    <n v="18"/>
    <n v="4"/>
    <n v="0"/>
    <n v="72"/>
    <s v="Speedy Express"/>
    <s v="Königlich Essen"/>
    <s v="Philip Cramer"/>
    <s v="Brandenburg"/>
    <s v="Germany"/>
    <s v="Aux joyeux ecclésiastiques"/>
  </r>
  <r>
    <x v="143"/>
    <d v="2017-12-06T00:00:00"/>
    <d v="2017-11-13T00:00:00"/>
    <s v="Anne Dodsworth"/>
    <x v="53"/>
    <x v="3"/>
    <s v="4 - 450 g glasses"/>
    <n v="12"/>
    <n v="30"/>
    <n v="0"/>
    <n v="360"/>
    <s v="Speedy Express"/>
    <s v="Save-a-lot Markets"/>
    <s v="Jose Pavarotti"/>
    <s v="Boise"/>
    <s v="USA"/>
    <s v="Lyngbysild"/>
  </r>
  <r>
    <x v="144"/>
    <d v="2016-12-06T00:00:00"/>
    <d v="2016-11-13T00:00:00"/>
    <s v="Anne Dodsworth"/>
    <x v="47"/>
    <x v="4"/>
    <s v="15 - 625 g jars"/>
    <n v="43.9"/>
    <n v="80"/>
    <n v="0.15"/>
    <n v="3512"/>
    <s v="Speedy Express"/>
    <s v="Save-a-lot Markets"/>
    <s v="Jose Pavarotti"/>
    <s v="Boise"/>
    <s v="USA"/>
    <s v="Pavlova, Ltd."/>
  </r>
  <r>
    <x v="143"/>
    <d v="2017-12-06T00:00:00"/>
    <d v="2017-11-16T00:00:00"/>
    <s v="Anne Dodsworth"/>
    <x v="19"/>
    <x v="0"/>
    <s v="5 kg pkg."/>
    <n v="55"/>
    <n v="40"/>
    <n v="0.15"/>
    <n v="2200"/>
    <s v="Speedy Express"/>
    <s v="Save-a-lot Markets"/>
    <s v="Jose Pavarotti"/>
    <s v="Boise"/>
    <s v="USA"/>
    <s v="Gai pâturage"/>
  </r>
  <r>
    <x v="143"/>
    <d v="2017-12-06T00:00:00"/>
    <d v="2017-11-10T00:00:00"/>
    <s v="Anne Dodsworth"/>
    <x v="20"/>
    <x v="5"/>
    <s v="32 - 500 g boxes"/>
    <n v="17.45"/>
    <n v="21"/>
    <n v="0.15"/>
    <n v="366.45"/>
    <s v="Speedy Express"/>
    <s v="Save-a-lot Markets"/>
    <s v="Jose Pavarotti"/>
    <s v="Boise"/>
    <s v="USA"/>
    <s v="Pavlova, Ltd."/>
  </r>
  <r>
    <x v="145"/>
    <d v="2015-12-06T00:00:00"/>
    <d v="2015-11-11T00:00:00"/>
    <s v="Anne Dodsworth"/>
    <x v="31"/>
    <x v="6"/>
    <s v="24 - 12 oz bottles"/>
    <n v="18"/>
    <n v="70"/>
    <n v="0.15"/>
    <n v="1260"/>
    <s v="Speedy Express"/>
    <s v="Save-a-lot Markets"/>
    <s v="Jose Pavarotti"/>
    <s v="Boise"/>
    <s v="USA"/>
    <s v="Bigfoot Breweries"/>
  </r>
  <r>
    <x v="146"/>
    <d v="2017-11-23T00:00:00"/>
    <d v="2017-11-16T00:00:00"/>
    <s v="Nancy Davolio"/>
    <x v="4"/>
    <x v="2"/>
    <s v="40 - 100 g pkgs."/>
    <n v="23.25"/>
    <n v="9"/>
    <n v="0"/>
    <n v="209.25"/>
    <s v="Federal Shipping"/>
    <s v="Königlich Essen"/>
    <s v="Philip Cramer"/>
    <s v="Brandenburg"/>
    <s v="Germany"/>
    <s v="Mayumi's"/>
  </r>
  <r>
    <x v="147"/>
    <d v="2016-11-23T00:00:00"/>
    <d v="2016-11-19T00:00:00"/>
    <s v="Nancy Davolio"/>
    <x v="62"/>
    <x v="4"/>
    <s v="12 - 8 oz jars"/>
    <n v="25"/>
    <n v="6"/>
    <n v="0"/>
    <n v="150"/>
    <s v="Federal Shipping"/>
    <s v="Königlich Essen"/>
    <s v="Philip Cramer"/>
    <s v="Brandenburg"/>
    <s v="Germany"/>
    <s v="Grandma Kelly's Homestead"/>
  </r>
  <r>
    <x v="148"/>
    <d v="2015-11-23T00:00:00"/>
    <d v="2015-11-11T00:00:00"/>
    <s v="Nancy Davolio"/>
    <x v="0"/>
    <x v="0"/>
    <s v="24 - 200 g pkgs."/>
    <n v="34.799999999999997"/>
    <n v="40"/>
    <n v="0"/>
    <n v="1392"/>
    <s v="Federal Shipping"/>
    <s v="Königlich Essen"/>
    <s v="Philip Cramer"/>
    <s v="Brandenburg"/>
    <s v="Germany"/>
    <s v="Formaggi Fortini s.r.l."/>
  </r>
  <r>
    <x v="148"/>
    <d v="2015-11-23T00:00:00"/>
    <d v="2015-11-09T00:00:00"/>
    <s v="Nancy Davolio"/>
    <x v="13"/>
    <x v="0"/>
    <s v="12 - 100 g pkgs"/>
    <n v="12.5"/>
    <n v="4"/>
    <n v="0"/>
    <n v="50"/>
    <s v="Federal Shipping"/>
    <s v="Königlich Essen"/>
    <s v="Philip Cramer"/>
    <s v="Brandenburg"/>
    <s v="Germany"/>
    <s v="Formaggi Fortini s.r.l."/>
  </r>
  <r>
    <x v="146"/>
    <d v="2017-11-23T00:00:00"/>
    <d v="2017-11-14T00:00:00"/>
    <s v="Nancy Davolio"/>
    <x v="43"/>
    <x v="3"/>
    <s v="2 kg box"/>
    <n v="6"/>
    <n v="12"/>
    <n v="0"/>
    <n v="72"/>
    <s v="Federal Shipping"/>
    <s v="Königlich Essen"/>
    <s v="Philip Cramer"/>
    <s v="Brandenburg"/>
    <s v="Germany"/>
    <s v="Mayumi's"/>
  </r>
  <r>
    <x v="149"/>
    <d v="2015-12-08T00:00:00"/>
    <d v="2015-11-19T00:00:00"/>
    <s v="Margaret Peacock"/>
    <x v="8"/>
    <x v="1"/>
    <s v="24 - 250 g pkgs."/>
    <n v="19.5"/>
    <n v="16"/>
    <n v="0"/>
    <n v="312"/>
    <s v="United Package"/>
    <s v="Bólido Comidas preparadas"/>
    <s v="Martín Sommer"/>
    <s v="Madrid"/>
    <s v="Spain"/>
    <s v="Pasta Buttini s.r.l."/>
  </r>
  <r>
    <x v="150"/>
    <d v="2018-12-08T00:00:00"/>
    <d v="2018-11-14T00:00:00"/>
    <s v="Margaret Peacock"/>
    <x v="63"/>
    <x v="4"/>
    <s v="48 - 6 oz jars"/>
    <n v="22"/>
    <n v="24"/>
    <n v="0"/>
    <n v="528"/>
    <s v="United Package"/>
    <s v="Bólido Comidas preparadas"/>
    <s v="Martín Sommer"/>
    <s v="Madrid"/>
    <s v="Spain"/>
    <s v="New Orleans Cajun Delights"/>
  </r>
  <r>
    <x v="151"/>
    <d v="2016-12-08T00:00:00"/>
    <d v="2016-11-19T00:00:00"/>
    <s v="Margaret Peacock"/>
    <x v="48"/>
    <x v="6"/>
    <s v="24 - 0.5 l bottles"/>
    <n v="7.75"/>
    <n v="50"/>
    <n v="0"/>
    <n v="387.5"/>
    <s v="United Package"/>
    <s v="Bólido Comidas preparadas"/>
    <s v="Martín Sommer"/>
    <s v="Madrid"/>
    <s v="Spain"/>
    <s v="Plutzer Lebensmittelgroßmärkte AG"/>
  </r>
  <r>
    <x v="152"/>
    <d v="2015-12-09T00:00:00"/>
    <d v="2015-11-19T00:00:00"/>
    <s v="Andrew Fuller"/>
    <x v="2"/>
    <x v="0"/>
    <s v="1 kg pkg."/>
    <n v="21"/>
    <n v="50"/>
    <n v="0.2"/>
    <n v="1050"/>
    <s v="Speedy Express"/>
    <s v="Folk och fä HB"/>
    <s v="Maria Larsson"/>
    <s v="Bräcke"/>
    <s v="Sweden"/>
    <s v="Cooperativa de Quesos 'Las Cabras'"/>
  </r>
  <r>
    <x v="153"/>
    <d v="2017-12-09T00:00:00"/>
    <d v="2017-11-14T00:00:00"/>
    <s v="Andrew Fuller"/>
    <x v="18"/>
    <x v="6"/>
    <s v="24 - 12 oz bottles"/>
    <n v="19"/>
    <n v="25"/>
    <n v="0.2"/>
    <n v="475"/>
    <s v="Speedy Express"/>
    <s v="Folk och fä HB"/>
    <s v="Maria Larsson"/>
    <s v="Bräcke"/>
    <s v="Sweden"/>
    <s v="Exotic Liquids"/>
  </r>
  <r>
    <x v="152"/>
    <d v="2015-12-09T00:00:00"/>
    <d v="2015-11-18T00:00:00"/>
    <s v="Andrew Fuller"/>
    <x v="34"/>
    <x v="3"/>
    <s v="10 - 200 g glasses"/>
    <n v="25.89"/>
    <n v="35"/>
    <n v="0.2"/>
    <n v="906.15"/>
    <s v="Speedy Express"/>
    <s v="Folk och fä HB"/>
    <s v="Maria Larsson"/>
    <s v="Bräcke"/>
    <s v="Sweden"/>
    <s v="Nord-Ost-Fisch Handelsgesellschaft mbH"/>
  </r>
  <r>
    <x v="154"/>
    <d v="2016-12-09T00:00:00"/>
    <d v="2016-11-18T00:00:00"/>
    <s v="Andrew Fuller"/>
    <x v="64"/>
    <x v="3"/>
    <s v="24 pieces"/>
    <n v="13.25"/>
    <n v="30"/>
    <n v="0.2"/>
    <n v="397.5"/>
    <s v="Speedy Express"/>
    <s v="Folk och fä HB"/>
    <s v="Maria Larsson"/>
    <s v="Bräcke"/>
    <s v="Sweden"/>
    <s v="Escargots Nouveaux"/>
  </r>
  <r>
    <x v="155"/>
    <d v="2016-12-12T00:00:00"/>
    <d v="2016-11-15T00:00:00"/>
    <s v="Margaret Peacock"/>
    <x v="19"/>
    <x v="0"/>
    <s v="5 kg pkg."/>
    <n v="55"/>
    <n v="9"/>
    <n v="0"/>
    <n v="495"/>
    <s v="Federal Shipping"/>
    <s v="Furia Bacalhau e Frutos do Mar"/>
    <s v="Lino Rodriguez "/>
    <s v="Lisboa"/>
    <s v="Portugal"/>
    <s v="Gai pâturage"/>
  </r>
  <r>
    <x v="156"/>
    <d v="2015-12-12T00:00:00"/>
    <d v="2015-11-15T00:00:00"/>
    <s v="Margaret Peacock"/>
    <x v="6"/>
    <x v="4"/>
    <s v="32 - 8 oz bottles"/>
    <n v="21.05"/>
    <n v="40"/>
    <n v="0"/>
    <n v="842"/>
    <s v="Federal Shipping"/>
    <s v="Furia Bacalhau e Frutos do Mar"/>
    <s v="Lino Rodriguez "/>
    <s v="Lisboa"/>
    <s v="Portugal"/>
    <s v="New Orleans Cajun Delights"/>
  </r>
  <r>
    <x v="157"/>
    <d v="2018-12-12T00:00:00"/>
    <d v="2018-11-18T00:00:00"/>
    <s v="Margaret Peacock"/>
    <x v="55"/>
    <x v="5"/>
    <s v="10 boxes x 8 pieces"/>
    <n v="12.5"/>
    <n v="10"/>
    <n v="0"/>
    <n v="125"/>
    <s v="Federal Shipping"/>
    <s v="Furia Bacalhau e Frutos do Mar"/>
    <s v="Lino Rodriguez "/>
    <s v="Lisboa"/>
    <s v="Portugal"/>
    <s v="Specialty Biscuits, Ltd."/>
  </r>
  <r>
    <x v="158"/>
    <d v="2016-12-27T00:00:00"/>
    <d v="2016-11-22T00:00:00"/>
    <s v="Margaret Peacock"/>
    <x v="33"/>
    <x v="1"/>
    <s v="24 - 250 g pkgs."/>
    <n v="38"/>
    <n v="12"/>
    <n v="0.05"/>
    <n v="456"/>
    <s v="United Package"/>
    <s v="Split Rail Beer &amp; Ale"/>
    <s v="Art Braunschweiger"/>
    <s v="Lander"/>
    <s v="USA"/>
    <s v="Pasta Buttini s.r.l."/>
  </r>
  <r>
    <x v="159"/>
    <d v="2015-12-27T00:00:00"/>
    <d v="2015-11-18T00:00:00"/>
    <s v="Margaret Peacock"/>
    <x v="67"/>
    <x v="6"/>
    <s v="12 - 75 cl bottles"/>
    <n v="263.5"/>
    <n v="20"/>
    <n v="0.05"/>
    <n v="5270"/>
    <s v="United Package"/>
    <s v="Split Rail Beer &amp; Ale"/>
    <s v="Art Braunschweiger"/>
    <s v="Lander"/>
    <s v="USA"/>
    <s v="Aux joyeux ecclésiastiques"/>
  </r>
  <r>
    <x v="159"/>
    <d v="2015-12-27T00:00:00"/>
    <d v="2015-11-15T00:00:00"/>
    <s v="Margaret Peacock"/>
    <x v="34"/>
    <x v="3"/>
    <s v="10 - 200 g glasses"/>
    <n v="25.89"/>
    <n v="8"/>
    <n v="0.05"/>
    <n v="207.12"/>
    <s v="United Package"/>
    <s v="Split Rail Beer &amp; Ale"/>
    <s v="Art Braunschweiger"/>
    <s v="Lander"/>
    <s v="USA"/>
    <s v="Nord-Ost-Fisch Handelsgesellschaft mbH"/>
  </r>
  <r>
    <x v="160"/>
    <d v="2017-12-27T00:00:00"/>
    <d v="2017-11-24T00:00:00"/>
    <s v="Margaret Peacock"/>
    <x v="49"/>
    <x v="5"/>
    <s v="10 boxes x 12 pieces"/>
    <n v="9.1999999999999993"/>
    <n v="10"/>
    <n v="0.05"/>
    <n v="92"/>
    <s v="United Package"/>
    <s v="Split Rail Beer &amp; Ale"/>
    <s v="Art Braunschweiger"/>
    <s v="Lander"/>
    <s v="USA"/>
    <s v="Specialty Biscuits, Ltd."/>
  </r>
  <r>
    <x v="161"/>
    <d v="2015-12-14T00:00:00"/>
    <d v="2015-11-20T00:00:00"/>
    <s v="Janet Leverling"/>
    <x v="68"/>
    <x v="5"/>
    <s v="100 - 250 g bags"/>
    <n v="31.23"/>
    <n v="50"/>
    <n v="0.15"/>
    <n v="1561.5"/>
    <s v="Speedy Express"/>
    <s v="LILA-Supermercado"/>
    <s v="Carlos González"/>
    <s v="Barquisimeto"/>
    <s v="Venezuela"/>
    <s v="Heli Süßwaren GmbH &amp; Co. KG"/>
  </r>
  <r>
    <x v="162"/>
    <d v="2017-12-14T00:00:00"/>
    <d v="2017-11-18T00:00:00"/>
    <s v="Janet Leverling"/>
    <x v="0"/>
    <x v="0"/>
    <s v="24 - 200 g pkgs."/>
    <n v="34.799999999999997"/>
    <n v="25"/>
    <n v="0.15"/>
    <n v="869.99999999999989"/>
    <s v="Speedy Express"/>
    <s v="LILA-Supermercado"/>
    <s v="Carlos González"/>
    <s v="Barquisimeto"/>
    <s v="Venezuela"/>
    <s v="Formaggi Fortini s.r.l."/>
  </r>
  <r>
    <x v="163"/>
    <d v="2018-12-28T00:00:00"/>
    <d v="2018-11-16T00:00:00"/>
    <s v="Anne Dodsworth"/>
    <x v="56"/>
    <x v="7"/>
    <s v="16 pies"/>
    <n v="7.45"/>
    <n v="15"/>
    <n v="0"/>
    <n v="111.75"/>
    <s v="Speedy Express"/>
    <s v="Bon app'"/>
    <s v="Laurence Lebihan"/>
    <s v="Marseille"/>
    <s v="France"/>
    <s v="Ma Maison"/>
  </r>
  <r>
    <x v="164"/>
    <d v="2017-12-29T00:00:00"/>
    <d v="2017-11-24T00:00:00"/>
    <s v="Janet Leverling"/>
    <x v="69"/>
    <x v="5"/>
    <s v="10 - 4 oz boxes"/>
    <n v="9.5"/>
    <n v="16"/>
    <n v="0.2"/>
    <n v="152"/>
    <s v="United Package"/>
    <s v="Mère Paillarde"/>
    <s v="Jean Fresnière"/>
    <s v="Montréal"/>
    <s v="Canada"/>
    <s v="Zaanse Snoepfabriek"/>
  </r>
  <r>
    <x v="164"/>
    <d v="2017-12-29T00:00:00"/>
    <d v="2017-11-25T00:00:00"/>
    <s v="Janet Leverling"/>
    <x v="1"/>
    <x v="1"/>
    <s v="32 - 1 kg pkgs."/>
    <n v="14"/>
    <n v="10"/>
    <n v="0.2"/>
    <n v="140"/>
    <s v="United Package"/>
    <s v="Mère Paillarde"/>
    <s v="Jean Fresnière"/>
    <s v="Montréal"/>
    <s v="Canada"/>
    <s v="Leka Trading"/>
  </r>
  <r>
    <x v="165"/>
    <d v="2016-12-29T00:00:00"/>
    <d v="2016-11-24T00:00:00"/>
    <s v="Janet Leverling"/>
    <x v="59"/>
    <x v="3"/>
    <s v="16 kg pkg."/>
    <n v="62.5"/>
    <n v="40"/>
    <n v="0.2"/>
    <n v="2500"/>
    <s v="United Package"/>
    <s v="Mère Paillarde"/>
    <s v="Jean Fresnière"/>
    <s v="Montréal"/>
    <s v="Canada"/>
    <s v="Pavlova, Ltd."/>
  </r>
  <r>
    <x v="166"/>
    <d v="2016-12-16T00:00:00"/>
    <d v="2016-11-27T00:00:00"/>
    <s v="Steven Buchanan"/>
    <x v="42"/>
    <x v="0"/>
    <s v="10 - 500 g pkgs."/>
    <n v="21.5"/>
    <n v="40"/>
    <n v="0.1"/>
    <n v="860"/>
    <s v="Federal Shipping"/>
    <s v="Wartian Herkku"/>
    <s v="Pirkko Koskitalo"/>
    <s v="Oulu"/>
    <s v="Finland"/>
    <s v="Norske Meierier"/>
  </r>
  <r>
    <x v="167"/>
    <d v="2015-12-16T00:00:00"/>
    <d v="2015-11-21T00:00:00"/>
    <s v="Steven Buchanan"/>
    <x v="4"/>
    <x v="2"/>
    <s v="40 - 100 g pkgs."/>
    <n v="23.25"/>
    <n v="10"/>
    <n v="0"/>
    <n v="232.5"/>
    <s v="Federal Shipping"/>
    <s v="Wartian Herkku"/>
    <s v="Pirkko Koskitalo"/>
    <s v="Oulu"/>
    <s v="Finland"/>
    <s v="Mayumi's"/>
  </r>
  <r>
    <x v="166"/>
    <d v="2016-12-16T00:00:00"/>
    <d v="2016-11-26T00:00:00"/>
    <s v="Steven Buchanan"/>
    <x v="27"/>
    <x v="5"/>
    <s v="24 pkgs. x 4 pieces"/>
    <n v="10"/>
    <n v="10"/>
    <n v="0.1"/>
    <n v="100"/>
    <s v="Federal Shipping"/>
    <s v="Wartian Herkku"/>
    <s v="Pirkko Koskitalo"/>
    <s v="Oulu"/>
    <s v="Finland"/>
    <s v="Specialty Biscuits, Ltd."/>
  </r>
  <r>
    <x v="168"/>
    <d v="2017-12-19T00:00:00"/>
    <d v="2017-11-25T00:00:00"/>
    <s v="Laura Callahan"/>
    <x v="65"/>
    <x v="1"/>
    <s v="16 - 2 kg boxes"/>
    <n v="7"/>
    <n v="8"/>
    <n v="0"/>
    <n v="56"/>
    <s v="United Package"/>
    <s v="Victuailles en stock"/>
    <s v="Mary Saveley"/>
    <s v="Lyon"/>
    <s v="France"/>
    <s v="G'day, Mate"/>
  </r>
  <r>
    <x v="169"/>
    <d v="2018-12-19T00:00:00"/>
    <d v="2018-12-01T00:00:00"/>
    <s v="Laura Callahan"/>
    <x v="55"/>
    <x v="5"/>
    <s v="10 boxes x 8 pieces"/>
    <n v="12.5"/>
    <n v="10"/>
    <n v="0"/>
    <n v="125"/>
    <s v="United Package"/>
    <s v="Victuailles en stock"/>
    <s v="Mary Saveley"/>
    <s v="Lyon"/>
    <s v="France"/>
    <s v="Specialty Biscuits, Ltd."/>
  </r>
  <r>
    <x v="170"/>
    <d v="2016-12-20T00:00:00"/>
    <d v="2016-12-02T00:00:00"/>
    <s v="Robert King"/>
    <x v="26"/>
    <x v="0"/>
    <s v="24 - 200 g pkgs."/>
    <n v="32"/>
    <n v="6"/>
    <n v="0.2"/>
    <n v="192"/>
    <s v="United Package"/>
    <s v="Hungry Owl All-Night Grocers"/>
    <s v="Patricia McKenna"/>
    <s v="Cork"/>
    <s v="Ireland"/>
    <s v="Formaggi Fortini s.r.l."/>
  </r>
  <r>
    <x v="171"/>
    <d v="2015-12-20T00:00:00"/>
    <d v="2015-11-28T00:00:00"/>
    <s v="Robert King"/>
    <x v="13"/>
    <x v="0"/>
    <s v="12 - 100 g pkgs"/>
    <n v="12.5"/>
    <n v="25"/>
    <n v="0.2"/>
    <n v="312.5"/>
    <s v="United Package"/>
    <s v="Hungry Owl All-Night Grocers"/>
    <s v="Patricia McKenna"/>
    <s v="Cork"/>
    <s v="Ireland"/>
    <s v="Formaggi Fortini s.r.l."/>
  </r>
  <r>
    <x v="172"/>
    <d v="2017-12-20T00:00:00"/>
    <d v="2017-11-27T00:00:00"/>
    <s v="Robert King"/>
    <x v="18"/>
    <x v="6"/>
    <s v="24 - 12 oz bottles"/>
    <n v="19"/>
    <n v="7"/>
    <n v="0.2"/>
    <n v="133"/>
    <s v="United Package"/>
    <s v="Hungry Owl All-Night Grocers"/>
    <s v="Patricia McKenna"/>
    <s v="Cork"/>
    <s v="Ireland"/>
    <s v="Exotic Liquids"/>
  </r>
  <r>
    <x v="170"/>
    <d v="2016-12-20T00:00:00"/>
    <d v="2016-11-22T00:00:00"/>
    <s v="Robert King"/>
    <x v="3"/>
    <x v="2"/>
    <s v="50 - 300 g pkgs."/>
    <n v="53"/>
    <n v="48"/>
    <n v="0.2"/>
    <n v="2544"/>
    <s v="United Package"/>
    <s v="Hungry Owl All-Night Grocers"/>
    <s v="Patricia McKenna"/>
    <s v="Cork"/>
    <s v="Ireland"/>
    <s v="G'day, Mate"/>
  </r>
  <r>
    <x v="173"/>
    <d v="2018-12-21T00:00:00"/>
    <d v="2018-11-29T00:00:00"/>
    <s v="Robert King"/>
    <x v="63"/>
    <x v="4"/>
    <s v="48 - 6 oz jars"/>
    <n v="22"/>
    <n v="18"/>
    <n v="0.1"/>
    <n v="396"/>
    <s v="United Package"/>
    <s v="Princesa Isabel Vinhos"/>
    <s v="Isabel de Castro"/>
    <s v="Lisboa"/>
    <s v="Portugal"/>
    <s v="New Orleans Cajun Delights"/>
  </r>
  <r>
    <x v="174"/>
    <d v="2015-12-22T00:00:00"/>
    <d v="2015-11-29T00:00:00"/>
    <s v="Margaret Peacock"/>
    <x v="70"/>
    <x v="1"/>
    <s v="12 - 250 g pkgs."/>
    <n v="9"/>
    <n v="40"/>
    <n v="0"/>
    <n v="360"/>
    <s v="Federal Shipping"/>
    <s v="Frankenversand"/>
    <s v="Peter Franken"/>
    <s v="München"/>
    <s v="Germany"/>
    <s v="PB Knäckebröd AB"/>
  </r>
  <r>
    <x v="175"/>
    <d v="2016-12-22T00:00:00"/>
    <d v="2016-11-26T00:00:00"/>
    <s v="Margaret Peacock"/>
    <x v="68"/>
    <x v="5"/>
    <s v="100 - 250 g bags"/>
    <n v="31.23"/>
    <n v="24"/>
    <n v="0"/>
    <n v="749.52"/>
    <s v="Federal Shipping"/>
    <s v="Frankenversand"/>
    <s v="Peter Franken"/>
    <s v="München"/>
    <s v="Germany"/>
    <s v="Heli Süßwaren GmbH &amp; Co. KG"/>
  </r>
  <r>
    <x v="175"/>
    <d v="2016-12-22T00:00:00"/>
    <d v="2016-12-04T00:00:00"/>
    <s v="Margaret Peacock"/>
    <x v="21"/>
    <x v="3"/>
    <s v="24 - 250 g  jars"/>
    <n v="19"/>
    <n v="20"/>
    <n v="0"/>
    <n v="380"/>
    <s v="Federal Shipping"/>
    <s v="Frankenversand"/>
    <s v="Peter Franken"/>
    <s v="München"/>
    <s v="Germany"/>
    <s v="Svensk Sjöföda AB"/>
  </r>
  <r>
    <x v="176"/>
    <d v="2017-12-22T00:00:00"/>
    <d v="2017-11-26T00:00:00"/>
    <s v="Margaret Peacock"/>
    <x v="28"/>
    <x v="3"/>
    <s v="12 - 500 g pkgs."/>
    <n v="26"/>
    <n v="28"/>
    <n v="0"/>
    <n v="728"/>
    <s v="Federal Shipping"/>
    <s v="Frankenversand"/>
    <s v="Peter Franken"/>
    <s v="München"/>
    <s v="Germany"/>
    <s v="Svensk Sjöföda AB"/>
  </r>
  <r>
    <x v="174"/>
    <d v="2015-12-22T00:00:00"/>
    <d v="2015-11-24T00:00:00"/>
    <s v="Margaret Peacock"/>
    <x v="0"/>
    <x v="0"/>
    <s v="24 - 200 g pkgs."/>
    <n v="34.799999999999997"/>
    <n v="25"/>
    <n v="0"/>
    <n v="869.99999999999989"/>
    <s v="Federal Shipping"/>
    <s v="Frankenversand"/>
    <s v="Peter Franken"/>
    <s v="München"/>
    <s v="Germany"/>
    <s v="Formaggi Fortini s.r.l."/>
  </r>
  <r>
    <x v="177"/>
    <d v="2017-12-23T00:00:00"/>
    <d v="2017-12-01T00:00:00"/>
    <s v="Margaret Peacock"/>
    <x v="34"/>
    <x v="3"/>
    <s v="10 - 200 g glasses"/>
    <n v="25.89"/>
    <n v="15"/>
    <n v="0"/>
    <n v="388.35"/>
    <s v="Federal Shipping"/>
    <s v="Old World Delicatessen"/>
    <s v="Rene Phillips"/>
    <s v="Anchorage"/>
    <s v="USA"/>
    <s v="Nord-Ost-Fisch Handelsgesellschaft mbH"/>
  </r>
  <r>
    <x v="177"/>
    <d v="2017-12-23T00:00:00"/>
    <d v="2017-11-29T00:00:00"/>
    <s v="Margaret Peacock"/>
    <x v="35"/>
    <x v="7"/>
    <s v="20 - 1 kg tins"/>
    <n v="39"/>
    <n v="20"/>
    <n v="0"/>
    <n v="780"/>
    <s v="Federal Shipping"/>
    <s v="Old World Delicatessen"/>
    <s v="Rene Phillips"/>
    <s v="Anchorage"/>
    <s v="USA"/>
    <s v="Pavlova, Ltd."/>
  </r>
  <r>
    <x v="178"/>
    <d v="2017-12-26T00:00:00"/>
    <d v="2017-11-29T00:00:00"/>
    <s v="Andrew Fuller"/>
    <x v="35"/>
    <x v="7"/>
    <s v="20 - 1 kg tins"/>
    <n v="39"/>
    <n v="70"/>
    <n v="0.05"/>
    <n v="2730"/>
    <s v="United Package"/>
    <s v="Mère Paillarde"/>
    <s v="Jean Fresnière"/>
    <s v="Montréal"/>
    <s v="Canada"/>
    <s v="Pavlova, Ltd."/>
  </r>
  <r>
    <x v="179"/>
    <d v="2018-12-26T00:00:00"/>
    <d v="2018-12-08T00:00:00"/>
    <s v="Andrew Fuller"/>
    <x v="30"/>
    <x v="5"/>
    <s v="48 pies"/>
    <n v="49.3"/>
    <n v="28"/>
    <n v="0"/>
    <n v="1380.3999999999999"/>
    <s v="United Package"/>
    <s v="Mère Paillarde"/>
    <s v="Jean Fresnière"/>
    <s v="Montréal"/>
    <s v="Canada"/>
    <s v="Forêts d'érables"/>
  </r>
  <r>
    <x v="180"/>
    <d v="2015-12-26T00:00:00"/>
    <d v="2015-12-01T00:00:00"/>
    <s v="Andrew Fuller"/>
    <x v="63"/>
    <x v="4"/>
    <s v="48 - 6 oz jars"/>
    <n v="22"/>
    <n v="10"/>
    <n v="0"/>
    <n v="220"/>
    <s v="United Package"/>
    <s v="Mère Paillarde"/>
    <s v="Jean Fresnière"/>
    <s v="Montréal"/>
    <s v="Canada"/>
    <s v="New Orleans Cajun Delights"/>
  </r>
  <r>
    <x v="181"/>
    <d v="2017-12-27T00:00:00"/>
    <d v="2017-11-30T00:00:00"/>
    <s v="Nancy Davolio"/>
    <x v="59"/>
    <x v="3"/>
    <s v="16 kg pkg."/>
    <n v="62.5"/>
    <n v="20"/>
    <n v="0.05"/>
    <n v="1250"/>
    <s v="Federal Shipping"/>
    <s v="Bon app'"/>
    <s v="Laurence Lebihan"/>
    <s v="Marseille"/>
    <s v="France"/>
    <s v="Pavlova, Ltd."/>
  </r>
  <r>
    <x v="182"/>
    <d v="2015-12-27T00:00:00"/>
    <d v="2015-12-01T00:00:00"/>
    <s v="Nancy Davolio"/>
    <x v="40"/>
    <x v="6"/>
    <s v="16 - 500 g tins"/>
    <n v="46"/>
    <n v="40"/>
    <n v="0.05"/>
    <n v="1840"/>
    <s v="Federal Shipping"/>
    <s v="Bon app'"/>
    <s v="Laurence Lebihan"/>
    <s v="Marseille"/>
    <s v="France"/>
    <s v="Leka Trading"/>
  </r>
  <r>
    <x v="183"/>
    <d v="2018-12-27T00:00:00"/>
    <d v="2018-12-05T00:00:00"/>
    <s v="Nancy Davolio"/>
    <x v="5"/>
    <x v="3"/>
    <s v="12 - 12 oz cans"/>
    <n v="9.65"/>
    <n v="12"/>
    <n v="0.05"/>
    <n v="115.80000000000001"/>
    <s v="Federal Shipping"/>
    <s v="Bon app'"/>
    <s v="Laurence Lebihan"/>
    <s v="Marseille"/>
    <s v="France"/>
    <s v="New England Seafood Cannery"/>
  </r>
  <r>
    <x v="183"/>
    <d v="2018-12-27T00:00:00"/>
    <d v="2018-11-30T00:00:00"/>
    <s v="Robert King"/>
    <x v="19"/>
    <x v="0"/>
    <s v="5 kg pkg."/>
    <n v="55"/>
    <n v="9"/>
    <n v="0.15"/>
    <n v="495"/>
    <s v="Federal Shipping"/>
    <s v="Simons bistro"/>
    <s v="Jytte Petersen"/>
    <s v="København"/>
    <s v="Denmark"/>
    <s v="Gai pâturage"/>
  </r>
  <r>
    <x v="184"/>
    <d v="2016-12-27T00:00:00"/>
    <d v="2016-12-03T00:00:00"/>
    <s v="Robert King"/>
    <x v="9"/>
    <x v="0"/>
    <s v="500 g"/>
    <n v="2.5"/>
    <n v="8"/>
    <n v="0"/>
    <n v="20"/>
    <s v="Federal Shipping"/>
    <s v="Simons bistro"/>
    <s v="Jytte Petersen"/>
    <s v="København"/>
    <s v="Denmark"/>
    <s v="Norske Meierier"/>
  </r>
  <r>
    <x v="185"/>
    <d v="2017-12-14T00:00:00"/>
    <d v="2017-12-02T00:00:00"/>
    <s v="Margaret Peacock"/>
    <x v="16"/>
    <x v="7"/>
    <s v="24 boxes x 2 pies"/>
    <n v="24"/>
    <n v="40"/>
    <n v="0.2"/>
    <n v="960"/>
    <s v="United Package"/>
    <s v="Frankenversand"/>
    <s v="Peter Franken"/>
    <s v="München"/>
    <s v="Germany"/>
    <s v="Ma Maison"/>
  </r>
  <r>
    <x v="185"/>
    <d v="2017-12-14T00:00:00"/>
    <d v="2017-12-02T00:00:00"/>
    <s v="Margaret Peacock"/>
    <x v="18"/>
    <x v="6"/>
    <s v="24 - 12 oz bottles"/>
    <n v="19"/>
    <n v="24"/>
    <n v="0.2"/>
    <n v="456"/>
    <s v="United Package"/>
    <s v="Frankenversand"/>
    <s v="Peter Franken"/>
    <s v="München"/>
    <s v="Germany"/>
    <s v="Exotic Liquids"/>
  </r>
  <r>
    <x v="186"/>
    <d v="2016-12-14T00:00:00"/>
    <d v="2016-12-03T00:00:00"/>
    <s v="Margaret Peacock"/>
    <x v="21"/>
    <x v="3"/>
    <s v="24 - 250 g  jars"/>
    <n v="19"/>
    <n v="40"/>
    <n v="0.2"/>
    <n v="760"/>
    <s v="United Package"/>
    <s v="Frankenversand"/>
    <s v="Peter Franken"/>
    <s v="München"/>
    <s v="Germany"/>
    <s v="Svensk Sjöföda AB"/>
  </r>
  <r>
    <x v="186"/>
    <d v="2016-12-14T00:00:00"/>
    <d v="2016-12-03T00:00:00"/>
    <s v="Margaret Peacock"/>
    <x v="13"/>
    <x v="0"/>
    <s v="12 - 100 g pkgs"/>
    <n v="12.5"/>
    <n v="56"/>
    <n v="0.2"/>
    <n v="700"/>
    <s v="United Package"/>
    <s v="Frankenversand"/>
    <s v="Peter Franken"/>
    <s v="München"/>
    <s v="Germany"/>
    <s v="Formaggi Fortini s.r.l."/>
  </r>
  <r>
    <x v="187"/>
    <d v="2017-12-29T00:00:00"/>
    <d v="2017-12-10T00:00:00"/>
    <s v="Margaret Peacock"/>
    <x v="37"/>
    <x v="6"/>
    <s v="500 ml"/>
    <n v="18"/>
    <n v="15"/>
    <n v="0"/>
    <n v="270"/>
    <s v="Speedy Express"/>
    <s v="Lehmanns Marktstand"/>
    <s v="Renate Messner"/>
    <s v="Frankfurt a.M. "/>
    <s v="Germany"/>
    <s v="Karkki Oy"/>
  </r>
  <r>
    <x v="188"/>
    <d v="2016-12-29T00:00:00"/>
    <d v="2016-12-09T00:00:00"/>
    <s v="Margaret Peacock"/>
    <x v="55"/>
    <x v="5"/>
    <s v="10 boxes x 8 pieces"/>
    <n v="12.5"/>
    <n v="4"/>
    <n v="0.05"/>
    <n v="50"/>
    <s v="Speedy Express"/>
    <s v="Lehmanns Marktstand"/>
    <s v="Renate Messner"/>
    <s v="Frankfurt a.M. "/>
    <s v="Germany"/>
    <s v="Specialty Biscuits, Ltd."/>
  </r>
  <r>
    <x v="188"/>
    <d v="2016-12-29T00:00:00"/>
    <d v="2016-12-11T00:00:00"/>
    <s v="Margaret Peacock"/>
    <x v="58"/>
    <x v="1"/>
    <s v="20 bags x 4 pieces"/>
    <n v="33.25"/>
    <n v="50"/>
    <n v="0"/>
    <n v="1662.5"/>
    <s v="Speedy Express"/>
    <s v="Lehmanns Marktstand"/>
    <s v="Renate Messner"/>
    <s v="Frankfurt a.M. "/>
    <s v="Germany"/>
    <s v="Plutzer Lebensmittelgroßmärkte AG"/>
  </r>
  <r>
    <x v="189"/>
    <d v="2017-12-30T00:00:00"/>
    <d v="2017-12-05T00:00:00"/>
    <s v="Margaret Peacock"/>
    <x v="63"/>
    <x v="4"/>
    <s v="48 - 6 oz jars"/>
    <n v="22"/>
    <n v="35"/>
    <n v="0"/>
    <n v="770"/>
    <s v="United Package"/>
    <s v="White Clover Markets"/>
    <s v="Karl Jablonski"/>
    <s v="Seattle"/>
    <s v="USA"/>
    <s v="New Orleans Cajun Delights"/>
  </r>
  <r>
    <x v="190"/>
    <d v="2016-12-30T00:00:00"/>
    <d v="2016-12-05T00:00:00"/>
    <s v="Margaret Peacock"/>
    <x v="71"/>
    <x v="4"/>
    <s v="12 - 12 oz jars"/>
    <n v="40"/>
    <n v="70"/>
    <n v="0.25"/>
    <n v="2800"/>
    <s v="United Package"/>
    <s v="White Clover Markets"/>
    <s v="Karl Jablonski"/>
    <s v="Seattle"/>
    <s v="USA"/>
    <s v="Grandma Kelly's Homestead"/>
  </r>
  <r>
    <x v="191"/>
    <d v="2016-01-02T00:00:00"/>
    <d v="2015-12-10T00:00:00"/>
    <s v="Andrew Fuller"/>
    <x v="71"/>
    <x v="4"/>
    <s v="12 - 12 oz jars"/>
    <n v="40"/>
    <n v="70"/>
    <n v="0"/>
    <n v="2800"/>
    <s v="United Package"/>
    <s v="QUICK-Stop"/>
    <s v="Horst Kloss"/>
    <s v="Cunewalde"/>
    <s v="Germany"/>
    <s v="Grandma Kelly's Homestead"/>
  </r>
  <r>
    <x v="192"/>
    <d v="2017-01-02T00:00:00"/>
    <d v="2016-12-07T00:00:00"/>
    <s v="Andrew Fuller"/>
    <x v="49"/>
    <x v="5"/>
    <s v="10 boxes x 12 pieces"/>
    <n v="9.1999999999999993"/>
    <n v="80"/>
    <n v="0"/>
    <n v="736"/>
    <s v="United Package"/>
    <s v="QUICK-Stop"/>
    <s v="Horst Kloss"/>
    <s v="Cunewalde"/>
    <s v="Germany"/>
    <s v="Specialty Biscuits, Ltd."/>
  </r>
  <r>
    <x v="193"/>
    <d v="2019-01-02T00:00:00"/>
    <d v="2018-12-12T00:00:00"/>
    <s v="Andrew Fuller"/>
    <x v="1"/>
    <x v="1"/>
    <s v="32 - 1 kg pkgs."/>
    <n v="14"/>
    <n v="9"/>
    <n v="0"/>
    <n v="126"/>
    <s v="United Package"/>
    <s v="QUICK-Stop"/>
    <s v="Horst Kloss"/>
    <s v="Cunewalde"/>
    <s v="Germany"/>
    <s v="Leka Trading"/>
  </r>
  <r>
    <x v="194"/>
    <d v="2017-01-17T00:00:00"/>
    <d v="2016-12-06T00:00:00"/>
    <s v="Janet Leverling"/>
    <x v="35"/>
    <x v="7"/>
    <s v="20 - 1 kg tins"/>
    <n v="39"/>
    <n v="36"/>
    <n v="0.1"/>
    <n v="1404"/>
    <s v="Federal Shipping"/>
    <s v="Rattlesnake Canyon Grocery"/>
    <s v="Paula Wilson"/>
    <s v="Albuquerque"/>
    <s v="USA"/>
    <s v="Pavlova, Ltd."/>
  </r>
  <r>
    <x v="195"/>
    <d v="2019-01-17T00:00:00"/>
    <d v="2018-12-12T00:00:00"/>
    <s v="Janet Leverling"/>
    <x v="33"/>
    <x v="1"/>
    <s v="24 - 250 g pkgs."/>
    <n v="38"/>
    <n v="20"/>
    <n v="0"/>
    <n v="760"/>
    <s v="Federal Shipping"/>
    <s v="Rattlesnake Canyon Grocery"/>
    <s v="Paula Wilson"/>
    <s v="Albuquerque"/>
    <s v="USA"/>
    <s v="Pasta Buttini s.r.l."/>
  </r>
  <r>
    <x v="196"/>
    <d v="2016-01-29T00:00:00"/>
    <d v="2015-12-13T00:00:00"/>
    <s v="Margaret Peacock"/>
    <x v="66"/>
    <x v="5"/>
    <s v="20 - 450 g glasses"/>
    <n v="14"/>
    <n v="10"/>
    <n v="0"/>
    <n v="140"/>
    <s v="Federal Shipping"/>
    <s v="Familia Arquibaldo"/>
    <s v="Aria Cruz"/>
    <s v="São Paulo"/>
    <s v="Brazil"/>
    <s v="Heli Süßwaren GmbH &amp; Co. KG"/>
  </r>
  <r>
    <x v="197"/>
    <d v="2018-02-03T00:00:00"/>
    <d v="2017-12-12T00:00:00"/>
    <s v="Margaret Peacock"/>
    <x v="48"/>
    <x v="6"/>
    <s v="24 - 0.5 l bottles"/>
    <n v="7.75"/>
    <n v="6"/>
    <n v="0.15"/>
    <n v="46.5"/>
    <s v="Federal Shipping"/>
    <s v="Familia Arquibaldo"/>
    <s v="Aria Cruz"/>
    <s v="São Paulo"/>
    <s v="Brazil"/>
    <s v="Plutzer Lebensmittelgroßmärkte AG"/>
  </r>
  <r>
    <x v="198"/>
    <d v="2018-12-27T00:00:00"/>
    <d v="2018-12-10T00:00:00"/>
    <s v="Margaret Peacock"/>
    <x v="38"/>
    <x v="3"/>
    <s v="24 - 4 oz tins"/>
    <n v="18.399999999999999"/>
    <n v="4"/>
    <n v="0"/>
    <n v="73.599999999999994"/>
    <s v="Federal Shipping"/>
    <s v="Familia Arquibaldo"/>
    <s v="Aria Cruz"/>
    <s v="São Paulo"/>
    <s v="Brazil"/>
    <s v="New England Seafood Cannery"/>
  </r>
  <r>
    <x v="198"/>
    <d v="2019-02-08T00:00:00"/>
    <d v="2018-12-16T00:00:00"/>
    <s v="Margaret Peacock"/>
    <x v="12"/>
    <x v="6"/>
    <s v="750 cc per bottle"/>
    <n v="18"/>
    <n v="50"/>
    <n v="0.15"/>
    <n v="900"/>
    <s v="Federal Shipping"/>
    <s v="Familia Arquibaldo"/>
    <s v="Aria Cruz"/>
    <s v="São Paulo"/>
    <s v="Brazil"/>
    <s v="Aux joyeux ecclésiastiques"/>
  </r>
  <r>
    <x v="199"/>
    <d v="2018-03-06T00:00:00"/>
    <d v="2017-12-18T00:00:00"/>
    <s v="Margaret Peacock"/>
    <x v="52"/>
    <x v="6"/>
    <s v="10 boxes x 20 bags"/>
    <n v="18"/>
    <n v="15"/>
    <n v="0.15"/>
    <n v="270"/>
    <s v="United Package"/>
    <s v="Die Wandernde Kuh"/>
    <s v="Rita Müller"/>
    <s v="Stuttgart"/>
    <s v="Germany"/>
    <s v="Exotic Liquids"/>
  </r>
  <r>
    <x v="200"/>
    <d v="2017-03-05T00:00:00"/>
    <d v="2016-12-12T00:00:00"/>
    <s v="Margaret Peacock"/>
    <x v="70"/>
    <x v="1"/>
    <s v="12 - 250 g pkgs."/>
    <n v="9"/>
    <n v="25"/>
    <n v="0"/>
    <n v="225"/>
    <s v="United Package"/>
    <s v="Die Wandernde Kuh"/>
    <s v="Rita Müller"/>
    <s v="Stuttgart"/>
    <s v="Germany"/>
    <s v="PB Knäckebröd AB"/>
  </r>
  <r>
    <x v="201"/>
    <d v="2018-02-19T00:00:00"/>
    <d v="2017-12-15T00:00:00"/>
    <s v="Robert King"/>
    <x v="56"/>
    <x v="7"/>
    <s v="16 pies"/>
    <n v="7.45"/>
    <n v="24"/>
    <n v="0"/>
    <n v="178.8"/>
    <s v="Speedy Express"/>
    <s v="Split Rail Beer &amp; Ale"/>
    <s v="Art Braunschweiger"/>
    <s v="Lander"/>
    <s v="USA"/>
    <s v="Ma Maison"/>
  </r>
  <r>
    <x v="202"/>
    <d v="2016-02-03T00:00:00"/>
    <d v="2015-12-12T00:00:00"/>
    <s v="Michael Suyama"/>
    <x v="72"/>
    <x v="5"/>
    <s v="12 - 100 g bars"/>
    <n v="16.25"/>
    <n v="15"/>
    <n v="0.1"/>
    <n v="243.75"/>
    <s v="United Package"/>
    <s v="La maison d'Asie"/>
    <s v="Annette Roulet"/>
    <s v="Toulouse"/>
    <s v="France"/>
    <s v="Karkki Oy"/>
  </r>
  <r>
    <x v="202"/>
    <d v="2015-12-26T00:00:00"/>
    <d v="2015-12-16T00:00:00"/>
    <s v="Michael Suyama"/>
    <x v="60"/>
    <x v="0"/>
    <s v="10 kg pkg."/>
    <n v="36"/>
    <n v="18"/>
    <n v="0.1"/>
    <n v="648"/>
    <s v="United Package"/>
    <s v="La maison d'Asie"/>
    <s v="Annette Roulet"/>
    <s v="Toulouse"/>
    <s v="France"/>
    <s v="Norske Meierier"/>
  </r>
  <r>
    <x v="202"/>
    <d v="2016-02-18T00:00:00"/>
    <d v="2015-12-20T00:00:00"/>
    <s v="Nancy Davolio"/>
    <x v="67"/>
    <x v="6"/>
    <s v="12 - 75 cl bottles"/>
    <n v="263.5"/>
    <n v="20"/>
    <n v="0.05"/>
    <n v="5270"/>
    <s v="Speedy Express"/>
    <s v="Ernst Handel"/>
    <s v="Roland Mendel"/>
    <s v="Graz"/>
    <s v="Austria"/>
    <s v="Aux joyeux ecclésiastiques"/>
  </r>
  <r>
    <x v="203"/>
    <d v="2017-12-23T00:00:00"/>
    <d v="2017-12-13T00:00:00"/>
    <s v="Nancy Davolio"/>
    <x v="46"/>
    <x v="4"/>
    <s v="20 - 2 kg bags"/>
    <n v="19.45"/>
    <n v="77"/>
    <n v="0.05"/>
    <n v="1497.6499999999999"/>
    <s v="Speedy Express"/>
    <s v="Ernst Handel"/>
    <s v="Roland Mendel"/>
    <s v="Graz"/>
    <s v="Austria"/>
    <s v="Leka Trading"/>
  </r>
  <r>
    <x v="204"/>
    <d v="2019-02-11T00:00:00"/>
    <d v="2018-12-19T00:00:00"/>
    <s v="Nancy Davolio"/>
    <x v="6"/>
    <x v="4"/>
    <s v="32 - 8 oz bottles"/>
    <n v="21.05"/>
    <n v="10"/>
    <n v="0.05"/>
    <n v="210.5"/>
    <s v="Speedy Express"/>
    <s v="Ernst Handel"/>
    <s v="Roland Mendel"/>
    <s v="Graz"/>
    <s v="Austria"/>
    <s v="New Orleans Cajun Delights"/>
  </r>
  <r>
    <x v="205"/>
    <d v="2017-01-23T00:00:00"/>
    <d v="2016-12-16T00:00:00"/>
    <s v="Nancy Davolio"/>
    <x v="5"/>
    <x v="3"/>
    <s v="12 - 12 oz cans"/>
    <n v="9.65"/>
    <n v="13"/>
    <n v="0"/>
    <n v="125.45"/>
    <s v="Speedy Express"/>
    <s v="Ernst Handel"/>
    <s v="Roland Mendel"/>
    <s v="Graz"/>
    <s v="Austria"/>
    <s v="New England Seafood Cannery"/>
  </r>
  <r>
    <x v="206"/>
    <d v="2016-01-22T00:00:00"/>
    <d v="2015-12-20T00:00:00"/>
    <s v="Janet Leverling"/>
    <x v="56"/>
    <x v="7"/>
    <s v="16 pies"/>
    <n v="7.45"/>
    <n v="20"/>
    <n v="0.15"/>
    <n v="149"/>
    <s v="Federal Shipping"/>
    <s v="Furia Bacalhau e Frutos do Mar"/>
    <s v="Lino Rodriguez "/>
    <s v="Lisboa"/>
    <s v="Portugal"/>
    <s v="Ma Maison"/>
  </r>
  <r>
    <x v="206"/>
    <d v="2016-03-08T00:00:00"/>
    <d v="2015-12-15T00:00:00"/>
    <s v="Janet Leverling"/>
    <x v="17"/>
    <x v="6"/>
    <s v="12 - 355 ml cans"/>
    <n v="4.5"/>
    <n v="10"/>
    <n v="0"/>
    <n v="45"/>
    <s v="Federal Shipping"/>
    <s v="Furia Bacalhau e Frutos do Mar"/>
    <s v="Lino Rodriguez "/>
    <s v="Lisboa"/>
    <s v="Portugal"/>
    <s v="Refrescos Americanas LTDA"/>
  </r>
  <r>
    <x v="207"/>
    <d v="2019-02-02T00:00:00"/>
    <d v="2018-12-17T00:00:00"/>
    <s v="Robert King"/>
    <x v="67"/>
    <x v="6"/>
    <s v="12 - 75 cl bottles"/>
    <n v="263.5"/>
    <n v="50"/>
    <n v="0.2"/>
    <n v="13175"/>
    <s v="Federal Shipping"/>
    <s v="Piccolo und mehr"/>
    <s v="Georg Pipps"/>
    <s v="Salzburg"/>
    <s v="Austria"/>
    <s v="Aux joyeux ecclésiastiques"/>
  </r>
  <r>
    <x v="207"/>
    <d v="2019-01-28T00:00:00"/>
    <d v="2018-12-15T00:00:00"/>
    <s v="Robert King"/>
    <x v="2"/>
    <x v="0"/>
    <s v="1 kg pkg."/>
    <n v="21"/>
    <n v="12"/>
    <n v="0.2"/>
    <n v="252"/>
    <s v="Federal Shipping"/>
    <s v="Piccolo und mehr"/>
    <s v="Georg Pipps"/>
    <s v="Salzburg"/>
    <s v="Austria"/>
    <s v="Cooperativa de Quesos 'Las Cabras'"/>
  </r>
  <r>
    <x v="208"/>
    <d v="2016-01-21T00:00:00"/>
    <d v="2015-12-24T00:00:00"/>
    <s v="Laura Callahan"/>
    <x v="39"/>
    <x v="7"/>
    <s v="50 bags x 30 sausgs."/>
    <n v="123.79"/>
    <n v="4"/>
    <n v="0"/>
    <n v="495.16"/>
    <s v="Federal Shipping"/>
    <s v="Pericles Comidas clásicas"/>
    <s v="Guillermo Fernández"/>
    <s v="México D.F."/>
    <s v="Mexico"/>
    <s v="Plutzer Lebensmittelgroßmärkte AG"/>
  </r>
  <r>
    <x v="209"/>
    <d v="2017-12-21T00:00:00"/>
    <d v="2017-12-17T00:00:00"/>
    <s v="Laura Callahan"/>
    <x v="52"/>
    <x v="6"/>
    <s v="10 boxes x 20 bags"/>
    <n v="18"/>
    <n v="12"/>
    <n v="0"/>
    <n v="216"/>
    <s v="Federal Shipping"/>
    <s v="Pericles Comidas clásicas"/>
    <s v="Guillermo Fernández"/>
    <s v="México D.F."/>
    <s v="Mexico"/>
    <s v="Exotic Liquids"/>
  </r>
  <r>
    <x v="210"/>
    <d v="2016-12-29T00:00:00"/>
    <d v="2016-12-24T00:00:00"/>
    <s v="Michael Suyama"/>
    <x v="17"/>
    <x v="6"/>
    <s v="12 - 355 ml cans"/>
    <n v="4.5"/>
    <n v="25"/>
    <n v="0"/>
    <n v="112.5"/>
    <s v="Speedy Express"/>
    <s v="Around the Horn"/>
    <s v="Thomas Hardy"/>
    <s v="London"/>
    <s v="UK"/>
    <s v="Refrescos Americanas LTDA"/>
  </r>
  <r>
    <x v="211"/>
    <d v="2018-01-13T00:00:00"/>
    <d v="2017-12-25T00:00:00"/>
    <s v="Michael Suyama"/>
    <x v="8"/>
    <x v="1"/>
    <s v="24 - 250 g pkgs."/>
    <n v="19.5"/>
    <n v="25"/>
    <n v="0"/>
    <n v="487.5"/>
    <s v="Speedy Express"/>
    <s v="Around the Horn"/>
    <s v="Thomas Hardy"/>
    <s v="London"/>
    <s v="UK"/>
    <s v="Pasta Buttini s.r.l."/>
  </r>
  <r>
    <x v="212"/>
    <d v="2018-12-20T00:00:00"/>
    <d v="2018-12-24T00:00:00"/>
    <s v="Michael Suyama"/>
    <x v="13"/>
    <x v="0"/>
    <s v="12 - 100 g pkgs"/>
    <n v="12.5"/>
    <n v="30"/>
    <n v="0"/>
    <n v="375"/>
    <s v="United Package"/>
    <s v="Die Wandernde Kuh"/>
    <s v="Rita Müller"/>
    <s v="Stuttgart"/>
    <s v="Germany"/>
    <s v="Formaggi Fortini s.r.l."/>
  </r>
  <r>
    <x v="213"/>
    <d v="2016-03-03T00:00:00"/>
    <d v="2015-12-19T00:00:00"/>
    <s v="Michael Suyama"/>
    <x v="60"/>
    <x v="0"/>
    <s v="10 kg pkg."/>
    <n v="36"/>
    <n v="20"/>
    <n v="0"/>
    <n v="720"/>
    <s v="United Package"/>
    <s v="Die Wandernde Kuh"/>
    <s v="Rita Müller"/>
    <s v="Stuttgart"/>
    <s v="Germany"/>
    <s v="Norske Meierier"/>
  </r>
  <r>
    <x v="213"/>
    <d v="2016-03-19T00:00:00"/>
    <d v="2015-12-25T00:00:00"/>
    <s v="Michael Suyama"/>
    <x v="16"/>
    <x v="7"/>
    <s v="24 boxes x 2 pies"/>
    <n v="24"/>
    <n v="12"/>
    <n v="0"/>
    <n v="288"/>
    <s v="United Package"/>
    <s v="Die Wandernde Kuh"/>
    <s v="Rita Müller"/>
    <s v="Stuttgart"/>
    <s v="Germany"/>
    <s v="Ma Maison"/>
  </r>
  <r>
    <x v="214"/>
    <d v="2017-03-16T00:00:00"/>
    <d v="2016-12-27T00:00:00"/>
    <s v="Nancy Davolio"/>
    <x v="10"/>
    <x v="0"/>
    <s v="15 - 300 g rounds"/>
    <n v="34"/>
    <n v="8"/>
    <n v="0.2"/>
    <n v="272"/>
    <s v="Federal Shipping"/>
    <s v="LILA-Supermercado"/>
    <s v="Carlos González"/>
    <s v="Barquisimeto"/>
    <s v="Venezuela"/>
    <s v="Gai pâturage"/>
  </r>
  <r>
    <x v="215"/>
    <d v="2019-01-15T00:00:00"/>
    <d v="2018-12-28T00:00:00"/>
    <s v="Nancy Davolio"/>
    <x v="68"/>
    <x v="5"/>
    <s v="100 - 250 g bags"/>
    <n v="31.23"/>
    <n v="16"/>
    <n v="0"/>
    <n v="499.68"/>
    <s v="Federal Shipping"/>
    <s v="LILA-Supermercado"/>
    <s v="Carlos González"/>
    <s v="Barquisimeto"/>
    <s v="Venezuela"/>
    <s v="Heli Süßwaren GmbH &amp; Co. KG"/>
  </r>
  <r>
    <x v="216"/>
    <d v="2018-03-13T00:00:00"/>
    <d v="2017-12-23T00:00:00"/>
    <s v="Nancy Davolio"/>
    <x v="41"/>
    <x v="3"/>
    <s v="12 - 200 ml jars"/>
    <n v="31"/>
    <n v="30"/>
    <n v="0.2"/>
    <n v="930"/>
    <s v="Federal Shipping"/>
    <s v="LILA-Supermercado"/>
    <s v="Carlos González"/>
    <s v="Barquisimeto"/>
    <s v="Venezuela"/>
    <s v="Tokyo Traders"/>
  </r>
  <r>
    <x v="217"/>
    <d v="2018-02-07T00:00:00"/>
    <d v="2017-12-24T00:00:00"/>
    <s v="Steven Buchanan"/>
    <x v="21"/>
    <x v="3"/>
    <s v="24 - 250 g  jars"/>
    <n v="19"/>
    <n v="20"/>
    <n v="0.05"/>
    <n v="380"/>
    <s v="Speedy Express"/>
    <s v="La maison d'Asie"/>
    <s v="Annette Roulet"/>
    <s v="Toulouse"/>
    <s v="France"/>
    <s v="Svensk Sjöföda AB"/>
  </r>
  <r>
    <x v="218"/>
    <d v="2016-03-10T00:00:00"/>
    <d v="2015-12-30T00:00:00"/>
    <s v="Steven Buchanan"/>
    <x v="54"/>
    <x v="6"/>
    <s v="24 - 12 oz bottles"/>
    <n v="14"/>
    <n v="10"/>
    <n v="0.05"/>
    <n v="140"/>
    <s v="Speedy Express"/>
    <s v="La maison d'Asie"/>
    <s v="Annette Roulet"/>
    <s v="Toulouse"/>
    <s v="France"/>
    <s v="Bigfoot Breweries"/>
  </r>
  <r>
    <x v="218"/>
    <d v="2016-03-27T00:00:00"/>
    <d v="2015-12-29T00:00:00"/>
    <s v="Steven Buchanan"/>
    <x v="17"/>
    <x v="6"/>
    <s v="12 - 355 ml cans"/>
    <n v="4.5"/>
    <n v="10"/>
    <n v="0.05"/>
    <n v="45"/>
    <s v="Speedy Express"/>
    <s v="La maison d'Asie"/>
    <s v="Annette Roulet"/>
    <s v="Toulouse"/>
    <s v="France"/>
    <s v="Refrescos Americanas LTDA"/>
  </r>
  <r>
    <x v="219"/>
    <d v="2019-03-26T00:00:00"/>
    <d v="2018-12-25T00:00:00"/>
    <s v="Steven Buchanan"/>
    <x v="20"/>
    <x v="5"/>
    <s v="32 - 500 g boxes"/>
    <n v="17.45"/>
    <n v="56"/>
    <n v="0.05"/>
    <n v="977.19999999999993"/>
    <s v="Federal Shipping"/>
    <s v="Seven Seas Imports"/>
    <s v="Hari Kumar"/>
    <s v="London"/>
    <s v="UK"/>
    <s v="Pavlova, Ltd."/>
  </r>
  <r>
    <x v="219"/>
    <d v="2019-03-11T00:00:00"/>
    <d v="2018-12-26T00:00:00"/>
    <s v="Steven Buchanan"/>
    <x v="10"/>
    <x v="0"/>
    <s v="15 - 300 g rounds"/>
    <n v="34"/>
    <n v="80"/>
    <n v="0.05"/>
    <n v="2720"/>
    <s v="Federal Shipping"/>
    <s v="Seven Seas Imports"/>
    <s v="Hari Kumar"/>
    <s v="London"/>
    <s v="UK"/>
    <s v="Gai pâturage"/>
  </r>
  <r>
    <x v="220"/>
    <d v="2018-02-23T00:00:00"/>
    <d v="2017-12-28T00:00:00"/>
    <s v="Steven Buchanan"/>
    <x v="13"/>
    <x v="0"/>
    <s v="12 - 100 g pkgs"/>
    <n v="12.5"/>
    <n v="70"/>
    <n v="0.05"/>
    <n v="875"/>
    <s v="Federal Shipping"/>
    <s v="Seven Seas Imports"/>
    <s v="Hari Kumar"/>
    <s v="London"/>
    <s v="UK"/>
    <s v="Formaggi Fortini s.r.l."/>
  </r>
  <r>
    <x v="221"/>
    <d v="2018-02-17T00:00:00"/>
    <d v="2017-12-30T00:00:00"/>
    <s v="Margaret Peacock"/>
    <x v="14"/>
    <x v="5"/>
    <s v="24 - 50 g pkgs."/>
    <n v="20"/>
    <n v="35"/>
    <n v="0"/>
    <n v="700"/>
    <s v="Federal Shipping"/>
    <s v="Blondel père et fils"/>
    <s v="Frédérique Citeaux"/>
    <s v="Strasbourg"/>
    <s v="France"/>
    <s v="Karkki Oy"/>
  </r>
  <r>
    <x v="221"/>
    <d v="2018-02-13T00:00:00"/>
    <d v="2017-12-24T00:00:00"/>
    <s v="Margaret Peacock"/>
    <x v="67"/>
    <x v="6"/>
    <s v="12 - 75 cl bottles"/>
    <n v="263.5"/>
    <n v="10"/>
    <n v="0"/>
    <n v="2635"/>
    <s v="Federal Shipping"/>
    <s v="Blondel père et fils"/>
    <s v="Frédérique Citeaux"/>
    <s v="Strasbourg"/>
    <s v="France"/>
    <s v="Aux joyeux ecclésiastiques"/>
  </r>
  <r>
    <x v="222"/>
    <d v="2017-02-19T00:00:00"/>
    <d v="2016-12-31T00:00:00"/>
    <s v="Margaret Peacock"/>
    <x v="44"/>
    <x v="2"/>
    <s v="25 - 825 g cans"/>
    <n v="45.6"/>
    <n v="30"/>
    <n v="0"/>
    <n v="1368"/>
    <s v="Federal Shipping"/>
    <s v="Blondel père et fils"/>
    <s v="Frédérique Citeaux"/>
    <s v="Strasbourg"/>
    <s v="France"/>
    <s v="Plutzer Lebensmittelgroßmärkte AG"/>
  </r>
  <r>
    <x v="223"/>
    <d v="2019-03-04T00:00:00"/>
    <d v="2018-12-31T00:00:00"/>
    <s v="Margaret Peacock"/>
    <x v="39"/>
    <x v="7"/>
    <s v="50 bags x 30 sausgs."/>
    <n v="123.79"/>
    <n v="35"/>
    <n v="0"/>
    <n v="4332.6500000000005"/>
    <s v="Federal Shipping"/>
    <s v="Blondel père et fils"/>
    <s v="Frédérique Citeaux"/>
    <s v="Strasbourg"/>
    <s v="France"/>
    <s v="Plutzer Lebensmittelgroßmärkte AG"/>
  </r>
  <r>
    <x v="222"/>
    <d v="2017-04-01T00:00:00"/>
    <d v="2016-12-31T00:00:00"/>
    <s v="Margaret Peacock"/>
    <x v="56"/>
    <x v="7"/>
    <s v="16 pies"/>
    <n v="7.45"/>
    <n v="28"/>
    <n v="0"/>
    <n v="208.6"/>
    <s v="Federal Shipping"/>
    <s v="Blondel père et fils"/>
    <s v="Frédérique Citeaux"/>
    <s v="Strasbourg"/>
    <s v="France"/>
    <s v="Ma Maison"/>
  </r>
  <r>
    <x v="223"/>
    <d v="2019-01-03T00:00:00"/>
    <d v="2018-12-30T00:00:00"/>
    <s v="Nancy Davolio"/>
    <x v="10"/>
    <x v="0"/>
    <s v="15 - 300 g rounds"/>
    <n v="34"/>
    <n v="55"/>
    <n v="0.1"/>
    <n v="1870"/>
    <s v="United Package"/>
    <s v="QUICK-Stop"/>
    <s v="Horst Kloss"/>
    <s v="Cunewalde"/>
    <s v="Germany"/>
    <s v="Gai pâturage"/>
  </r>
  <r>
    <x v="221"/>
    <d v="2018-01-11T00:00:00"/>
    <d v="2017-12-30T00:00:00"/>
    <s v="Nancy Davolio"/>
    <x v="12"/>
    <x v="6"/>
    <s v="750 cc per bottle"/>
    <n v="18"/>
    <n v="54"/>
    <n v="0.1"/>
    <n v="972"/>
    <s v="United Package"/>
    <s v="QUICK-Stop"/>
    <s v="Horst Kloss"/>
    <s v="Cunewalde"/>
    <s v="Germany"/>
    <s v="Aux joyeux ecclésiastiques"/>
  </r>
  <r>
    <x v="224"/>
    <d v="2017-03-13T00:00:00"/>
    <d v="2016-12-29T00:00:00"/>
    <s v="Janet Leverling"/>
    <x v="56"/>
    <x v="7"/>
    <s v="16 pies"/>
    <n v="7.45"/>
    <n v="24"/>
    <n v="0"/>
    <n v="178.8"/>
    <s v="Speedy Express"/>
    <s v="Bon app'"/>
    <s v="Laurence Lebihan"/>
    <s v="Marseille"/>
    <s v="France"/>
    <s v="Ma Maison"/>
  </r>
  <r>
    <x v="225"/>
    <d v="2016-03-19T00:00:00"/>
    <d v="2016-01-03T00:00:00"/>
    <s v="Janet Leverling"/>
    <x v="3"/>
    <x v="2"/>
    <s v="50 - 300 g pkgs."/>
    <n v="53"/>
    <n v="20"/>
    <n v="0"/>
    <n v="1060"/>
    <s v="Speedy Express"/>
    <s v="Bon app'"/>
    <s v="Laurence Lebihan"/>
    <s v="Marseille"/>
    <s v="France"/>
    <s v="G'day, Mate"/>
  </r>
  <r>
    <x v="226"/>
    <d v="2018-03-07T00:00:00"/>
    <d v="2017-12-26T00:00:00"/>
    <s v="Janet Leverling"/>
    <x v="66"/>
    <x v="5"/>
    <s v="20 - 450 g glasses"/>
    <n v="14"/>
    <n v="50"/>
    <n v="0"/>
    <n v="700"/>
    <s v="Speedy Express"/>
    <s v="Bon app'"/>
    <s v="Laurence Lebihan"/>
    <s v="Marseille"/>
    <s v="France"/>
    <s v="Heli Süßwaren GmbH &amp; Co. KG"/>
  </r>
  <r>
    <x v="227"/>
    <d v="2017-03-24T00:00:00"/>
    <d v="2017-01-04T00:00:00"/>
    <s v="Margaret Peacock"/>
    <x v="13"/>
    <x v="0"/>
    <s v="12 - 100 g pkgs"/>
    <n v="12.5"/>
    <n v="20"/>
    <n v="0"/>
    <n v="250"/>
    <s v="Federal Shipping"/>
    <s v="Drachenblut Delikatessen"/>
    <s v="Sven Ottlieb"/>
    <s v="Aachen"/>
    <s v="Germany"/>
    <s v="Formaggi Fortini s.r.l."/>
  </r>
  <r>
    <x v="228"/>
    <d v="2019-03-22T00:00:00"/>
    <d v="2019-01-01T00:00:00"/>
    <s v="Margaret Peacock"/>
    <x v="37"/>
    <x v="6"/>
    <s v="500 ml"/>
    <n v="18"/>
    <n v="12"/>
    <n v="0"/>
    <n v="216"/>
    <s v="Federal Shipping"/>
    <s v="Drachenblut Delikatessen"/>
    <s v="Sven Ottlieb"/>
    <s v="Aachen"/>
    <s v="Germany"/>
    <s v="Karkki Oy"/>
  </r>
  <r>
    <x v="227"/>
    <d v="2016-12-30T00:00:00"/>
    <d v="2017-01-04T00:00:00"/>
    <s v="Margaret Peacock"/>
    <x v="48"/>
    <x v="6"/>
    <s v="24 - 0.5 l bottles"/>
    <n v="7.75"/>
    <n v="12"/>
    <n v="0"/>
    <n v="93"/>
    <s v="Federal Shipping"/>
    <s v="Drachenblut Delikatessen"/>
    <s v="Sven Ottlieb"/>
    <s v="Aachen"/>
    <s v="Germany"/>
    <s v="Plutzer Lebensmittelgroßmärkte AG"/>
  </r>
  <r>
    <x v="229"/>
    <d v="2018-03-25T00:00:00"/>
    <d v="2017-12-29T00:00:00"/>
    <s v="Nancy Davolio"/>
    <x v="60"/>
    <x v="0"/>
    <s v="10 kg pkg."/>
    <n v="36"/>
    <n v="30"/>
    <n v="0"/>
    <n v="1080"/>
    <s v="Speedy Express"/>
    <s v="Eastern Connection"/>
    <s v="Ann Devon"/>
    <s v="London"/>
    <s v="UK"/>
    <s v="Norske Meierier"/>
  </r>
  <r>
    <x v="228"/>
    <d v="2019-01-02T00:00:00"/>
    <d v="2019-01-06T00:00:00"/>
    <s v="Nancy Davolio"/>
    <x v="42"/>
    <x v="0"/>
    <s v="10 - 500 g pkgs."/>
    <n v="21.5"/>
    <n v="5"/>
    <n v="0"/>
    <n v="107.5"/>
    <s v="Speedy Express"/>
    <s v="Eastern Connection"/>
    <s v="Ann Devon"/>
    <s v="London"/>
    <s v="UK"/>
    <s v="Norske Meierier"/>
  </r>
  <r>
    <x v="230"/>
    <d v="2017-01-08T00:00:00"/>
    <d v="2017-01-04T00:00:00"/>
    <s v="Janet Leverling"/>
    <x v="2"/>
    <x v="0"/>
    <s v="1 kg pkg."/>
    <n v="21"/>
    <n v="24"/>
    <n v="0"/>
    <n v="504"/>
    <s v="United Package"/>
    <s v="Antonio Moreno Taquería"/>
    <s v="Antonio Moreno"/>
    <s v="México D.F."/>
    <s v="Mexico"/>
    <s v="Cooperativa de Quesos 'Las Cabras'"/>
  </r>
  <r>
    <x v="231"/>
    <d v="2017-03-11T00:00:00"/>
    <d v="2017-01-07T00:00:00"/>
    <s v="Laura Callahan"/>
    <x v="6"/>
    <x v="4"/>
    <s v="32 - 8 oz bottles"/>
    <n v="21.05"/>
    <n v="5"/>
    <n v="0"/>
    <n v="105.25"/>
    <s v="United Package"/>
    <s v="Galería del gastrónomo"/>
    <s v="Eduardo Saavedra"/>
    <s v="Barcelona"/>
    <s v="Spain"/>
    <s v="New Orleans Cajun Delights"/>
  </r>
  <r>
    <x v="232"/>
    <d v="2018-02-10T00:00:00"/>
    <d v="2018-01-08T00:00:00"/>
    <s v="Laura Callahan"/>
    <x v="23"/>
    <x v="4"/>
    <s v="12 boxes"/>
    <n v="13"/>
    <n v="5"/>
    <n v="0"/>
    <n v="65"/>
    <s v="United Package"/>
    <s v="Galería del gastrónomo"/>
    <s v="Eduardo Saavedra"/>
    <s v="Barcelona"/>
    <s v="Spain"/>
    <s v="Plutzer Lebensmittelgroßmärkte AG"/>
  </r>
  <r>
    <x v="232"/>
    <d v="2018-03-20T00:00:00"/>
    <d v="2018-01-06T00:00:00"/>
    <s v="Robert King"/>
    <x v="23"/>
    <x v="4"/>
    <s v="12 boxes"/>
    <n v="13"/>
    <n v="7"/>
    <n v="0"/>
    <n v="91"/>
    <s v="Federal Shipping"/>
    <s v="Vaffeljernet"/>
    <s v="Palle Ibsen"/>
    <s v="Århus"/>
    <s v="Denmark"/>
    <s v="Plutzer Lebensmittelgroßmärkte AG"/>
  </r>
  <r>
    <x v="231"/>
    <d v="2017-02-02T00:00:00"/>
    <d v="2016-12-29T00:00:00"/>
    <s v="Robert King"/>
    <x v="6"/>
    <x v="4"/>
    <s v="32 - 8 oz bottles"/>
    <n v="21.05"/>
    <n v="15"/>
    <n v="0"/>
    <n v="315.75"/>
    <s v="Federal Shipping"/>
    <s v="Vaffeljernet"/>
    <s v="Palle Ibsen"/>
    <s v="Århus"/>
    <s v="Denmark"/>
    <s v="New Orleans Cajun Delights"/>
  </r>
  <r>
    <x v="231"/>
    <d v="2017-02-11T00:00:00"/>
    <d v="2017-01-03T00:00:00"/>
    <s v="Robert King"/>
    <x v="54"/>
    <x v="6"/>
    <s v="24 - 12 oz bottles"/>
    <n v="14"/>
    <n v="36"/>
    <n v="0"/>
    <n v="504"/>
    <s v="Federal Shipping"/>
    <s v="Vaffeljernet"/>
    <s v="Palle Ibsen"/>
    <s v="Århus"/>
    <s v="Denmark"/>
    <s v="Bigfoot Breweries"/>
  </r>
  <r>
    <x v="233"/>
    <d v="2019-02-03T00:00:00"/>
    <d v="2019-01-06T00:00:00"/>
    <s v="Robert King"/>
    <x v="56"/>
    <x v="7"/>
    <s v="16 pies"/>
    <n v="7.45"/>
    <n v="18"/>
    <n v="0"/>
    <n v="134.1"/>
    <s v="Federal Shipping"/>
    <s v="Vaffeljernet"/>
    <s v="Palle Ibsen"/>
    <s v="Århus"/>
    <s v="Denmark"/>
    <s v="Ma Maison"/>
  </r>
  <r>
    <x v="234"/>
    <d v="2019-02-28T00:00:00"/>
    <d v="2019-01-05T00:00:00"/>
    <s v="Andrew Fuller"/>
    <x v="58"/>
    <x v="1"/>
    <s v="20 bags x 4 pieces"/>
    <n v="33.25"/>
    <n v="35"/>
    <n v="0.1"/>
    <n v="1163.75"/>
    <s v="United Package"/>
    <s v="Ernst Handel"/>
    <s v="Roland Mendel"/>
    <s v="Graz"/>
    <s v="Austria"/>
    <s v="Plutzer Lebensmittelgroßmärkte AG"/>
  </r>
  <r>
    <x v="235"/>
    <d v="2017-02-07T00:00:00"/>
    <d v="2017-01-07T00:00:00"/>
    <s v="Andrew Fuller"/>
    <x v="44"/>
    <x v="2"/>
    <s v="25 - 825 g cans"/>
    <n v="45.6"/>
    <n v="13"/>
    <n v="0.1"/>
    <n v="592.80000000000007"/>
    <s v="United Package"/>
    <s v="Ernst Handel"/>
    <s v="Roland Mendel"/>
    <s v="Graz"/>
    <s v="Austria"/>
    <s v="Plutzer Lebensmittelgroßmärkte AG"/>
  </r>
  <r>
    <x v="236"/>
    <d v="2018-02-01T00:00:00"/>
    <d v="2018-01-04T00:00:00"/>
    <s v="Andrew Fuller"/>
    <x v="8"/>
    <x v="1"/>
    <s v="24 - 250 g pkgs."/>
    <n v="19.5"/>
    <n v="25"/>
    <n v="0"/>
    <n v="487.5"/>
    <s v="United Package"/>
    <s v="Ernst Handel"/>
    <s v="Roland Mendel"/>
    <s v="Graz"/>
    <s v="Austria"/>
    <s v="Pasta Buttini s.r.l."/>
  </r>
  <r>
    <x v="235"/>
    <d v="2017-01-03T00:00:00"/>
    <d v="2017-01-05T00:00:00"/>
    <s v="Andrew Fuller"/>
    <x v="27"/>
    <x v="5"/>
    <s v="24 pkgs. x 4 pieces"/>
    <n v="10"/>
    <n v="5"/>
    <n v="0.1"/>
    <n v="50"/>
    <s v="United Package"/>
    <s v="Ernst Handel"/>
    <s v="Roland Mendel"/>
    <s v="Graz"/>
    <s v="Austria"/>
    <s v="Specialty Biscuits, Ltd."/>
  </r>
  <r>
    <x v="237"/>
    <d v="2015-03-29T00:00:00"/>
    <d v="2015-01-03T00:00:00"/>
    <s v="Laura Callahan"/>
    <x v="33"/>
    <x v="1"/>
    <s v="24 - 250 g pkgs."/>
    <n v="38"/>
    <n v="18"/>
    <n v="0.25"/>
    <n v="684"/>
    <s v="United Package"/>
    <s v="Split Rail Beer &amp; Ale"/>
    <s v="Art Braunschweiger"/>
    <s v="Lander"/>
    <s v="USA"/>
    <s v="Pasta Buttini s.r.l."/>
  </r>
  <r>
    <x v="238"/>
    <d v="2018-02-09T00:00:00"/>
    <d v="2018-01-12T00:00:00"/>
    <s v="Laura Callahan"/>
    <x v="39"/>
    <x v="7"/>
    <s v="50 bags x 30 sausgs."/>
    <n v="123.79"/>
    <n v="20"/>
    <n v="0"/>
    <n v="2475.8000000000002"/>
    <s v="United Package"/>
    <s v="Split Rail Beer &amp; Ale"/>
    <s v="Art Braunschweiger"/>
    <s v="Lander"/>
    <s v="USA"/>
    <s v="Plutzer Lebensmittelgroßmärkte AG"/>
  </r>
  <r>
    <x v="239"/>
    <d v="2015-01-07T00:00:00"/>
    <d v="2015-01-03T00:00:00"/>
    <s v="Michael Suyama"/>
    <x v="15"/>
    <x v="2"/>
    <s v="5 kg pkg."/>
    <n v="10"/>
    <n v="20"/>
    <n v="0.15"/>
    <n v="200"/>
    <s v="United Package"/>
    <s v="Chop-suey Chinese"/>
    <s v="Yang Wang"/>
    <s v="Bern"/>
    <s v="Switzerland"/>
    <s v="Tokyo Traders"/>
  </r>
  <r>
    <x v="239"/>
    <d v="2015-01-16T00:00:00"/>
    <d v="2015-01-05T00:00:00"/>
    <s v="Michael Suyama"/>
    <x v="52"/>
    <x v="6"/>
    <s v="10 boxes x 20 bags"/>
    <n v="18"/>
    <n v="15"/>
    <n v="0.15"/>
    <n v="270"/>
    <s v="United Package"/>
    <s v="Chop-suey Chinese"/>
    <s v="Yang Wang"/>
    <s v="Bern"/>
    <s v="Switzerland"/>
    <s v="Exotic Liquids"/>
  </r>
  <r>
    <x v="240"/>
    <d v="2016-03-09T00:00:00"/>
    <d v="2016-01-10T00:00:00"/>
    <s v="Michael Suyama"/>
    <x v="58"/>
    <x v="1"/>
    <s v="20 bags x 4 pieces"/>
    <n v="33.25"/>
    <n v="30"/>
    <n v="0"/>
    <n v="997.5"/>
    <s v="United Package"/>
    <s v="Chop-suey Chinese"/>
    <s v="Yang Wang"/>
    <s v="Bern"/>
    <s v="Switzerland"/>
    <s v="Plutzer Lebensmittelgroßmärkte AG"/>
  </r>
  <r>
    <x v="239"/>
    <d v="2015-03-18T00:00:00"/>
    <d v="2015-01-08T00:00:00"/>
    <s v="Nancy Davolio"/>
    <x v="21"/>
    <x v="3"/>
    <s v="24 - 250 g  jars"/>
    <n v="19"/>
    <n v="6"/>
    <n v="0.2"/>
    <n v="114"/>
    <s v="Speedy Express"/>
    <s v="La maison d'Asie"/>
    <s v="Annette Roulet"/>
    <s v="Toulouse"/>
    <s v="France"/>
    <s v="Svensk Sjöföda AB"/>
  </r>
  <r>
    <x v="241"/>
    <d v="2016-03-06T00:00:00"/>
    <d v="2016-01-09T00:00:00"/>
    <s v="Steven Buchanan"/>
    <x v="67"/>
    <x v="6"/>
    <s v="12 - 75 cl bottles"/>
    <n v="263.5"/>
    <n v="40"/>
    <n v="0.25"/>
    <n v="10540"/>
    <s v="United Package"/>
    <s v="Queen Cozinha"/>
    <s v="Lúcia Carvalho"/>
    <s v="São Paulo"/>
    <s v="Brazil"/>
    <s v="Aux joyeux ecclésiastiques"/>
  </r>
  <r>
    <x v="242"/>
    <d v="2017-04-10T00:00:00"/>
    <d v="2017-01-07T00:00:00"/>
    <s v="Steven Buchanan"/>
    <x v="0"/>
    <x v="0"/>
    <s v="24 - 200 g pkgs."/>
    <n v="34.799999999999997"/>
    <n v="42"/>
    <n v="0.25"/>
    <n v="1461.6"/>
    <s v="United Package"/>
    <s v="Queen Cozinha"/>
    <s v="Lúcia Carvalho"/>
    <s v="São Paulo"/>
    <s v="Brazil"/>
    <s v="Formaggi Fortini s.r.l."/>
  </r>
  <r>
    <x v="242"/>
    <d v="2017-02-14T00:00:00"/>
    <d v="2017-01-08T00:00:00"/>
    <s v="Steven Buchanan"/>
    <x v="10"/>
    <x v="0"/>
    <s v="15 - 300 g rounds"/>
    <n v="34"/>
    <n v="70"/>
    <n v="0.25"/>
    <n v="2380"/>
    <s v="United Package"/>
    <s v="Queen Cozinha"/>
    <s v="Lúcia Carvalho"/>
    <s v="São Paulo"/>
    <s v="Brazil"/>
    <s v="Gai pâturage"/>
  </r>
  <r>
    <x v="243"/>
    <d v="2018-02-04T00:00:00"/>
    <d v="2018-01-07T00:00:00"/>
    <s v="Steven Buchanan"/>
    <x v="11"/>
    <x v="5"/>
    <s v="30 gift boxes"/>
    <n v="81"/>
    <n v="12"/>
    <n v="0.25"/>
    <n v="972"/>
    <s v="United Package"/>
    <s v="Queen Cozinha"/>
    <s v="Lúcia Carvalho"/>
    <s v="São Paulo"/>
    <s v="Brazil"/>
    <s v="Specialty Biscuits, Ltd."/>
  </r>
  <r>
    <x v="244"/>
    <d v="2015-02-23T00:00:00"/>
    <d v="2015-01-15T00:00:00"/>
    <s v="Margaret Peacock"/>
    <x v="42"/>
    <x v="0"/>
    <s v="10 - 500 g pkgs."/>
    <n v="21.5"/>
    <n v="50"/>
    <n v="0.2"/>
    <n v="1075"/>
    <s v="Federal Shipping"/>
    <s v="Hungry Owl All-Night Grocers"/>
    <s v="Patricia McKenna"/>
    <s v="Cork"/>
    <s v="Ireland"/>
    <s v="Norske Meierier"/>
  </r>
  <r>
    <x v="245"/>
    <d v="2016-01-11T00:00:00"/>
    <d v="2016-01-12T00:00:00"/>
    <s v="Margaret Peacock"/>
    <x v="64"/>
    <x v="3"/>
    <s v="24 pieces"/>
    <n v="13.25"/>
    <n v="80"/>
    <n v="0.2"/>
    <n v="1060"/>
    <s v="Federal Shipping"/>
    <s v="Hungry Owl All-Night Grocers"/>
    <s v="Patricia McKenna"/>
    <s v="Cork"/>
    <s v="Ireland"/>
    <s v="Escargots Nouveaux"/>
  </r>
  <r>
    <x v="246"/>
    <d v="2018-03-15T00:00:00"/>
    <d v="2018-01-07T00:00:00"/>
    <s v="Nancy Davolio"/>
    <x v="64"/>
    <x v="3"/>
    <s v="24 pieces"/>
    <n v="13.25"/>
    <n v="15"/>
    <n v="0"/>
    <n v="198.75"/>
    <s v="Federal Shipping"/>
    <s v="Wolski  Zajazd"/>
    <s v="Zbyszek Piestrzeniewicz"/>
    <s v="Warszawa"/>
    <s v="Poland"/>
    <s v="Escargots Nouveaux"/>
  </r>
  <r>
    <x v="246"/>
    <d v="2018-02-11T00:00:00"/>
    <d v="2018-01-15T00:00:00"/>
    <s v="Nancy Davolio"/>
    <x v="13"/>
    <x v="0"/>
    <s v="12 - 100 g pkgs"/>
    <n v="12.5"/>
    <n v="30"/>
    <n v="0"/>
    <n v="375"/>
    <s v="Federal Shipping"/>
    <s v="Wolski  Zajazd"/>
    <s v="Zbyszek Piestrzeniewicz"/>
    <s v="Warszawa"/>
    <s v="Poland"/>
    <s v="Formaggi Fortini s.r.l."/>
  </r>
  <r>
    <x v="247"/>
    <d v="2016-03-24T00:00:00"/>
    <d v="2016-01-07T00:00:00"/>
    <s v="Janet Leverling"/>
    <x v="56"/>
    <x v="7"/>
    <s v="16 pies"/>
    <n v="7.45"/>
    <n v="10"/>
    <n v="0"/>
    <n v="74.5"/>
    <s v="United Package"/>
    <s v="Hungry Coyote Import Store"/>
    <s v="Yoshi Latimer"/>
    <s v="Elgin"/>
    <s v="USA"/>
    <s v="Ma Maison"/>
  </r>
  <r>
    <x v="248"/>
    <d v="2015-01-28T00:00:00"/>
    <d v="2015-01-09T00:00:00"/>
    <s v="Janet Leverling"/>
    <x v="4"/>
    <x v="2"/>
    <s v="40 - 100 g pkgs."/>
    <n v="23.25"/>
    <n v="15"/>
    <n v="0"/>
    <n v="348.75"/>
    <s v="United Package"/>
    <s v="Hungry Coyote Import Store"/>
    <s v="Yoshi Latimer"/>
    <s v="Elgin"/>
    <s v="USA"/>
    <s v="Mayumi's"/>
  </r>
  <r>
    <x v="249"/>
    <d v="2017-01-21T00:00:00"/>
    <d v="2017-01-13T00:00:00"/>
    <s v="Nancy Davolio"/>
    <x v="13"/>
    <x v="0"/>
    <s v="12 - 100 g pkgs"/>
    <n v="12.5"/>
    <n v="42"/>
    <n v="0.05"/>
    <n v="525"/>
    <s v="United Package"/>
    <s v="Mère Paillarde"/>
    <s v="Jean Fresnière"/>
    <s v="Montréal"/>
    <s v="Canada"/>
    <s v="Formaggi Fortini s.r.l."/>
  </r>
  <r>
    <x v="250"/>
    <d v="2015-02-11T00:00:00"/>
    <d v="2015-01-09T00:00:00"/>
    <s v="Nancy Davolio"/>
    <x v="12"/>
    <x v="6"/>
    <s v="750 cc per bottle"/>
    <n v="18"/>
    <n v="20"/>
    <n v="0.15"/>
    <n v="360"/>
    <s v="Federal Shipping"/>
    <s v="Seven Seas Imports"/>
    <s v="Hari Kumar"/>
    <s v="London"/>
    <s v="UK"/>
    <s v="Aux joyeux ecclésiastiques"/>
  </r>
  <r>
    <x v="251"/>
    <d v="2018-04-07T00:00:00"/>
    <d v="2018-01-19T00:00:00"/>
    <s v="Nancy Davolio"/>
    <x v="44"/>
    <x v="2"/>
    <s v="25 - 825 g cans"/>
    <n v="45.6"/>
    <n v="20"/>
    <n v="0.15"/>
    <n v="912"/>
    <s v="Federal Shipping"/>
    <s v="Seven Seas Imports"/>
    <s v="Hari Kumar"/>
    <s v="London"/>
    <s v="UK"/>
    <s v="Plutzer Lebensmittelgroßmärkte AG"/>
  </r>
  <r>
    <x v="252"/>
    <d v="2018-01-24T00:00:00"/>
    <d v="2018-01-15T00:00:00"/>
    <s v="Steven Buchanan"/>
    <x v="42"/>
    <x v="0"/>
    <s v="10 - 500 g pkgs."/>
    <n v="21.5"/>
    <n v="6"/>
    <n v="0"/>
    <n v="129"/>
    <s v="Federal Shipping"/>
    <s v="Folk och fä HB"/>
    <s v="Maria Larsson"/>
    <s v="Bräcke"/>
    <s v="Sweden"/>
    <s v="Norske Meierier"/>
  </r>
  <r>
    <x v="253"/>
    <d v="2015-01-20T00:00:00"/>
    <d v="2015-01-21T00:00:00"/>
    <s v="Andrew Fuller"/>
    <x v="5"/>
    <x v="3"/>
    <s v="12 - 12 oz cans"/>
    <n v="9.65"/>
    <n v="8"/>
    <n v="0.1"/>
    <n v="77.2"/>
    <s v="Speedy Express"/>
    <s v="Que Delícia"/>
    <s v="Bernardo Batista"/>
    <s v="Rio de Janeiro"/>
    <s v="Brazil"/>
    <s v="New England Seafood Cannery"/>
  </r>
  <r>
    <x v="254"/>
    <d v="2017-02-24T00:00:00"/>
    <d v="2017-01-20T00:00:00"/>
    <s v="Andrew Fuller"/>
    <x v="6"/>
    <x v="4"/>
    <s v="32 - 8 oz bottles"/>
    <n v="21.05"/>
    <n v="20"/>
    <n v="0.1"/>
    <n v="421"/>
    <s v="Speedy Express"/>
    <s v="Que Delícia"/>
    <s v="Bernardo Batista"/>
    <s v="Rio de Janeiro"/>
    <s v="Brazil"/>
    <s v="New Orleans Cajun Delights"/>
  </r>
  <r>
    <x v="254"/>
    <d v="2017-01-24T00:00:00"/>
    <d v="2017-01-12T00:00:00"/>
    <s v="Andrew Fuller"/>
    <x v="47"/>
    <x v="4"/>
    <s v="15 - 625 g jars"/>
    <n v="43.9"/>
    <n v="16"/>
    <n v="0.1"/>
    <n v="702.4"/>
    <s v="Speedy Express"/>
    <s v="Que Delícia"/>
    <s v="Bernardo Batista"/>
    <s v="Rio de Janeiro"/>
    <s v="Brazil"/>
    <s v="Pavlova, Ltd."/>
  </r>
  <r>
    <x v="255"/>
    <d v="2018-04-13T00:00:00"/>
    <d v="2018-01-14T00:00:00"/>
    <s v="Laura Callahan"/>
    <x v="34"/>
    <x v="3"/>
    <s v="10 - 200 g glasses"/>
    <n v="25.89"/>
    <n v="18"/>
    <n v="0.1"/>
    <n v="466.02"/>
    <s v="Federal Shipping"/>
    <s v="Hungry Owl All-Night Grocers"/>
    <s v="Patricia McKenna"/>
    <s v="Cork"/>
    <s v="Ireland"/>
    <s v="Nord-Ost-Fisch Handelsgesellschaft mbH"/>
  </r>
  <r>
    <x v="256"/>
    <d v="2016-02-10T00:00:00"/>
    <d v="2016-01-19T00:00:00"/>
    <s v="Laura Callahan"/>
    <x v="10"/>
    <x v="0"/>
    <s v="15 - 300 g rounds"/>
    <n v="34"/>
    <n v="6"/>
    <n v="0.1"/>
    <n v="204"/>
    <s v="Federal Shipping"/>
    <s v="Hungry Owl All-Night Grocers"/>
    <s v="Patricia McKenna"/>
    <s v="Cork"/>
    <s v="Ireland"/>
    <s v="Gai pâturage"/>
  </r>
  <r>
    <x v="257"/>
    <d v="2015-02-15T00:00:00"/>
    <d v="2015-01-21T00:00:00"/>
    <s v="Laura Callahan"/>
    <x v="22"/>
    <x v="7"/>
    <s v="48 pieces"/>
    <n v="32.799999999999997"/>
    <n v="20"/>
    <n v="0.1"/>
    <n v="656"/>
    <s v="Federal Shipping"/>
    <s v="Hungry Owl All-Night Grocers"/>
    <s v="Patricia McKenna"/>
    <s v="Cork"/>
    <s v="Ireland"/>
    <s v="G'day, Mate"/>
  </r>
  <r>
    <x v="257"/>
    <d v="2015-03-24T00:00:00"/>
    <d v="2015-01-12T00:00:00"/>
    <s v="Laura Callahan"/>
    <x v="29"/>
    <x v="6"/>
    <s v="24 - 355 ml bottles"/>
    <n v="15"/>
    <n v="30"/>
    <n v="0"/>
    <n v="450"/>
    <s v="Federal Shipping"/>
    <s v="Hungry Owl All-Night Grocers"/>
    <s v="Patricia McKenna"/>
    <s v="Cork"/>
    <s v="Ireland"/>
    <s v="Pavlova, Ltd."/>
  </r>
  <r>
    <x v="258"/>
    <d v="2017-02-18T00:00:00"/>
    <d v="2017-01-21T00:00:00"/>
    <s v="Janet Leverling"/>
    <x v="15"/>
    <x v="2"/>
    <s v="5 kg pkg."/>
    <n v="10"/>
    <n v="14"/>
    <n v="0"/>
    <n v="140"/>
    <s v="Federal Shipping"/>
    <s v="LILA-Supermercado"/>
    <s v="Carlos González"/>
    <s v="Barquisimeto"/>
    <s v="Venezuela"/>
    <s v="Tokyo Traders"/>
  </r>
  <r>
    <x v="259"/>
    <d v="2017-04-04T00:00:00"/>
    <d v="2017-01-22T00:00:00"/>
    <s v="Margaret Peacock"/>
    <x v="9"/>
    <x v="0"/>
    <s v="500 g"/>
    <n v="2.5"/>
    <n v="60"/>
    <n v="0"/>
    <n v="150"/>
    <s v="Speedy Express"/>
    <s v="Ernst Handel"/>
    <s v="Roland Mendel"/>
    <s v="Graz"/>
    <s v="Austria"/>
    <s v="Norske Meierier"/>
  </r>
  <r>
    <x v="260"/>
    <d v="2016-02-08T00:00:00"/>
    <d v="2016-01-20T00:00:00"/>
    <s v="Margaret Peacock"/>
    <x v="39"/>
    <x v="7"/>
    <s v="50 bags x 30 sausgs."/>
    <n v="123.79"/>
    <n v="14"/>
    <n v="0"/>
    <n v="1733.0600000000002"/>
    <s v="Speedy Express"/>
    <s v="Ernst Handel"/>
    <s v="Roland Mendel"/>
    <s v="Graz"/>
    <s v="Austria"/>
    <s v="Plutzer Lebensmittelgroßmärkte AG"/>
  </r>
  <r>
    <x v="260"/>
    <d v="2016-03-10T00:00:00"/>
    <d v="2016-01-21T00:00:00"/>
    <s v="Margaret Peacock"/>
    <x v="25"/>
    <x v="4"/>
    <s v="36 boxes"/>
    <n v="21.35"/>
    <n v="32"/>
    <n v="0"/>
    <n v="683.2"/>
    <s v="Speedy Express"/>
    <s v="Ernst Handel"/>
    <s v="Roland Mendel"/>
    <s v="Graz"/>
    <s v="Austria"/>
    <s v="New Orleans Cajun Delights"/>
  </r>
  <r>
    <x v="259"/>
    <d v="2017-03-09T00:00:00"/>
    <d v="2017-01-13T00:00:00"/>
    <s v="Margaret Peacock"/>
    <x v="15"/>
    <x v="2"/>
    <s v="5 kg pkg."/>
    <n v="10"/>
    <n v="50"/>
    <n v="0"/>
    <n v="500"/>
    <s v="Speedy Express"/>
    <s v="Ernst Handel"/>
    <s v="Roland Mendel"/>
    <s v="Graz"/>
    <s v="Austria"/>
    <s v="Tokyo Traders"/>
  </r>
  <r>
    <x v="261"/>
    <d v="2018-04-10T00:00:00"/>
    <d v="2018-01-17T00:00:00"/>
    <s v="Margaret Peacock"/>
    <x v="59"/>
    <x v="3"/>
    <s v="16 kg pkg."/>
    <n v="62.5"/>
    <n v="9"/>
    <n v="0"/>
    <n v="562.5"/>
    <s v="Speedy Express"/>
    <s v="Ernst Handel"/>
    <s v="Roland Mendel"/>
    <s v="Graz"/>
    <s v="Austria"/>
    <s v="Pavlova, Ltd."/>
  </r>
  <r>
    <x v="262"/>
    <d v="2017-03-26T00:00:00"/>
    <d v="2017-01-17T00:00:00"/>
    <s v="Laura Callahan"/>
    <x v="72"/>
    <x v="5"/>
    <s v="12 - 100 g bars"/>
    <n v="16.25"/>
    <n v="15"/>
    <n v="0"/>
    <n v="243.75"/>
    <s v="Federal Shipping"/>
    <s v="Around the Horn"/>
    <s v="Thomas Hardy"/>
    <s v="London"/>
    <s v="UK"/>
    <s v="Karkki Oy"/>
  </r>
  <r>
    <x v="263"/>
    <d v="2015-03-04T00:00:00"/>
    <d v="2015-01-20T00:00:00"/>
    <s v="Laura Callahan"/>
    <x v="33"/>
    <x v="1"/>
    <s v="24 - 250 g pkgs."/>
    <n v="38"/>
    <n v="20"/>
    <n v="0"/>
    <n v="760"/>
    <s v="Federal Shipping"/>
    <s v="Around the Horn"/>
    <s v="Thomas Hardy"/>
    <s v="London"/>
    <s v="UK"/>
    <s v="Pasta Buttini s.r.l."/>
  </r>
  <r>
    <x v="262"/>
    <d v="2017-04-11T00:00:00"/>
    <d v="2017-01-24T00:00:00"/>
    <s v="Laura Callahan"/>
    <x v="43"/>
    <x v="3"/>
    <s v="2 kg box"/>
    <n v="6"/>
    <n v="20"/>
    <n v="0"/>
    <n v="120"/>
    <s v="Federal Shipping"/>
    <s v="Around the Horn"/>
    <s v="Thomas Hardy"/>
    <s v="London"/>
    <s v="UK"/>
    <s v="Mayumi's"/>
  </r>
  <r>
    <x v="263"/>
    <d v="2015-02-11T00:00:00"/>
    <d v="2015-01-22T00:00:00"/>
    <s v="Janet Leverling"/>
    <x v="10"/>
    <x v="0"/>
    <s v="15 - 300 g rounds"/>
    <n v="34"/>
    <n v="15"/>
    <n v="0"/>
    <n v="510"/>
    <s v="Federal Shipping"/>
    <s v="Berglunds snabbköp"/>
    <s v="Christina Berglund"/>
    <s v="Luleå"/>
    <s v="Sweden"/>
    <s v="Gai pâturage"/>
  </r>
  <r>
    <x v="263"/>
    <d v="2015-04-12T00:00:00"/>
    <d v="2015-01-21T00:00:00"/>
    <s v="Janet Leverling"/>
    <x v="11"/>
    <x v="5"/>
    <s v="30 gift boxes"/>
    <n v="81"/>
    <n v="28"/>
    <n v="0"/>
    <n v="2268"/>
    <s v="Federal Shipping"/>
    <s v="Berglunds snabbköp"/>
    <s v="Christina Berglund"/>
    <s v="Luleå"/>
    <s v="Sweden"/>
    <s v="Specialty Biscuits, Ltd."/>
  </r>
  <r>
    <x v="264"/>
    <d v="2016-02-18T00:00:00"/>
    <d v="2016-01-18T00:00:00"/>
    <s v="Nancy Davolio"/>
    <x v="55"/>
    <x v="5"/>
    <s v="10 boxes x 8 pieces"/>
    <n v="12.5"/>
    <n v="8"/>
    <n v="0.2"/>
    <n v="100"/>
    <s v="United Package"/>
    <s v="Split Rail Beer &amp; Ale"/>
    <s v="Art Braunschweiger"/>
    <s v="Lander"/>
    <s v="USA"/>
    <s v="Specialty Biscuits, Ltd."/>
  </r>
  <r>
    <x v="265"/>
    <d v="2017-02-27T00:00:00"/>
    <d v="2017-01-22T00:00:00"/>
    <s v="Nancy Davolio"/>
    <x v="32"/>
    <x v="2"/>
    <s v="12 - 1 lb pkgs."/>
    <n v="30"/>
    <n v="10"/>
    <n v="0.2"/>
    <n v="300"/>
    <s v="United Package"/>
    <s v="Split Rail Beer &amp; Ale"/>
    <s v="Art Braunschweiger"/>
    <s v="Lander"/>
    <s v="USA"/>
    <s v="Grandma Kelly's Homestead"/>
  </r>
  <r>
    <x v="264"/>
    <d v="2016-01-21T00:00:00"/>
    <d v="2016-01-27T00:00:00"/>
    <s v="Nancy Davolio"/>
    <x v="10"/>
    <x v="0"/>
    <s v="15 - 300 g rounds"/>
    <n v="34"/>
    <n v="20"/>
    <n v="0.2"/>
    <n v="680"/>
    <s v="United Package"/>
    <s v="Split Rail Beer &amp; Ale"/>
    <s v="Art Braunschweiger"/>
    <s v="Lander"/>
    <s v="USA"/>
    <s v="Gai pâturage"/>
  </r>
  <r>
    <x v="266"/>
    <d v="2017-02-02T00:00:00"/>
    <d v="2017-01-28T00:00:00"/>
    <s v="Anne Dodsworth"/>
    <x v="54"/>
    <x v="6"/>
    <s v="24 - 12 oz bottles"/>
    <n v="14"/>
    <n v="10"/>
    <n v="0"/>
    <n v="140"/>
    <s v="Federal Shipping"/>
    <s v="Familia Arquibaldo"/>
    <s v="Aria Cruz"/>
    <s v="São Paulo"/>
    <s v="Brazil"/>
    <s v="Bigfoot Breweries"/>
  </r>
  <r>
    <x v="267"/>
    <d v="2018-04-26T00:00:00"/>
    <d v="2018-01-21T00:00:00"/>
    <s v="Anne Dodsworth"/>
    <x v="17"/>
    <x v="6"/>
    <s v="12 - 355 ml cans"/>
    <n v="4.5"/>
    <n v="15"/>
    <n v="0"/>
    <n v="67.5"/>
    <s v="Federal Shipping"/>
    <s v="Familia Arquibaldo"/>
    <s v="Aria Cruz"/>
    <s v="São Paulo"/>
    <s v="Brazil"/>
    <s v="Refrescos Americanas LTDA"/>
  </r>
  <r>
    <x v="268"/>
    <d v="2015-03-11T00:00:00"/>
    <d v="2015-01-26T00:00:00"/>
    <s v="Nancy Davolio"/>
    <x v="42"/>
    <x v="0"/>
    <s v="10 - 500 g pkgs."/>
    <n v="21.5"/>
    <n v="15"/>
    <n v="0"/>
    <n v="322.5"/>
    <s v="United Package"/>
    <s v="Santé Gourmet"/>
    <s v="Jonas Bergulfsen"/>
    <s v="Stavern"/>
    <s v="Norway"/>
    <s v="Norske Meierier"/>
  </r>
  <r>
    <x v="268"/>
    <d v="2015-02-19T00:00:00"/>
    <d v="2015-01-21T00:00:00"/>
    <s v="Nancy Davolio"/>
    <x v="44"/>
    <x v="2"/>
    <s v="25 - 825 g cans"/>
    <n v="45.6"/>
    <n v="6"/>
    <n v="0"/>
    <n v="273.60000000000002"/>
    <s v="United Package"/>
    <s v="Santé Gourmet"/>
    <s v="Jonas Bergulfsen"/>
    <s v="Stavern"/>
    <s v="Norway"/>
    <s v="Plutzer Lebensmittelgroßmärkte AG"/>
  </r>
  <r>
    <x v="269"/>
    <d v="2016-04-22T00:00:00"/>
    <d v="2016-01-23T00:00:00"/>
    <s v="Nancy Davolio"/>
    <x v="17"/>
    <x v="6"/>
    <s v="12 - 355 ml cans"/>
    <n v="4.5"/>
    <n v="15"/>
    <n v="0"/>
    <n v="67.5"/>
    <s v="United Package"/>
    <s v="Santé Gourmet"/>
    <s v="Jonas Bergulfsen"/>
    <s v="Stavern"/>
    <s v="Norway"/>
    <s v="Refrescos Americanas LTDA"/>
  </r>
  <r>
    <x v="268"/>
    <d v="2015-02-01T00:00:00"/>
    <d v="2015-01-18T00:00:00"/>
    <s v="Nancy Davolio"/>
    <x v="19"/>
    <x v="0"/>
    <s v="5 kg pkg."/>
    <n v="55"/>
    <n v="12"/>
    <n v="0"/>
    <n v="660"/>
    <s v="United Package"/>
    <s v="Santé Gourmet"/>
    <s v="Jonas Bergulfsen"/>
    <s v="Stavern"/>
    <s v="Norway"/>
    <s v="Gai pâturage"/>
  </r>
  <r>
    <x v="270"/>
    <d v="2016-03-01T00:00:00"/>
    <d v="2016-01-26T00:00:00"/>
    <s v="Andrew Fuller"/>
    <x v="65"/>
    <x v="1"/>
    <s v="16 - 2 kg boxes"/>
    <n v="7"/>
    <n v="20"/>
    <n v="0.2"/>
    <n v="140"/>
    <s v="Speedy Express"/>
    <s v="Seven Seas Imports"/>
    <s v="Hari Kumar"/>
    <s v="London"/>
    <s v="UK"/>
    <s v="G'day, Mate"/>
  </r>
  <r>
    <x v="271"/>
    <d v="2017-03-28T00:00:00"/>
    <d v="2017-01-22T00:00:00"/>
    <s v="Andrew Fuller"/>
    <x v="73"/>
    <x v="3"/>
    <s v="1k pkg."/>
    <n v="9.5"/>
    <n v="15"/>
    <n v="0.2"/>
    <n v="142.5"/>
    <s v="Speedy Express"/>
    <s v="Seven Seas Imports"/>
    <s v="Hari Kumar"/>
    <s v="London"/>
    <s v="UK"/>
    <s v="Lyngbysild"/>
  </r>
  <r>
    <x v="271"/>
    <d v="2017-04-28T00:00:00"/>
    <d v="2017-01-20T00:00:00"/>
    <s v="Andrew Fuller"/>
    <x v="22"/>
    <x v="7"/>
    <s v="48 pieces"/>
    <n v="32.799999999999997"/>
    <n v="40"/>
    <n v="0"/>
    <n v="1312"/>
    <s v="Speedy Express"/>
    <s v="Seven Seas Imports"/>
    <s v="Hari Kumar"/>
    <s v="London"/>
    <s v="UK"/>
    <s v="G'day, Mate"/>
  </r>
  <r>
    <x v="272"/>
    <d v="2017-03-21T00:00:00"/>
    <d v="2017-01-20T00:00:00"/>
    <s v="Margaret Peacock"/>
    <x v="30"/>
    <x v="5"/>
    <s v="48 pies"/>
    <n v="49.3"/>
    <n v="20"/>
    <n v="0"/>
    <n v="986"/>
    <s v="United Package"/>
    <s v="Bottom-Dollar Markets"/>
    <s v="Elizabeth Lincoln"/>
    <s v="Tsawassen"/>
    <s v="Canada"/>
    <s v="Forêts d'érables"/>
  </r>
  <r>
    <x v="273"/>
    <d v="2016-02-22T00:00:00"/>
    <d v="2016-01-24T00:00:00"/>
    <s v="Margaret Peacock"/>
    <x v="29"/>
    <x v="6"/>
    <s v="24 - 355 ml bottles"/>
    <n v="15"/>
    <n v="30"/>
    <n v="0"/>
    <n v="450"/>
    <s v="United Package"/>
    <s v="Bottom-Dollar Markets"/>
    <s v="Elizabeth Lincoln"/>
    <s v="Tsawassen"/>
    <s v="Canada"/>
    <s v="Pavlova, Ltd."/>
  </r>
  <r>
    <x v="274"/>
    <d v="2018-03-23T00:00:00"/>
    <d v="2018-01-25T00:00:00"/>
    <s v="Margaret Peacock"/>
    <x v="41"/>
    <x v="3"/>
    <s v="12 - 200 ml jars"/>
    <n v="31"/>
    <n v="16"/>
    <n v="0"/>
    <n v="496"/>
    <s v="United Package"/>
    <s v="Bottom-Dollar Markets"/>
    <s v="Elizabeth Lincoln"/>
    <s v="Tsawassen"/>
    <s v="Canada"/>
    <s v="Tokyo Traders"/>
  </r>
  <r>
    <x v="272"/>
    <d v="2017-02-23T00:00:00"/>
    <d v="2017-01-30T00:00:00"/>
    <s v="Margaret Peacock"/>
    <x v="16"/>
    <x v="7"/>
    <s v="24 boxes x 2 pies"/>
    <n v="24"/>
    <n v="15"/>
    <n v="0"/>
    <n v="360"/>
    <s v="United Package"/>
    <s v="Bottom-Dollar Markets"/>
    <s v="Elizabeth Lincoln"/>
    <s v="Tsawassen"/>
    <s v="Canada"/>
    <s v="Ma Maison"/>
  </r>
  <r>
    <x v="275"/>
    <d v="2017-04-09T00:00:00"/>
    <d v="2017-02-02T00:00:00"/>
    <s v="Michael Suyama"/>
    <x v="0"/>
    <x v="0"/>
    <s v="24 - 200 g pkgs."/>
    <n v="34.799999999999997"/>
    <n v="24"/>
    <n v="0.1"/>
    <n v="835.19999999999993"/>
    <s v="Speedy Express"/>
    <s v="Ernst Handel"/>
    <s v="Roland Mendel"/>
    <s v="Graz"/>
    <s v="Austria"/>
    <s v="Formaggi Fortini s.r.l."/>
  </r>
  <r>
    <x v="276"/>
    <d v="2016-04-16T00:00:00"/>
    <d v="2016-02-01T00:00:00"/>
    <s v="Michael Suyama"/>
    <x v="31"/>
    <x v="6"/>
    <s v="24 - 12 oz bottles"/>
    <n v="18"/>
    <n v="40"/>
    <n v="0.1"/>
    <n v="720"/>
    <s v="Speedy Express"/>
    <s v="Ernst Handel"/>
    <s v="Roland Mendel"/>
    <s v="Graz"/>
    <s v="Austria"/>
    <s v="Bigfoot Breweries"/>
  </r>
  <r>
    <x v="276"/>
    <d v="2016-02-28T00:00:00"/>
    <d v="2016-01-29T00:00:00"/>
    <s v="Michael Suyama"/>
    <x v="53"/>
    <x v="3"/>
    <s v="4 - 450 g glasses"/>
    <n v="12"/>
    <n v="45"/>
    <n v="0"/>
    <n v="540"/>
    <s v="Speedy Express"/>
    <s v="Ernst Handel"/>
    <s v="Roland Mendel"/>
    <s v="Graz"/>
    <s v="Austria"/>
    <s v="Lyngbysild"/>
  </r>
  <r>
    <x v="275"/>
    <d v="2017-01-30T00:00:00"/>
    <d v="2017-01-27T00:00:00"/>
    <s v="Michael Suyama"/>
    <x v="13"/>
    <x v="0"/>
    <s v="12 - 100 g pkgs"/>
    <n v="12.5"/>
    <n v="60"/>
    <n v="0.1"/>
    <n v="750"/>
    <s v="Speedy Express"/>
    <s v="Ernst Handel"/>
    <s v="Roland Mendel"/>
    <s v="Graz"/>
    <s v="Austria"/>
    <s v="Formaggi Fortini s.r.l."/>
  </r>
  <r>
    <x v="276"/>
    <d v="2016-04-29T00:00:00"/>
    <d v="2016-01-29T00:00:00"/>
    <s v="Janet Leverling"/>
    <x v="43"/>
    <x v="3"/>
    <s v="2 kg box"/>
    <n v="6"/>
    <n v="18"/>
    <n v="0"/>
    <n v="108"/>
    <s v="Federal Shipping"/>
    <s v="Drachenblut Delikatessen"/>
    <s v="Sven Ottlieb"/>
    <s v="Aachen"/>
    <s v="Germany"/>
    <s v="Mayumi's"/>
  </r>
  <r>
    <x v="277"/>
    <d v="2018-02-25T00:00:00"/>
    <d v="2018-02-03T00:00:00"/>
    <s v="Andrew Fuller"/>
    <x v="60"/>
    <x v="0"/>
    <s v="10 kg pkg."/>
    <n v="36"/>
    <n v="50"/>
    <n v="0"/>
    <n v="1800"/>
    <s v="Federal Shipping"/>
    <s v="Piccolo und mehr"/>
    <s v="Georg Pipps"/>
    <s v="Salzburg"/>
    <s v="Austria"/>
    <s v="Norske Meierier"/>
  </r>
  <r>
    <x v="278"/>
    <d v="2015-03-04T00:00:00"/>
    <d v="2015-02-02T00:00:00"/>
    <s v="Nancy Davolio"/>
    <x v="13"/>
    <x v="0"/>
    <s v="12 - 100 g pkgs"/>
    <n v="12.5"/>
    <n v="32"/>
    <n v="0"/>
    <n v="400"/>
    <s v="Federal Shipping"/>
    <s v="Save-a-lot Markets"/>
    <s v="Jose Pavarotti"/>
    <s v="Boise"/>
    <s v="USA"/>
    <s v="Formaggi Fortini s.r.l."/>
  </r>
  <r>
    <x v="279"/>
    <d v="2017-03-20T00:00:00"/>
    <d v="2017-01-26T00:00:00"/>
    <s v="Nancy Davolio"/>
    <x v="66"/>
    <x v="5"/>
    <s v="20 - 450 g glasses"/>
    <n v="14"/>
    <n v="7"/>
    <n v="0.25"/>
    <n v="98"/>
    <s v="Federal Shipping"/>
    <s v="Save-a-lot Markets"/>
    <s v="Jose Pavarotti"/>
    <s v="Boise"/>
    <s v="USA"/>
    <s v="Heli Süßwaren GmbH &amp; Co. KG"/>
  </r>
  <r>
    <x v="279"/>
    <d v="2017-04-10T00:00:00"/>
    <d v="2017-01-26T00:00:00"/>
    <s v="Nancy Davolio"/>
    <x v="68"/>
    <x v="5"/>
    <s v="100 - 250 g bags"/>
    <n v="31.23"/>
    <n v="70"/>
    <n v="0.25"/>
    <n v="2186.1"/>
    <s v="Federal Shipping"/>
    <s v="Save-a-lot Markets"/>
    <s v="Jose Pavarotti"/>
    <s v="Boise"/>
    <s v="USA"/>
    <s v="Heli Süßwaren GmbH &amp; Co. KG"/>
  </r>
  <r>
    <x v="280"/>
    <d v="2018-03-23T00:00:00"/>
    <d v="2018-01-30T00:00:00"/>
    <s v="Nancy Davolio"/>
    <x v="4"/>
    <x v="2"/>
    <s v="40 - 100 g pkgs."/>
    <n v="23.25"/>
    <n v="42"/>
    <n v="0.25"/>
    <n v="976.5"/>
    <s v="Federal Shipping"/>
    <s v="Save-a-lot Markets"/>
    <s v="Jose Pavarotti"/>
    <s v="Boise"/>
    <s v="USA"/>
    <s v="Mayumi's"/>
  </r>
  <r>
    <x v="280"/>
    <d v="2018-02-03T00:00:00"/>
    <d v="2018-01-29T00:00:00"/>
    <s v="Nancy Davolio"/>
    <x v="18"/>
    <x v="6"/>
    <s v="24 - 12 oz bottles"/>
    <n v="19"/>
    <n v="25"/>
    <n v="0.25"/>
    <n v="475"/>
    <s v="Federal Shipping"/>
    <s v="Save-a-lot Markets"/>
    <s v="Jose Pavarotti"/>
    <s v="Boise"/>
    <s v="USA"/>
    <s v="Exotic Liquids"/>
  </r>
  <r>
    <x v="278"/>
    <d v="2015-04-29T00:00:00"/>
    <d v="2015-01-27T00:00:00"/>
    <s v="Nancy Davolio"/>
    <x v="43"/>
    <x v="3"/>
    <s v="2 kg box"/>
    <n v="6"/>
    <n v="10"/>
    <n v="0"/>
    <n v="60"/>
    <s v="Federal Shipping"/>
    <s v="Hungry Coyote Import Store"/>
    <s v="Yoshi Latimer"/>
    <s v="Elgin"/>
    <s v="USA"/>
    <s v="Mayumi's"/>
  </r>
  <r>
    <x v="278"/>
    <d v="2015-04-02T00:00:00"/>
    <d v="2015-02-02T00:00:00"/>
    <s v="Nancy Davolio"/>
    <x v="30"/>
    <x v="5"/>
    <s v="48 pies"/>
    <n v="49.3"/>
    <n v="10"/>
    <n v="0"/>
    <n v="493"/>
    <s v="Federal Shipping"/>
    <s v="Hungry Coyote Import Store"/>
    <s v="Yoshi Latimer"/>
    <s v="Elgin"/>
    <s v="USA"/>
    <s v="Forêts d'érables"/>
  </r>
  <r>
    <x v="281"/>
    <d v="2016-04-23T00:00:00"/>
    <d v="2016-01-28T00:00:00"/>
    <s v="Michael Suyama"/>
    <x v="22"/>
    <x v="7"/>
    <s v="48 pieces"/>
    <n v="32.799999999999997"/>
    <n v="70"/>
    <n v="0.1"/>
    <n v="2296"/>
    <s v="Speedy Express"/>
    <s v="HILARIÓN-Abastos"/>
    <s v="Carlos Hernández"/>
    <s v="San Cristóbal"/>
    <s v="Venezuela"/>
    <s v="G'day, Mate"/>
  </r>
  <r>
    <x v="282"/>
    <d v="2018-04-16T00:00:00"/>
    <d v="2018-01-29T00:00:00"/>
    <s v="Michael Suyama"/>
    <x v="53"/>
    <x v="3"/>
    <s v="4 - 450 g glasses"/>
    <n v="12"/>
    <n v="28"/>
    <n v="0.1"/>
    <n v="336"/>
    <s v="Speedy Express"/>
    <s v="HILARIÓN-Abastos"/>
    <s v="Carlos Hernández"/>
    <s v="San Cristóbal"/>
    <s v="Venezuela"/>
    <s v="Lyngbysild"/>
  </r>
  <r>
    <x v="283"/>
    <d v="2017-05-04T00:00:00"/>
    <d v="2017-02-04T00:00:00"/>
    <s v="Michael Suyama"/>
    <x v="60"/>
    <x v="0"/>
    <s v="10 kg pkg."/>
    <n v="36"/>
    <n v="8"/>
    <n v="0"/>
    <n v="288"/>
    <s v="Speedy Express"/>
    <s v="HILARIÓN-Abastos"/>
    <s v="Carlos Hernández"/>
    <s v="San Cristóbal"/>
    <s v="Venezuela"/>
    <s v="Norske Meierier"/>
  </r>
  <r>
    <x v="284"/>
    <d v="2017-02-22T00:00:00"/>
    <d v="2017-02-01T00:00:00"/>
    <s v="Nancy Davolio"/>
    <x v="70"/>
    <x v="1"/>
    <s v="12 - 250 g pkgs."/>
    <n v="9"/>
    <n v="40"/>
    <n v="0"/>
    <n v="360"/>
    <s v="Federal Shipping"/>
    <s v="Frankenversand"/>
    <s v="Peter Franken"/>
    <s v="München"/>
    <s v="Germany"/>
    <s v="PB Knäckebröd AB"/>
  </r>
  <r>
    <x v="285"/>
    <d v="2015-02-18T00:00:00"/>
    <d v="2015-02-05T00:00:00"/>
    <s v="Nancy Davolio"/>
    <x v="0"/>
    <x v="0"/>
    <s v="24 - 200 g pkgs."/>
    <n v="34.799999999999997"/>
    <n v="21"/>
    <n v="0"/>
    <n v="730.8"/>
    <s v="Federal Shipping"/>
    <s v="Frankenversand"/>
    <s v="Peter Franken"/>
    <s v="München"/>
    <s v="Germany"/>
    <s v="Formaggi Fortini s.r.l."/>
  </r>
  <r>
    <x v="284"/>
    <d v="2017-04-24T00:00:00"/>
    <d v="2017-02-05T00:00:00"/>
    <s v="Nancy Davolio"/>
    <x v="42"/>
    <x v="0"/>
    <s v="10 - 500 g pkgs."/>
    <n v="21.5"/>
    <n v="60"/>
    <n v="0"/>
    <n v="1290"/>
    <s v="Federal Shipping"/>
    <s v="Frankenversand"/>
    <s v="Peter Franken"/>
    <s v="München"/>
    <s v="Germany"/>
    <s v="Norske Meierier"/>
  </r>
  <r>
    <x v="284"/>
    <d v="2017-03-21T00:00:00"/>
    <d v="2017-02-01T00:00:00"/>
    <s v="Steven Buchanan"/>
    <x v="27"/>
    <x v="5"/>
    <s v="24 pkgs. x 4 pieces"/>
    <n v="10"/>
    <n v="10"/>
    <n v="0.15"/>
    <n v="100"/>
    <s v="Speedy Express"/>
    <s v="Princesa Isabel Vinhos"/>
    <s v="Isabel de Castro"/>
    <s v="Lisboa"/>
    <s v="Portugal"/>
    <s v="Specialty Biscuits, Ltd."/>
  </r>
  <r>
    <x v="286"/>
    <d v="2016-02-09T00:00:00"/>
    <d v="2016-02-06T00:00:00"/>
    <s v="Steven Buchanan"/>
    <x v="3"/>
    <x v="2"/>
    <s v="50 - 300 g pkgs."/>
    <n v="53"/>
    <n v="18"/>
    <n v="0.15"/>
    <n v="954"/>
    <s v="Speedy Express"/>
    <s v="Princesa Isabel Vinhos"/>
    <s v="Isabel de Castro"/>
    <s v="Lisboa"/>
    <s v="Portugal"/>
    <s v="G'day, Mate"/>
  </r>
  <r>
    <x v="287"/>
    <d v="2017-05-01T00:00:00"/>
    <d v="2017-02-09T00:00:00"/>
    <s v="Andrew Fuller"/>
    <x v="31"/>
    <x v="6"/>
    <s v="24 - 12 oz bottles"/>
    <n v="18"/>
    <n v="30"/>
    <n v="0"/>
    <n v="540"/>
    <s v="Federal Shipping"/>
    <s v="Save-a-lot Markets"/>
    <s v="Jose Pavarotti"/>
    <s v="Boise"/>
    <s v="USA"/>
    <s v="Bigfoot Breweries"/>
  </r>
  <r>
    <x v="287"/>
    <d v="2017-03-16T00:00:00"/>
    <d v="2017-02-04T00:00:00"/>
    <s v="Andrew Fuller"/>
    <x v="16"/>
    <x v="7"/>
    <s v="24 boxes x 2 pies"/>
    <n v="24"/>
    <n v="120"/>
    <n v="0.1"/>
    <n v="2880"/>
    <s v="Federal Shipping"/>
    <s v="Save-a-lot Markets"/>
    <s v="Jose Pavarotti"/>
    <s v="Boise"/>
    <s v="USA"/>
    <s v="Ma Maison"/>
  </r>
  <r>
    <x v="288"/>
    <d v="2015-03-17T00:00:00"/>
    <d v="2015-02-05T00:00:00"/>
    <s v="Laura Callahan"/>
    <x v="55"/>
    <x v="5"/>
    <s v="10 boxes x 8 pieces"/>
    <n v="12.5"/>
    <n v="60"/>
    <n v="0"/>
    <n v="750"/>
    <s v="Federal Shipping"/>
    <s v="Vaffeljernet"/>
    <s v="Palle Ibsen"/>
    <s v="Århus"/>
    <s v="Denmark"/>
    <s v="Specialty Biscuits, Ltd."/>
  </r>
  <r>
    <x v="289"/>
    <d v="2018-02-18T00:00:00"/>
    <d v="2018-02-01T00:00:00"/>
    <s v="Laura Callahan"/>
    <x v="37"/>
    <x v="6"/>
    <s v="500 ml"/>
    <n v="18"/>
    <n v="35"/>
    <n v="0"/>
    <n v="630"/>
    <s v="Federal Shipping"/>
    <s v="Vaffeljernet"/>
    <s v="Palle Ibsen"/>
    <s v="Århus"/>
    <s v="Denmark"/>
    <s v="Karkki Oy"/>
  </r>
  <r>
    <x v="289"/>
    <d v="2018-05-11T00:00:00"/>
    <d v="2018-02-04T00:00:00"/>
    <s v="Laura Callahan"/>
    <x v="23"/>
    <x v="4"/>
    <s v="12 boxes"/>
    <n v="13"/>
    <n v="14"/>
    <n v="0"/>
    <n v="182"/>
    <s v="Federal Shipping"/>
    <s v="Vaffeljernet"/>
    <s v="Palle Ibsen"/>
    <s v="Århus"/>
    <s v="Denmark"/>
    <s v="Plutzer Lebensmittelgroßmärkte AG"/>
  </r>
  <r>
    <x v="288"/>
    <d v="2015-04-09T00:00:00"/>
    <d v="2015-02-07T00:00:00"/>
    <s v="Laura Callahan"/>
    <x v="42"/>
    <x v="0"/>
    <s v="10 - 500 g pkgs."/>
    <n v="21.5"/>
    <n v="30"/>
    <n v="0"/>
    <n v="645"/>
    <s v="Federal Shipping"/>
    <s v="Vaffeljernet"/>
    <s v="Palle Ibsen"/>
    <s v="Århus"/>
    <s v="Denmark"/>
    <s v="Norske Meierier"/>
  </r>
  <r>
    <x v="290"/>
    <d v="2018-03-13T00:00:00"/>
    <d v="2018-02-04T00:00:00"/>
    <s v="Nancy Davolio"/>
    <x v="14"/>
    <x v="5"/>
    <s v="24 - 50 g pkgs."/>
    <n v="20"/>
    <n v="30"/>
    <n v="0"/>
    <n v="600"/>
    <s v="Federal Shipping"/>
    <s v="Eastern Connection"/>
    <s v="Ann Devon"/>
    <s v="London"/>
    <s v="UK"/>
    <s v="Karkki Oy"/>
  </r>
  <r>
    <x v="291"/>
    <d v="2015-02-20T00:00:00"/>
    <d v="2015-02-04T00:00:00"/>
    <s v="Nancy Davolio"/>
    <x v="31"/>
    <x v="6"/>
    <s v="24 - 12 oz bottles"/>
    <n v="18"/>
    <n v="35"/>
    <n v="0"/>
    <n v="630"/>
    <s v="Federal Shipping"/>
    <s v="Eastern Connection"/>
    <s v="Ann Devon"/>
    <s v="London"/>
    <s v="UK"/>
    <s v="Bigfoot Breweries"/>
  </r>
  <r>
    <x v="290"/>
    <d v="2018-02-16T00:00:00"/>
    <d v="2018-02-04T00:00:00"/>
    <s v="Nancy Davolio"/>
    <x v="39"/>
    <x v="7"/>
    <s v="50 bags x 30 sausgs."/>
    <n v="123.79"/>
    <n v="21"/>
    <n v="0"/>
    <n v="2599.59"/>
    <s v="Federal Shipping"/>
    <s v="Eastern Connection"/>
    <s v="Ann Devon"/>
    <s v="London"/>
    <s v="UK"/>
    <s v="Plutzer Lebensmittelgroßmärkte AG"/>
  </r>
  <r>
    <x v="290"/>
    <d v="2018-04-25T00:00:00"/>
    <d v="2018-02-02T00:00:00"/>
    <s v="Nancy Davolio"/>
    <x v="34"/>
    <x v="3"/>
    <s v="10 - 200 g glasses"/>
    <n v="25.89"/>
    <n v="18"/>
    <n v="0"/>
    <n v="466.02"/>
    <s v="Speedy Express"/>
    <s v="Rattlesnake Canyon Grocery"/>
    <s v="Paula Wilson"/>
    <s v="Albuquerque"/>
    <s v="USA"/>
    <s v="Nord-Ost-Fisch Handelsgesellschaft mbH"/>
  </r>
  <r>
    <x v="290"/>
    <d v="2018-02-18T00:00:00"/>
    <d v="2018-02-04T00:00:00"/>
    <s v="Nancy Davolio"/>
    <x v="33"/>
    <x v="1"/>
    <s v="24 - 250 g pkgs."/>
    <n v="38"/>
    <n v="70"/>
    <n v="0"/>
    <n v="2660"/>
    <s v="Speedy Express"/>
    <s v="Rattlesnake Canyon Grocery"/>
    <s v="Paula Wilson"/>
    <s v="Albuquerque"/>
    <s v="USA"/>
    <s v="Pasta Buttini s.r.l."/>
  </r>
  <r>
    <x v="292"/>
    <d v="2017-04-25T00:00:00"/>
    <d v="2017-02-08T00:00:00"/>
    <s v="Nancy Davolio"/>
    <x v="42"/>
    <x v="0"/>
    <s v="10 - 500 g pkgs."/>
    <n v="21.5"/>
    <n v="60"/>
    <n v="0"/>
    <n v="1290"/>
    <s v="Speedy Express"/>
    <s v="Rattlesnake Canyon Grocery"/>
    <s v="Paula Wilson"/>
    <s v="Albuquerque"/>
    <s v="USA"/>
    <s v="Norske Meierier"/>
  </r>
  <r>
    <x v="293"/>
    <d v="2016-03-09T00:00:00"/>
    <d v="2016-02-01T00:00:00"/>
    <s v="Nancy Davolio"/>
    <x v="6"/>
    <x v="4"/>
    <s v="32 - 8 oz bottles"/>
    <n v="21.05"/>
    <n v="20"/>
    <n v="0"/>
    <n v="421"/>
    <s v="Speedy Express"/>
    <s v="Rattlesnake Canyon Grocery"/>
    <s v="Paula Wilson"/>
    <s v="Albuquerque"/>
    <s v="USA"/>
    <s v="New Orleans Cajun Delights"/>
  </r>
  <r>
    <x v="294"/>
    <d v="2015-03-01T00:00:00"/>
    <d v="2015-02-04T00:00:00"/>
    <s v="Laura Callahan"/>
    <x v="70"/>
    <x v="1"/>
    <s v="12 - 250 g pkgs."/>
    <n v="9"/>
    <n v="60"/>
    <n v="0"/>
    <n v="540"/>
    <s v="United Package"/>
    <s v="Ernst Handel"/>
    <s v="Roland Mendel"/>
    <s v="Graz"/>
    <s v="Austria"/>
    <s v="PB Knäckebröd AB"/>
  </r>
  <r>
    <x v="295"/>
    <d v="2018-03-04T00:00:00"/>
    <d v="2018-02-05T00:00:00"/>
    <s v="Laura Callahan"/>
    <x v="47"/>
    <x v="4"/>
    <s v="15 - 625 g jars"/>
    <n v="43.9"/>
    <n v="65"/>
    <n v="0"/>
    <n v="2853.5"/>
    <s v="United Package"/>
    <s v="Ernst Handel"/>
    <s v="Roland Mendel"/>
    <s v="Graz"/>
    <s v="Austria"/>
    <s v="Pavlova, Ltd."/>
  </r>
  <r>
    <x v="296"/>
    <d v="2015-02-13T00:00:00"/>
    <d v="2015-02-08T00:00:00"/>
    <s v="Margaret Peacock"/>
    <x v="20"/>
    <x v="5"/>
    <s v="32 - 500 g boxes"/>
    <n v="17.45"/>
    <n v="21"/>
    <n v="0.15"/>
    <n v="366.45"/>
    <s v="Federal Shipping"/>
    <s v="Ernst Handel"/>
    <s v="Roland Mendel"/>
    <s v="Graz"/>
    <s v="Austria"/>
    <s v="Pavlova, Ltd."/>
  </r>
  <r>
    <x v="296"/>
    <d v="2015-05-10T00:00:00"/>
    <d v="2015-02-07T00:00:00"/>
    <s v="Margaret Peacock"/>
    <x v="74"/>
    <x v="5"/>
    <s v="10 pkgs."/>
    <n v="12.75"/>
    <n v="70"/>
    <n v="0.15"/>
    <n v="892.5"/>
    <s v="Federal Shipping"/>
    <s v="Ernst Handel"/>
    <s v="Roland Mendel"/>
    <s v="Graz"/>
    <s v="Austria"/>
    <s v="Zaanse Snoepfabriek"/>
  </r>
  <r>
    <x v="296"/>
    <d v="2015-02-07T00:00:00"/>
    <d v="2015-02-04T00:00:00"/>
    <s v="Andrew Fuller"/>
    <x v="1"/>
    <x v="1"/>
    <s v="32 - 1 kg pkgs."/>
    <n v="14"/>
    <n v="40"/>
    <n v="0.05"/>
    <n v="560"/>
    <s v="Speedy Express"/>
    <s v="Magazzini Alimentari Riuniti"/>
    <s v="Giovanni Rovelli"/>
    <s v="Bergamo"/>
    <s v="Italy"/>
    <s v="Leka Trading"/>
  </r>
  <r>
    <x v="296"/>
    <d v="2015-03-17T00:00:00"/>
    <d v="2015-02-11T00:00:00"/>
    <s v="Andrew Fuller"/>
    <x v="68"/>
    <x v="5"/>
    <s v="100 - 250 g bags"/>
    <n v="31.23"/>
    <n v="30"/>
    <n v="0.05"/>
    <n v="936.9"/>
    <s v="Speedy Express"/>
    <s v="Magazzini Alimentari Riuniti"/>
    <s v="Giovanni Rovelli"/>
    <s v="Bergamo"/>
    <s v="Italy"/>
    <s v="Heli Süßwaren GmbH &amp; Co. KG"/>
  </r>
  <r>
    <x v="297"/>
    <d v="2017-04-01T00:00:00"/>
    <d v="2017-02-03T00:00:00"/>
    <s v="Andrew Fuller"/>
    <x v="14"/>
    <x v="5"/>
    <s v="24 - 50 g pkgs."/>
    <n v="20"/>
    <n v="30"/>
    <n v="0.05"/>
    <n v="600"/>
    <s v="Speedy Express"/>
    <s v="Magazzini Alimentari Riuniti"/>
    <s v="Giovanni Rovelli"/>
    <s v="Bergamo"/>
    <s v="Italy"/>
    <s v="Karkki Oy"/>
  </r>
  <r>
    <x v="298"/>
    <d v="2018-02-09T00:00:00"/>
    <d v="2018-02-12T00:00:00"/>
    <s v="Nancy Davolio"/>
    <x v="57"/>
    <x v="4"/>
    <s v="12 - 550 ml bottles"/>
    <n v="10"/>
    <n v="50"/>
    <n v="0"/>
    <n v="500"/>
    <s v="Speedy Express"/>
    <s v="LINO-Delicateses"/>
    <s v="Felipe Izquierdo"/>
    <s v="I. de Margarita"/>
    <s v="Venezuela"/>
    <s v="Exotic Liquids"/>
  </r>
  <r>
    <x v="299"/>
    <d v="2017-04-10T00:00:00"/>
    <d v="2017-02-16T00:00:00"/>
    <s v="Robert King"/>
    <x v="21"/>
    <x v="3"/>
    <s v="24 - 250 g  jars"/>
    <n v="19"/>
    <n v="5"/>
    <n v="0.1"/>
    <n v="95"/>
    <s v="Speedy Express"/>
    <s v="Queen Cozinha"/>
    <s v="Lúcia Carvalho"/>
    <s v="São Paulo"/>
    <s v="Brazil"/>
    <s v="Svensk Sjöföda AB"/>
  </r>
  <r>
    <x v="299"/>
    <d v="2017-04-26T00:00:00"/>
    <d v="2017-02-07T00:00:00"/>
    <s v="Robert King"/>
    <x v="27"/>
    <x v="5"/>
    <s v="24 pkgs. x 4 pieces"/>
    <n v="10"/>
    <n v="30"/>
    <n v="0.1"/>
    <n v="300"/>
    <s v="Speedy Express"/>
    <s v="Queen Cozinha"/>
    <s v="Lúcia Carvalho"/>
    <s v="São Paulo"/>
    <s v="Brazil"/>
    <s v="Specialty Biscuits, Ltd."/>
  </r>
  <r>
    <x v="300"/>
    <d v="2016-02-20T00:00:00"/>
    <d v="2016-02-09T00:00:00"/>
    <s v="Robert King"/>
    <x v="52"/>
    <x v="6"/>
    <s v="10 boxes x 20 bags"/>
    <n v="18"/>
    <n v="10"/>
    <n v="0"/>
    <n v="180"/>
    <s v="Speedy Express"/>
    <s v="Queen Cozinha"/>
    <s v="Lúcia Carvalho"/>
    <s v="São Paulo"/>
    <s v="Brazil"/>
    <s v="Exotic Liquids"/>
  </r>
  <r>
    <x v="301"/>
    <d v="2015-02-25T00:00:00"/>
    <d v="2015-02-15T00:00:00"/>
    <s v="Robert King"/>
    <x v="38"/>
    <x v="3"/>
    <s v="24 - 4 oz tins"/>
    <n v="18.399999999999999"/>
    <n v="2"/>
    <n v="0.1"/>
    <n v="36.799999999999997"/>
    <s v="Speedy Express"/>
    <s v="Queen Cozinha"/>
    <s v="Lúcia Carvalho"/>
    <s v="São Paulo"/>
    <s v="Brazil"/>
    <s v="New England Seafood Cannery"/>
  </r>
  <r>
    <x v="300"/>
    <d v="2016-04-26T00:00:00"/>
    <d v="2016-02-12T00:00:00"/>
    <s v="Robert King"/>
    <x v="44"/>
    <x v="2"/>
    <s v="25 - 825 g cans"/>
    <n v="45.6"/>
    <n v="42"/>
    <n v="0.1"/>
    <n v="1915.2"/>
    <s v="Speedy Express"/>
    <s v="Queen Cozinha"/>
    <s v="Lúcia Carvalho"/>
    <s v="São Paulo"/>
    <s v="Brazil"/>
    <s v="Plutzer Lebensmittelgroßmärkte AG"/>
  </r>
  <r>
    <x v="299"/>
    <d v="2017-03-05T00:00:00"/>
    <d v="2017-02-10T00:00:00"/>
    <s v="Andrew Fuller"/>
    <x v="60"/>
    <x v="0"/>
    <s v="10 kg pkg."/>
    <n v="36"/>
    <n v="15"/>
    <n v="0"/>
    <n v="540"/>
    <s v="United Package"/>
    <s v="Ottilies Käseladen"/>
    <s v="Henriette Pfalzheim"/>
    <s v="Köln"/>
    <s v="Germany"/>
    <s v="Norske Meierier"/>
  </r>
  <r>
    <x v="299"/>
    <d v="2017-04-15T00:00:00"/>
    <d v="2017-02-07T00:00:00"/>
    <s v="Andrew Fuller"/>
    <x v="42"/>
    <x v="0"/>
    <s v="10 - 500 g pkgs."/>
    <n v="21.5"/>
    <n v="15"/>
    <n v="0"/>
    <n v="322.5"/>
    <s v="United Package"/>
    <s v="Ottilies Käseladen"/>
    <s v="Henriette Pfalzheim"/>
    <s v="Köln"/>
    <s v="Germany"/>
    <s v="Norske Meierier"/>
  </r>
  <r>
    <x v="301"/>
    <d v="2015-04-05T00:00:00"/>
    <d v="2015-02-16T00:00:00"/>
    <s v="Andrew Fuller"/>
    <x v="2"/>
    <x v="0"/>
    <s v="1 kg pkg."/>
    <n v="21"/>
    <n v="30"/>
    <n v="0"/>
    <n v="630"/>
    <s v="United Package"/>
    <s v="Ottilies Käseladen"/>
    <s v="Henriette Pfalzheim"/>
    <s v="Köln"/>
    <s v="Germany"/>
    <s v="Cooperativa de Quesos 'Las Cabras'"/>
  </r>
  <r>
    <x v="302"/>
    <d v="2018-04-19T00:00:00"/>
    <d v="2018-02-13T00:00:00"/>
    <s v="Laura Callahan"/>
    <x v="28"/>
    <x v="3"/>
    <s v="12 - 500 g pkgs."/>
    <n v="26"/>
    <n v="10"/>
    <n v="0"/>
    <n v="260"/>
    <s v="Speedy Express"/>
    <s v="Folies gourmandes"/>
    <s v="Martine Rancé"/>
    <s v="Lille"/>
    <s v="France"/>
    <s v="Svensk Sjöföda AB"/>
  </r>
  <r>
    <x v="303"/>
    <d v="2016-03-17T00:00:00"/>
    <d v="2016-02-17T00:00:00"/>
    <s v="Laura Callahan"/>
    <x v="56"/>
    <x v="7"/>
    <s v="16 pies"/>
    <n v="7.45"/>
    <n v="6"/>
    <n v="0"/>
    <n v="44.7"/>
    <s v="Speedy Express"/>
    <s v="Folies gourmandes"/>
    <s v="Martine Rancé"/>
    <s v="Lille"/>
    <s v="France"/>
    <s v="Ma Maison"/>
  </r>
  <r>
    <x v="303"/>
    <d v="2016-04-02T00:00:00"/>
    <d v="2016-02-08T00:00:00"/>
    <s v="Laura Callahan"/>
    <x v="30"/>
    <x v="5"/>
    <s v="48 pies"/>
    <n v="49.3"/>
    <n v="35"/>
    <n v="0"/>
    <n v="1725.5"/>
    <s v="Speedy Express"/>
    <s v="Folies gourmandes"/>
    <s v="Martine Rancé"/>
    <s v="Lille"/>
    <s v="France"/>
    <s v="Forêts d'érables"/>
  </r>
  <r>
    <x v="304"/>
    <d v="2015-03-23T00:00:00"/>
    <d v="2015-02-15T00:00:00"/>
    <s v="Janet Leverling"/>
    <x v="27"/>
    <x v="5"/>
    <s v="24 pkgs. x 4 pieces"/>
    <n v="10"/>
    <n v="12"/>
    <n v="0"/>
    <n v="120"/>
    <s v="Speedy Express"/>
    <s v="Océano Atlántico Ltda."/>
    <s v="Yvonne Moncada"/>
    <s v="Buenos Aires"/>
    <s v="Argentina"/>
    <s v="Specialty Biscuits, Ltd."/>
  </r>
  <r>
    <x v="305"/>
    <d v="2016-04-28T00:00:00"/>
    <d v="2016-02-15T00:00:00"/>
    <s v="Janet Leverling"/>
    <x v="4"/>
    <x v="2"/>
    <s v="40 - 100 g pkgs."/>
    <n v="23.25"/>
    <n v="12"/>
    <n v="0"/>
    <n v="279"/>
    <s v="Speedy Express"/>
    <s v="Océano Atlántico Ltda."/>
    <s v="Yvonne Moncada"/>
    <s v="Buenos Aires"/>
    <s v="Argentina"/>
    <s v="Mayumi's"/>
  </r>
  <r>
    <x v="306"/>
    <d v="2016-02-12T00:00:00"/>
    <d v="2016-02-16T00:00:00"/>
    <s v="Janet Leverling"/>
    <x v="19"/>
    <x v="0"/>
    <s v="5 kg pkg."/>
    <n v="55"/>
    <n v="16"/>
    <n v="0"/>
    <n v="880"/>
    <s v="Federal Shipping"/>
    <s v="Bottom-Dollar Markets"/>
    <s v="Elizabeth Lincoln"/>
    <s v="Tsawassen"/>
    <s v="Canada"/>
    <s v="Gai pâturage"/>
  </r>
  <r>
    <x v="307"/>
    <d v="2015-04-19T00:00:00"/>
    <d v="2015-02-17T00:00:00"/>
    <s v="Janet Leverling"/>
    <x v="9"/>
    <x v="0"/>
    <s v="500 g"/>
    <n v="2.5"/>
    <n v="49"/>
    <n v="0"/>
    <n v="122.5"/>
    <s v="Federal Shipping"/>
    <s v="Bottom-Dollar Markets"/>
    <s v="Elizabeth Lincoln"/>
    <s v="Tsawassen"/>
    <s v="Canada"/>
    <s v="Norske Meierier"/>
  </r>
  <r>
    <x v="307"/>
    <d v="2015-04-12T00:00:00"/>
    <d v="2015-02-15T00:00:00"/>
    <s v="Anne Dodsworth"/>
    <x v="46"/>
    <x v="4"/>
    <s v="20 - 2 kg bags"/>
    <n v="19.45"/>
    <n v="40"/>
    <n v="0.2"/>
    <n v="778"/>
    <s v="Federal Shipping"/>
    <s v="Bottom-Dollar Markets"/>
    <s v="Elizabeth Lincoln"/>
    <s v="Tsawassen"/>
    <s v="Canada"/>
    <s v="Leka Trading"/>
  </r>
  <r>
    <x v="307"/>
    <d v="2015-05-14T00:00:00"/>
    <d v="2015-02-20T00:00:00"/>
    <s v="Anne Dodsworth"/>
    <x v="5"/>
    <x v="3"/>
    <s v="12 - 12 oz cans"/>
    <n v="9.65"/>
    <n v="25"/>
    <n v="0.2"/>
    <n v="241.25"/>
    <s v="Federal Shipping"/>
    <s v="Bottom-Dollar Markets"/>
    <s v="Elizabeth Lincoln"/>
    <s v="Tsawassen"/>
    <s v="Canada"/>
    <s v="New England Seafood Cannery"/>
  </r>
  <r>
    <x v="308"/>
    <d v="2017-03-25T00:00:00"/>
    <d v="2017-02-16T00:00:00"/>
    <s v="Anne Dodsworth"/>
    <x v="19"/>
    <x v="0"/>
    <s v="5 kg pkg."/>
    <n v="55"/>
    <n v="9"/>
    <n v="0.2"/>
    <n v="495"/>
    <s v="Federal Shipping"/>
    <s v="Bottom-Dollar Markets"/>
    <s v="Elizabeth Lincoln"/>
    <s v="Tsawassen"/>
    <s v="Canada"/>
    <s v="Gai pâturage"/>
  </r>
  <r>
    <x v="309"/>
    <d v="2016-03-14T00:00:00"/>
    <d v="2016-02-17T00:00:00"/>
    <s v="Laura Callahan"/>
    <x v="4"/>
    <x v="2"/>
    <s v="40 - 100 g pkgs."/>
    <n v="23.25"/>
    <n v="20"/>
    <n v="0.1"/>
    <n v="465"/>
    <s v="United Package"/>
    <s v="Wartian Herkku"/>
    <s v="Pirkko Koskitalo"/>
    <s v="Oulu"/>
    <s v="Finland"/>
    <s v="Mayumi's"/>
  </r>
  <r>
    <x v="310"/>
    <d v="2015-03-02T00:00:00"/>
    <d v="2015-02-21T00:00:00"/>
    <s v="Janet Leverling"/>
    <x v="30"/>
    <x v="5"/>
    <s v="48 pies"/>
    <n v="49.3"/>
    <n v="40"/>
    <n v="0"/>
    <n v="1972"/>
    <s v="United Package"/>
    <s v="La maison d'Asie"/>
    <s v="Annette Roulet"/>
    <s v="Toulouse"/>
    <s v="France"/>
    <s v="Forêts d'érables"/>
  </r>
  <r>
    <x v="311"/>
    <d v="2017-04-19T00:00:00"/>
    <d v="2017-02-21T00:00:00"/>
    <s v="Janet Leverling"/>
    <x v="52"/>
    <x v="6"/>
    <s v="10 boxes x 20 bags"/>
    <n v="18"/>
    <n v="24"/>
    <n v="0"/>
    <n v="432"/>
    <s v="United Package"/>
    <s v="La maison d'Asie"/>
    <s v="Annette Roulet"/>
    <s v="Toulouse"/>
    <s v="France"/>
    <s v="Exotic Liquids"/>
  </r>
  <r>
    <x v="312"/>
    <d v="2018-05-04T00:00:00"/>
    <d v="2018-02-22T00:00:00"/>
    <s v="Janet Leverling"/>
    <x v="37"/>
    <x v="6"/>
    <s v="500 ml"/>
    <n v="18"/>
    <n v="14"/>
    <n v="0"/>
    <n v="252"/>
    <s v="United Package"/>
    <s v="La maison d'Asie"/>
    <s v="Annette Roulet"/>
    <s v="Toulouse"/>
    <s v="France"/>
    <s v="Karkki Oy"/>
  </r>
  <r>
    <x v="310"/>
    <d v="2015-05-14T00:00:00"/>
    <d v="2015-02-16T00:00:00"/>
    <s v="Andrew Fuller"/>
    <x v="9"/>
    <x v="0"/>
    <s v="500 g"/>
    <n v="2.5"/>
    <n v="50"/>
    <n v="0"/>
    <n v="125"/>
    <s v="Federal Shipping"/>
    <s v="Familia Arquibaldo"/>
    <s v="Aria Cruz"/>
    <s v="São Paulo"/>
    <s v="Brazil"/>
    <s v="Norske Meierier"/>
  </r>
  <r>
    <x v="312"/>
    <d v="2018-04-30T00:00:00"/>
    <d v="2018-02-21T00:00:00"/>
    <s v="Andrew Fuller"/>
    <x v="49"/>
    <x v="5"/>
    <s v="10 boxes x 12 pieces"/>
    <n v="9.1999999999999993"/>
    <n v="18"/>
    <n v="0.05"/>
    <n v="165.6"/>
    <s v="Federal Shipping"/>
    <s v="Familia Arquibaldo"/>
    <s v="Aria Cruz"/>
    <s v="São Paulo"/>
    <s v="Brazil"/>
    <s v="Specialty Biscuits, Ltd."/>
  </r>
  <r>
    <x v="313"/>
    <d v="2016-02-26T00:00:00"/>
    <d v="2016-02-25T00:00:00"/>
    <s v="Janet Leverling"/>
    <x v="35"/>
    <x v="7"/>
    <s v="20 - 1 kg tins"/>
    <n v="39"/>
    <n v="2"/>
    <n v="0"/>
    <n v="78"/>
    <s v="Speedy Express"/>
    <s v="Hungry Coyote Import Store"/>
    <s v="Yoshi Latimer"/>
    <s v="Elgin"/>
    <s v="USA"/>
    <s v="Pavlova, Ltd."/>
  </r>
  <r>
    <x v="314"/>
    <d v="2017-02-25T00:00:00"/>
    <d v="2017-02-19T00:00:00"/>
    <s v="Janet Leverling"/>
    <x v="9"/>
    <x v="0"/>
    <s v="500 g"/>
    <n v="2.5"/>
    <n v="20"/>
    <n v="0"/>
    <n v="50"/>
    <s v="Speedy Express"/>
    <s v="Hungry Coyote Import Store"/>
    <s v="Yoshi Latimer"/>
    <s v="Elgin"/>
    <s v="USA"/>
    <s v="Norske Meierier"/>
  </r>
  <r>
    <x v="315"/>
    <d v="2016-03-18T00:00:00"/>
    <d v="2016-02-17T00:00:00"/>
    <s v="Laura Callahan"/>
    <x v="22"/>
    <x v="7"/>
    <s v="48 pieces"/>
    <n v="32.799999999999997"/>
    <n v="10"/>
    <n v="0"/>
    <n v="328"/>
    <s v="Federal Shipping"/>
    <s v="Wartian Herkku"/>
    <s v="Pirkko Koskitalo"/>
    <s v="Oulu"/>
    <s v="Finland"/>
    <s v="G'day, Mate"/>
  </r>
  <r>
    <x v="316"/>
    <d v="2018-04-07T00:00:00"/>
    <d v="2018-02-18T00:00:00"/>
    <s v="Laura Callahan"/>
    <x v="49"/>
    <x v="5"/>
    <s v="10 boxes x 12 pieces"/>
    <n v="9.1999999999999993"/>
    <n v="20"/>
    <n v="0"/>
    <n v="184"/>
    <s v="Federal Shipping"/>
    <s v="Wartian Herkku"/>
    <s v="Pirkko Koskitalo"/>
    <s v="Oulu"/>
    <s v="Finland"/>
    <s v="Specialty Biscuits, Ltd."/>
  </r>
  <r>
    <x v="315"/>
    <d v="2016-03-13T00:00:00"/>
    <d v="2016-02-26T00:00:00"/>
    <s v="Laura Callahan"/>
    <x v="8"/>
    <x v="1"/>
    <s v="24 - 250 g pkgs."/>
    <n v="19.5"/>
    <n v="20"/>
    <n v="0"/>
    <n v="390"/>
    <s v="Federal Shipping"/>
    <s v="Wartian Herkku"/>
    <s v="Pirkko Koskitalo"/>
    <s v="Oulu"/>
    <s v="Finland"/>
    <s v="Pasta Buttini s.r.l."/>
  </r>
  <r>
    <x v="317"/>
    <d v="2015-05-15T00:00:00"/>
    <d v="2015-02-22T00:00:00"/>
    <s v="Margaret Peacock"/>
    <x v="55"/>
    <x v="5"/>
    <s v="10 boxes x 8 pieces"/>
    <n v="12.5"/>
    <n v="36"/>
    <n v="0.25"/>
    <n v="450"/>
    <s v="Federal Shipping"/>
    <s v="Simons bistro"/>
    <s v="Jytte Petersen"/>
    <s v="København"/>
    <s v="Denmark"/>
    <s v="Specialty Biscuits, Ltd."/>
  </r>
  <r>
    <x v="318"/>
    <d v="2017-03-25T00:00:00"/>
    <d v="2017-02-25T00:00:00"/>
    <s v="Margaret Peacock"/>
    <x v="23"/>
    <x v="4"/>
    <s v="12 boxes"/>
    <n v="13"/>
    <n v="35"/>
    <n v="0"/>
    <n v="455"/>
    <s v="Federal Shipping"/>
    <s v="Simons bistro"/>
    <s v="Jytte Petersen"/>
    <s v="København"/>
    <s v="Denmark"/>
    <s v="Plutzer Lebensmittelgroßmärkte AG"/>
  </r>
  <r>
    <x v="317"/>
    <d v="2015-03-21T00:00:00"/>
    <d v="2015-02-26T00:00:00"/>
    <s v="Margaret Peacock"/>
    <x v="67"/>
    <x v="6"/>
    <s v="12 - 75 cl bottles"/>
    <n v="263.5"/>
    <n v="50"/>
    <n v="0"/>
    <n v="13175"/>
    <s v="Federal Shipping"/>
    <s v="Simons bistro"/>
    <s v="Jytte Petersen"/>
    <s v="København"/>
    <s v="Denmark"/>
    <s v="Aux joyeux ecclésiastiques"/>
  </r>
  <r>
    <x v="316"/>
    <d v="2018-05-19T00:00:00"/>
    <d v="2018-02-16T00:00:00"/>
    <s v="Margaret Peacock"/>
    <x v="53"/>
    <x v="3"/>
    <s v="4 - 450 g glasses"/>
    <n v="12"/>
    <n v="2"/>
    <n v="0.25"/>
    <n v="24"/>
    <s v="Federal Shipping"/>
    <s v="Simons bistro"/>
    <s v="Jytte Petersen"/>
    <s v="København"/>
    <s v="Denmark"/>
    <s v="Lyngbysild"/>
  </r>
  <r>
    <x v="319"/>
    <d v="2016-05-17T00:00:00"/>
    <d v="2016-02-17T00:00:00"/>
    <s v="Margaret Peacock"/>
    <x v="75"/>
    <x v="4"/>
    <s v="24 - 500 ml bottles"/>
    <n v="28.5"/>
    <n v="16"/>
    <n v="0"/>
    <n v="456"/>
    <s v="Speedy Express"/>
    <s v="QUICK-Stop"/>
    <s v="Horst Kloss"/>
    <s v="Cunewalde"/>
    <s v="Germany"/>
    <s v="Forêts d'érables"/>
  </r>
  <r>
    <x v="320"/>
    <d v="2018-04-03T00:00:00"/>
    <d v="2018-02-22T00:00:00"/>
    <s v="Margaret Peacock"/>
    <x v="18"/>
    <x v="6"/>
    <s v="24 - 12 oz bottles"/>
    <n v="19"/>
    <n v="60"/>
    <n v="0"/>
    <n v="1140"/>
    <s v="Speedy Express"/>
    <s v="QUICK-Stop"/>
    <s v="Horst Kloss"/>
    <s v="Cunewalde"/>
    <s v="Germany"/>
    <s v="Exotic Liquids"/>
  </r>
  <r>
    <x v="321"/>
    <d v="2015-03-19T00:00:00"/>
    <d v="2015-02-25T00:00:00"/>
    <s v="Margaret Peacock"/>
    <x v="15"/>
    <x v="2"/>
    <s v="5 kg pkg."/>
    <n v="10"/>
    <n v="15"/>
    <n v="0"/>
    <n v="150"/>
    <s v="Speedy Express"/>
    <s v="QUICK-Stop"/>
    <s v="Horst Kloss"/>
    <s v="Cunewalde"/>
    <s v="Germany"/>
    <s v="Tokyo Traders"/>
  </r>
  <r>
    <x v="320"/>
    <d v="2018-04-22T00:00:00"/>
    <d v="2018-02-17T00:00:00"/>
    <s v="Margaret Peacock"/>
    <x v="69"/>
    <x v="5"/>
    <s v="10 - 4 oz boxes"/>
    <n v="9.5"/>
    <n v="55"/>
    <n v="0"/>
    <n v="522.5"/>
    <s v="Speedy Express"/>
    <s v="QUICK-Stop"/>
    <s v="Horst Kloss"/>
    <s v="Cunewalde"/>
    <s v="Germany"/>
    <s v="Zaanse Snoepfabriek"/>
  </r>
  <r>
    <x v="322"/>
    <d v="2016-02-27T00:00:00"/>
    <d v="2016-02-24T00:00:00"/>
    <s v="Margaret Peacock"/>
    <x v="10"/>
    <x v="0"/>
    <s v="15 - 300 g rounds"/>
    <n v="34"/>
    <n v="60"/>
    <n v="0.05"/>
    <n v="2040"/>
    <s v="United Package"/>
    <s v="Richter Supermarkt"/>
    <s v="Michael Holz"/>
    <s v="Genève"/>
    <s v="Switzerland"/>
    <s v="Gai pâturage"/>
  </r>
  <r>
    <x v="323"/>
    <d v="2017-03-13T00:00:00"/>
    <d v="2017-02-21T00:00:00"/>
    <s v="Margaret Peacock"/>
    <x v="60"/>
    <x v="0"/>
    <s v="10 kg pkg."/>
    <n v="36"/>
    <n v="20"/>
    <n v="0.05"/>
    <n v="720"/>
    <s v="United Package"/>
    <s v="Richter Supermarkt"/>
    <s v="Michael Holz"/>
    <s v="Genève"/>
    <s v="Switzerland"/>
    <s v="Norske Meierier"/>
  </r>
  <r>
    <x v="324"/>
    <d v="2018-03-15T00:00:00"/>
    <d v="2018-02-21T00:00:00"/>
    <s v="Janet Leverling"/>
    <x v="76"/>
    <x v="7"/>
    <s v="18 - 500 g pkgs."/>
    <n v="97"/>
    <n v="20"/>
    <n v="0.1"/>
    <n v="1940"/>
    <s v="Speedy Express"/>
    <s v="Wellington Importadora"/>
    <s v="Paula Parente"/>
    <s v="Resende"/>
    <s v="Brazil"/>
    <s v="Tokyo Traders"/>
  </r>
  <r>
    <x v="325"/>
    <d v="2017-05-24T00:00:00"/>
    <d v="2017-02-27T00:00:00"/>
    <s v="Janet Leverling"/>
    <x v="29"/>
    <x v="6"/>
    <s v="24 - 355 ml bottles"/>
    <n v="15"/>
    <n v="8"/>
    <n v="0.1"/>
    <n v="120"/>
    <s v="Speedy Express"/>
    <s v="Wellington Importadora"/>
    <s v="Paula Parente"/>
    <s v="Resende"/>
    <s v="Brazil"/>
    <s v="Pavlova, Ltd."/>
  </r>
  <r>
    <x v="325"/>
    <d v="2017-05-27T00:00:00"/>
    <d v="2017-03-02T00:00:00"/>
    <s v="Janet Leverling"/>
    <x v="43"/>
    <x v="3"/>
    <s v="2 kg box"/>
    <n v="6"/>
    <n v="2"/>
    <n v="0.1"/>
    <n v="12"/>
    <s v="Speedy Express"/>
    <s v="Wellington Importadora"/>
    <s v="Paula Parente"/>
    <s v="Resende"/>
    <s v="Brazil"/>
    <s v="Mayumi's"/>
  </r>
  <r>
    <x v="324"/>
    <d v="2018-04-02T00:00:00"/>
    <d v="2018-03-01T00:00:00"/>
    <s v="Janet Leverling"/>
    <x v="45"/>
    <x v="3"/>
    <s v="24 - 150 g jars"/>
    <n v="15"/>
    <n v="20"/>
    <n v="0.1"/>
    <n v="300"/>
    <s v="Speedy Express"/>
    <s v="Wellington Importadora"/>
    <s v="Paula Parente"/>
    <s v="Resende"/>
    <s v="Brazil"/>
    <s v="Svensk Sjöföda AB"/>
  </r>
  <r>
    <x v="325"/>
    <d v="2017-04-06T00:00:00"/>
    <d v="2017-02-24T00:00:00"/>
    <s v="Laura Callahan"/>
    <x v="22"/>
    <x v="7"/>
    <s v="48 pieces"/>
    <n v="32.799999999999997"/>
    <n v="15"/>
    <n v="0.15"/>
    <n v="491.99999999999994"/>
    <s v="Speedy Express"/>
    <s v="Que Delícia"/>
    <s v="Bernardo Batista"/>
    <s v="Rio de Janeiro"/>
    <s v="Brazil"/>
    <s v="G'day, Mate"/>
  </r>
  <r>
    <x v="324"/>
    <d v="2018-04-11T00:00:00"/>
    <d v="2018-02-28T00:00:00"/>
    <s v="Laura Callahan"/>
    <x v="23"/>
    <x v="4"/>
    <s v="12 boxes"/>
    <n v="13"/>
    <n v="10"/>
    <n v="0.15"/>
    <n v="130"/>
    <s v="Speedy Express"/>
    <s v="Que Delícia"/>
    <s v="Bernardo Batista"/>
    <s v="Rio de Janeiro"/>
    <s v="Brazil"/>
    <s v="Plutzer Lebensmittelgroßmärkte AG"/>
  </r>
  <r>
    <x v="325"/>
    <d v="2017-04-21T00:00:00"/>
    <d v="2017-02-26T00:00:00"/>
    <s v="Laura Callahan"/>
    <x v="68"/>
    <x v="5"/>
    <s v="100 - 250 g bags"/>
    <n v="31.23"/>
    <n v="30"/>
    <n v="0"/>
    <n v="936.9"/>
    <s v="Speedy Express"/>
    <s v="Que Delícia"/>
    <s v="Bernardo Batista"/>
    <s v="Rio de Janeiro"/>
    <s v="Brazil"/>
    <s v="Heli Süßwaren GmbH &amp; Co. KG"/>
  </r>
  <r>
    <x v="326"/>
    <d v="2015-04-24T00:00:00"/>
    <d v="2015-02-24T00:00:00"/>
    <s v="Laura Callahan"/>
    <x v="49"/>
    <x v="5"/>
    <s v="10 boxes x 12 pieces"/>
    <n v="9.1999999999999993"/>
    <n v="4"/>
    <n v="0.15"/>
    <n v="36.799999999999997"/>
    <s v="Speedy Express"/>
    <s v="Que Delícia"/>
    <s v="Bernardo Batista"/>
    <s v="Rio de Janeiro"/>
    <s v="Brazil"/>
    <s v="Specialty Biscuits, Ltd."/>
  </r>
  <r>
    <x v="327"/>
    <d v="2018-03-11T00:00:00"/>
    <d v="2018-03-04T00:00:00"/>
    <s v="Andrew Fuller"/>
    <x v="68"/>
    <x v="5"/>
    <s v="100 - 250 g bags"/>
    <n v="31.23"/>
    <n v="2"/>
    <n v="0"/>
    <n v="62.46"/>
    <s v="Speedy Express"/>
    <s v="Franchi S.p.A."/>
    <s v="Paolo Accorti"/>
    <s v="Torino"/>
    <s v="Italy"/>
    <s v="Heli Süßwaren GmbH &amp; Co. KG"/>
  </r>
  <r>
    <x v="328"/>
    <d v="2018-03-09T00:00:00"/>
    <d v="2018-02-26T00:00:00"/>
    <s v="Michael Suyama"/>
    <x v="13"/>
    <x v="0"/>
    <s v="12 - 100 g pkgs"/>
    <n v="12.5"/>
    <n v="14"/>
    <n v="0"/>
    <n v="175"/>
    <s v="Federal Shipping"/>
    <s v="Gourmet Lanchonetes"/>
    <s v="André Fonseca"/>
    <s v="Campinas"/>
    <s v="Brazil"/>
    <s v="Formaggi Fortini s.r.l."/>
  </r>
  <r>
    <x v="329"/>
    <d v="2016-03-25T00:00:00"/>
    <d v="2016-02-25T00:00:00"/>
    <s v="Michael Suyama"/>
    <x v="19"/>
    <x v="0"/>
    <s v="5 kg pkg."/>
    <n v="55"/>
    <n v="20"/>
    <n v="0"/>
    <n v="1100"/>
    <s v="Federal Shipping"/>
    <s v="Gourmet Lanchonetes"/>
    <s v="André Fonseca"/>
    <s v="Campinas"/>
    <s v="Brazil"/>
    <s v="Gai pâturage"/>
  </r>
  <r>
    <x v="328"/>
    <d v="2018-06-02T00:00:00"/>
    <d v="2018-02-25T00:00:00"/>
    <s v="Robert King"/>
    <x v="67"/>
    <x v="6"/>
    <s v="12 - 75 cl bottles"/>
    <n v="263.5"/>
    <n v="49"/>
    <n v="0.2"/>
    <n v="12911.5"/>
    <s v="United Package"/>
    <s v="Mère Paillarde"/>
    <s v="Jean Fresnière"/>
    <s v="Montréal"/>
    <s v="Canada"/>
    <s v="Aux joyeux ecclésiastiques"/>
  </r>
  <r>
    <x v="329"/>
    <d v="2016-03-10T00:00:00"/>
    <d v="2016-03-01T00:00:00"/>
    <s v="Robert King"/>
    <x v="31"/>
    <x v="6"/>
    <s v="24 - 12 oz bottles"/>
    <n v="18"/>
    <n v="60"/>
    <n v="0.2"/>
    <n v="1080"/>
    <s v="United Package"/>
    <s v="Mère Paillarde"/>
    <s v="Jean Fresnière"/>
    <s v="Montréal"/>
    <s v="Canada"/>
    <s v="Bigfoot Breweries"/>
  </r>
  <r>
    <x v="330"/>
    <d v="2017-02-27T00:00:00"/>
    <d v="2017-02-23T00:00:00"/>
    <s v="Robert King"/>
    <x v="55"/>
    <x v="5"/>
    <s v="10 boxes x 8 pieces"/>
    <n v="12.5"/>
    <n v="30"/>
    <n v="0.2"/>
    <n v="375"/>
    <s v="United Package"/>
    <s v="Mère Paillarde"/>
    <s v="Jean Fresnière"/>
    <s v="Montréal"/>
    <s v="Canada"/>
    <s v="Specialty Biscuits, Ltd."/>
  </r>
  <r>
    <x v="331"/>
    <d v="2018-05-31T00:00:00"/>
    <d v="2018-02-25T00:00:00"/>
    <s v="Michael Suyama"/>
    <x v="16"/>
    <x v="7"/>
    <s v="24 boxes x 2 pies"/>
    <n v="24"/>
    <n v="10"/>
    <n v="0.25"/>
    <n v="240"/>
    <s v="United Package"/>
    <s v="La maison d'Asie"/>
    <s v="Annette Roulet"/>
    <s v="Toulouse"/>
    <s v="France"/>
    <s v="Ma Maison"/>
  </r>
  <r>
    <x v="332"/>
    <d v="2017-03-16T00:00:00"/>
    <d v="2017-02-27T00:00:00"/>
    <s v="Michael Suyama"/>
    <x v="37"/>
    <x v="6"/>
    <s v="500 ml"/>
    <n v="18"/>
    <n v="20"/>
    <n v="0.25"/>
    <n v="360"/>
    <s v="United Package"/>
    <s v="La maison d'Asie"/>
    <s v="Annette Roulet"/>
    <s v="Toulouse"/>
    <s v="France"/>
    <s v="Karkki Oy"/>
  </r>
  <r>
    <x v="333"/>
    <d v="2018-03-30T00:00:00"/>
    <d v="2018-03-03T00:00:00"/>
    <s v="Margaret Peacock"/>
    <x v="33"/>
    <x v="1"/>
    <s v="24 - 250 g pkgs."/>
    <n v="38"/>
    <n v="5"/>
    <n v="0"/>
    <n v="190"/>
    <s v="Speedy Express"/>
    <s v="Galería del gastrónomo"/>
    <s v="Eduardo Saavedra"/>
    <s v="Barcelona"/>
    <s v="Spain"/>
    <s v="Pasta Buttini s.r.l."/>
  </r>
  <r>
    <x v="334"/>
    <d v="2015-05-21T00:00:00"/>
    <d v="2015-03-08T00:00:00"/>
    <s v="Margaret Peacock"/>
    <x v="58"/>
    <x v="1"/>
    <s v="20 bags x 4 pieces"/>
    <n v="33.25"/>
    <n v="7"/>
    <n v="0"/>
    <n v="232.75"/>
    <s v="Speedy Express"/>
    <s v="Galería del gastrónomo"/>
    <s v="Eduardo Saavedra"/>
    <s v="Barcelona"/>
    <s v="Spain"/>
    <s v="Plutzer Lebensmittelgroßmärkte AG"/>
  </r>
  <r>
    <x v="335"/>
    <d v="2016-05-29T00:00:00"/>
    <d v="2016-03-04T00:00:00"/>
    <s v="Margaret Peacock"/>
    <x v="4"/>
    <x v="2"/>
    <s v="40 - 100 g pkgs."/>
    <n v="23.25"/>
    <n v="35"/>
    <n v="0"/>
    <n v="813.75"/>
    <s v="United Package"/>
    <s v="Piccolo und mehr"/>
    <s v="Georg Pipps"/>
    <s v="Salzburg"/>
    <s v="Austria"/>
    <s v="Mayumi's"/>
  </r>
  <r>
    <x v="336"/>
    <d v="2017-05-06T00:00:00"/>
    <d v="2017-03-01T00:00:00"/>
    <s v="Robert King"/>
    <x v="53"/>
    <x v="3"/>
    <s v="4 - 450 g glasses"/>
    <n v="12"/>
    <n v="20"/>
    <n v="0"/>
    <n v="240"/>
    <s v="Speedy Express"/>
    <s v="Reggiani Caseifici"/>
    <s v="Maurizio Moroni"/>
    <s v="Reggio Emilia"/>
    <s v="Italy"/>
    <s v="Lyngbysild"/>
  </r>
  <r>
    <x v="337"/>
    <d v="2015-03-26T00:00:00"/>
    <d v="2015-03-05T00:00:00"/>
    <s v="Janet Leverling"/>
    <x v="72"/>
    <x v="5"/>
    <s v="12 - 100 g bars"/>
    <n v="16.25"/>
    <n v="40"/>
    <n v="0"/>
    <n v="650"/>
    <s v="United Package"/>
    <s v="Hungry Owl All-Night Grocers"/>
    <s v="Patricia McKenna"/>
    <s v="Cork"/>
    <s v="Ireland"/>
    <s v="Karkki Oy"/>
  </r>
  <r>
    <x v="337"/>
    <d v="2015-04-24T00:00:00"/>
    <d v="2015-03-02T00:00:00"/>
    <s v="Janet Leverling"/>
    <x v="47"/>
    <x v="4"/>
    <s v="15 - 625 g jars"/>
    <n v="43.9"/>
    <n v="35"/>
    <n v="0.25"/>
    <n v="1536.5"/>
    <s v="United Package"/>
    <s v="Hungry Owl All-Night Grocers"/>
    <s v="Patricia McKenna"/>
    <s v="Cork"/>
    <s v="Ireland"/>
    <s v="Pavlova, Ltd."/>
  </r>
  <r>
    <x v="338"/>
    <d v="2016-03-08T00:00:00"/>
    <d v="2016-03-10T00:00:00"/>
    <s v="Margaret Peacock"/>
    <x v="27"/>
    <x v="5"/>
    <s v="24 pkgs. x 4 pieces"/>
    <n v="10"/>
    <n v="50"/>
    <n v="0"/>
    <n v="500"/>
    <s v="Speedy Express"/>
    <s v="Ernst Handel"/>
    <s v="Roland Mendel"/>
    <s v="Graz"/>
    <s v="Austria"/>
    <s v="Specialty Biscuits, Ltd."/>
  </r>
  <r>
    <x v="339"/>
    <d v="2017-03-29T00:00:00"/>
    <d v="2017-03-12T00:00:00"/>
    <s v="Margaret Peacock"/>
    <x v="19"/>
    <x v="0"/>
    <s v="5 kg pkg."/>
    <n v="55"/>
    <n v="70"/>
    <n v="0.2"/>
    <n v="3850"/>
    <s v="Speedy Express"/>
    <s v="Ernst Handel"/>
    <s v="Roland Mendel"/>
    <s v="Graz"/>
    <s v="Austria"/>
    <s v="Gai pâturage"/>
  </r>
  <r>
    <x v="340"/>
    <d v="2015-05-07T00:00:00"/>
    <d v="2015-03-07T00:00:00"/>
    <s v="Margaret Peacock"/>
    <x v="35"/>
    <x v="7"/>
    <s v="20 - 1 kg tins"/>
    <n v="39"/>
    <n v="45"/>
    <n v="0.2"/>
    <n v="1755"/>
    <s v="Speedy Express"/>
    <s v="Ernst Handel"/>
    <s v="Roland Mendel"/>
    <s v="Graz"/>
    <s v="Austria"/>
    <s v="Pavlova, Ltd."/>
  </r>
  <r>
    <x v="341"/>
    <d v="2018-04-30T00:00:00"/>
    <d v="2018-03-08T00:00:00"/>
    <s v="Margaret Peacock"/>
    <x v="33"/>
    <x v="1"/>
    <s v="24 - 250 g pkgs."/>
    <n v="38"/>
    <n v="30"/>
    <n v="0"/>
    <n v="1140"/>
    <s v="Speedy Express"/>
    <s v="Ernst Handel"/>
    <s v="Roland Mendel"/>
    <s v="Graz"/>
    <s v="Austria"/>
    <s v="Pasta Buttini s.r.l."/>
  </r>
  <r>
    <x v="339"/>
    <d v="2017-03-27T00:00:00"/>
    <d v="2017-03-05T00:00:00"/>
    <s v="Margaret Peacock"/>
    <x v="35"/>
    <x v="7"/>
    <s v="20 - 1 kg tins"/>
    <n v="39"/>
    <n v="50"/>
    <n v="0.25"/>
    <n v="1950"/>
    <s v="United Package"/>
    <s v="Bottom-Dollar Markets"/>
    <s v="Elizabeth Lincoln"/>
    <s v="Tsawassen"/>
    <s v="Canada"/>
    <s v="Pavlova, Ltd."/>
  </r>
  <r>
    <x v="338"/>
    <d v="2016-05-09T00:00:00"/>
    <d v="2016-03-08T00:00:00"/>
    <s v="Margaret Peacock"/>
    <x v="38"/>
    <x v="3"/>
    <s v="24 - 4 oz tins"/>
    <n v="18.399999999999999"/>
    <n v="50"/>
    <n v="0.25"/>
    <n v="919.99999999999989"/>
    <s v="United Package"/>
    <s v="Bottom-Dollar Markets"/>
    <s v="Elizabeth Lincoln"/>
    <s v="Tsawassen"/>
    <s v="Canada"/>
    <s v="New England Seafood Cannery"/>
  </r>
  <r>
    <x v="338"/>
    <d v="2016-04-20T00:00:00"/>
    <d v="2016-03-10T00:00:00"/>
    <s v="Margaret Peacock"/>
    <x v="69"/>
    <x v="5"/>
    <s v="10 - 4 oz boxes"/>
    <n v="9.5"/>
    <n v="30"/>
    <n v="0.25"/>
    <n v="285"/>
    <s v="United Package"/>
    <s v="Bottom-Dollar Markets"/>
    <s v="Elizabeth Lincoln"/>
    <s v="Tsawassen"/>
    <s v="Canada"/>
    <s v="Zaanse Snoepfabriek"/>
  </r>
  <r>
    <x v="342"/>
    <d v="2017-05-05T00:00:00"/>
    <d v="2017-03-11T00:00:00"/>
    <s v="Janet Leverling"/>
    <x v="68"/>
    <x v="5"/>
    <s v="100 - 250 g bags"/>
    <n v="31.23"/>
    <n v="10"/>
    <n v="0"/>
    <n v="312.3"/>
    <s v="United Package"/>
    <s v="Split Rail Beer &amp; Ale"/>
    <s v="Art Braunschweiger"/>
    <s v="Lander"/>
    <s v="USA"/>
    <s v="Heli Süßwaren GmbH &amp; Co. KG"/>
  </r>
  <r>
    <x v="343"/>
    <d v="2018-04-19T00:00:00"/>
    <d v="2018-03-13T00:00:00"/>
    <s v="Janet Leverling"/>
    <x v="56"/>
    <x v="7"/>
    <s v="16 pies"/>
    <n v="7.45"/>
    <n v="40"/>
    <n v="0"/>
    <n v="298"/>
    <s v="United Package"/>
    <s v="Split Rail Beer &amp; Ale"/>
    <s v="Art Braunschweiger"/>
    <s v="Lander"/>
    <s v="USA"/>
    <s v="Ma Maison"/>
  </r>
  <r>
    <x v="344"/>
    <d v="2016-06-13T00:00:00"/>
    <d v="2016-03-11T00:00:00"/>
    <s v="Janet Leverling"/>
    <x v="33"/>
    <x v="1"/>
    <s v="24 - 250 g pkgs."/>
    <n v="38"/>
    <n v="28"/>
    <n v="0"/>
    <n v="1064"/>
    <s v="Federal Shipping"/>
    <s v="Princesa Isabel Vinhos"/>
    <s v="Isabel de Castro"/>
    <s v="Lisboa"/>
    <s v="Portugal"/>
    <s v="Pasta Buttini s.r.l."/>
  </r>
  <r>
    <x v="344"/>
    <d v="2016-04-16T00:00:00"/>
    <d v="2016-03-12T00:00:00"/>
    <s v="Janet Leverling"/>
    <x v="2"/>
    <x v="0"/>
    <s v="1 kg pkg."/>
    <n v="21"/>
    <n v="6"/>
    <n v="0"/>
    <n v="126"/>
    <s v="United Package"/>
    <s v="Folk och fä HB"/>
    <s v="Maria Larsson"/>
    <s v="Bräcke"/>
    <s v="Sweden"/>
    <s v="Cooperativa de Quesos 'Las Cabras'"/>
  </r>
  <r>
    <x v="344"/>
    <d v="2016-04-13T00:00:00"/>
    <d v="2016-03-15T00:00:00"/>
    <s v="Janet Leverling"/>
    <x v="37"/>
    <x v="6"/>
    <s v="500 ml"/>
    <n v="18"/>
    <n v="18"/>
    <n v="0.15"/>
    <n v="324"/>
    <s v="United Package"/>
    <s v="Folk och fä HB"/>
    <s v="Maria Larsson"/>
    <s v="Bräcke"/>
    <s v="Sweden"/>
    <s v="Karkki Oy"/>
  </r>
  <r>
    <x v="345"/>
    <d v="2017-04-30T00:00:00"/>
    <d v="2017-03-07T00:00:00"/>
    <s v="Laura Callahan"/>
    <x v="0"/>
    <x v="0"/>
    <s v="24 - 200 g pkgs."/>
    <n v="34.799999999999997"/>
    <n v="10"/>
    <n v="0"/>
    <n v="348"/>
    <s v="United Package"/>
    <s v="Consolidated Holdings"/>
    <s v="Elizabeth Brown"/>
    <s v="London"/>
    <s v="UK"/>
    <s v="Formaggi Fortini s.r.l."/>
  </r>
  <r>
    <x v="345"/>
    <d v="2017-04-05T00:00:00"/>
    <d v="2017-03-16T00:00:00"/>
    <s v="Laura Callahan"/>
    <x v="7"/>
    <x v="1"/>
    <s v="24 - 500 g pkgs."/>
    <n v="21"/>
    <n v="12"/>
    <n v="0"/>
    <n v="252"/>
    <s v="United Package"/>
    <s v="Consolidated Holdings"/>
    <s v="Elizabeth Brown"/>
    <s v="London"/>
    <s v="UK"/>
    <s v="PB Knäckebröd AB"/>
  </r>
  <r>
    <x v="346"/>
    <d v="2018-04-05T00:00:00"/>
    <d v="2018-03-09T00:00:00"/>
    <s v="Laura Callahan"/>
    <x v="18"/>
    <x v="6"/>
    <s v="24 - 12 oz bottles"/>
    <n v="19"/>
    <n v="10"/>
    <n v="0"/>
    <n v="190"/>
    <s v="United Package"/>
    <s v="Consolidated Holdings"/>
    <s v="Elizabeth Brown"/>
    <s v="London"/>
    <s v="UK"/>
    <s v="Exotic Liquids"/>
  </r>
  <r>
    <x v="347"/>
    <d v="2018-05-18T00:00:00"/>
    <d v="2018-03-10T00:00:00"/>
    <s v="Janet Leverling"/>
    <x v="58"/>
    <x v="1"/>
    <s v="20 bags x 4 pieces"/>
    <n v="33.25"/>
    <n v="30"/>
    <n v="0.1"/>
    <n v="997.5"/>
    <s v="United Package"/>
    <s v="Blondel père et fils"/>
    <s v="Frédérique Citeaux"/>
    <s v="Strasbourg"/>
    <s v="France"/>
    <s v="Plutzer Lebensmittelgroßmärkte AG"/>
  </r>
  <r>
    <x v="348"/>
    <d v="2017-03-09T00:00:00"/>
    <d v="2017-03-14T00:00:00"/>
    <s v="Janet Leverling"/>
    <x v="53"/>
    <x v="3"/>
    <s v="4 - 450 g glasses"/>
    <n v="12"/>
    <n v="5"/>
    <n v="0"/>
    <n v="60"/>
    <s v="United Package"/>
    <s v="Blondel père et fils"/>
    <s v="Frédérique Citeaux"/>
    <s v="Strasbourg"/>
    <s v="France"/>
    <s v="Lyngbysild"/>
  </r>
  <r>
    <x v="349"/>
    <d v="2015-03-25T00:00:00"/>
    <d v="2015-03-13T00:00:00"/>
    <s v="Janet Leverling"/>
    <x v="48"/>
    <x v="6"/>
    <s v="24 - 0.5 l bottles"/>
    <n v="7.75"/>
    <n v="24"/>
    <n v="0.1"/>
    <n v="186"/>
    <s v="United Package"/>
    <s v="Blondel père et fils"/>
    <s v="Frédérique Citeaux"/>
    <s v="Strasbourg"/>
    <s v="France"/>
    <s v="Plutzer Lebensmittelgroßmärkte AG"/>
  </r>
  <r>
    <x v="348"/>
    <d v="2017-06-02T00:00:00"/>
    <d v="2017-03-12T00:00:00"/>
    <s v="Janet Leverling"/>
    <x v="33"/>
    <x v="1"/>
    <s v="24 - 250 g pkgs."/>
    <n v="38"/>
    <n v="40"/>
    <n v="0.1"/>
    <n v="1520"/>
    <s v="United Package"/>
    <s v="Blondel père et fils"/>
    <s v="Frédérique Citeaux"/>
    <s v="Strasbourg"/>
    <s v="France"/>
    <s v="Pasta Buttini s.r.l."/>
  </r>
  <r>
    <x v="348"/>
    <d v="2017-06-02T00:00:00"/>
    <d v="2017-03-13T00:00:00"/>
    <s v="Laura Callahan"/>
    <x v="22"/>
    <x v="7"/>
    <s v="48 pieces"/>
    <n v="32.799999999999997"/>
    <n v="15"/>
    <n v="0"/>
    <n v="491.99999999999994"/>
    <s v="Speedy Express"/>
    <s v="Wartian Herkku"/>
    <s v="Pirkko Koskitalo"/>
    <s v="Oulu"/>
    <s v="Finland"/>
    <s v="G'day, Mate"/>
  </r>
  <r>
    <x v="350"/>
    <d v="2017-04-07T00:00:00"/>
    <d v="2017-03-16T00:00:00"/>
    <s v="Janet Leverling"/>
    <x v="8"/>
    <x v="1"/>
    <s v="24 - 250 g pkgs."/>
    <n v="19.5"/>
    <n v="15"/>
    <n v="0.2"/>
    <n v="292.5"/>
    <s v="United Package"/>
    <s v="Toms Spezialitäten"/>
    <s v="Karin Josephs"/>
    <s v="Münster"/>
    <s v="Germany"/>
    <s v="Pasta Buttini s.r.l."/>
  </r>
  <r>
    <x v="351"/>
    <d v="2018-03-21T00:00:00"/>
    <d v="2018-03-11T00:00:00"/>
    <s v="Janet Leverling"/>
    <x v="54"/>
    <x v="6"/>
    <s v="24 - 12 oz bottles"/>
    <n v="14"/>
    <n v="20"/>
    <n v="0.2"/>
    <n v="280"/>
    <s v="United Package"/>
    <s v="Toms Spezialitäten"/>
    <s v="Karin Josephs"/>
    <s v="Münster"/>
    <s v="Germany"/>
    <s v="Bigfoot Breweries"/>
  </r>
  <r>
    <x v="352"/>
    <d v="2015-04-08T00:00:00"/>
    <d v="2015-03-10T00:00:00"/>
    <s v="Janet Leverling"/>
    <x v="49"/>
    <x v="5"/>
    <s v="10 boxes x 12 pieces"/>
    <n v="9.1999999999999993"/>
    <n v="15"/>
    <n v="0.2"/>
    <n v="138"/>
    <s v="United Package"/>
    <s v="Toms Spezialitäten"/>
    <s v="Karin Josephs"/>
    <s v="Münster"/>
    <s v="Germany"/>
    <s v="Specialty Biscuits, Ltd."/>
  </r>
  <r>
    <x v="353"/>
    <d v="2015-03-20T00:00:00"/>
    <d v="2015-03-17T00:00:00"/>
    <s v="Michael Suyama"/>
    <x v="36"/>
    <x v="0"/>
    <s v="10 - 500 g pkgs."/>
    <n v="38"/>
    <n v="15"/>
    <n v="0"/>
    <n v="570"/>
    <s v="Federal Shipping"/>
    <s v="Mère Paillarde"/>
    <s v="Jean Fresnière"/>
    <s v="Montréal"/>
    <s v="Canada"/>
    <s v="Cooperativa de Quesos 'Las Cabras'"/>
  </r>
  <r>
    <x v="353"/>
    <d v="2015-06-06T00:00:00"/>
    <d v="2015-03-10T00:00:00"/>
    <s v="Michael Suyama"/>
    <x v="15"/>
    <x v="2"/>
    <s v="5 kg pkg."/>
    <n v="10"/>
    <n v="30"/>
    <n v="0"/>
    <n v="300"/>
    <s v="Federal Shipping"/>
    <s v="Mère Paillarde"/>
    <s v="Jean Fresnière"/>
    <s v="Montréal"/>
    <s v="Canada"/>
    <s v="Tokyo Traders"/>
  </r>
  <r>
    <x v="354"/>
    <d v="2018-05-22T00:00:00"/>
    <d v="2018-03-10T00:00:00"/>
    <s v="Michael Suyama"/>
    <x v="58"/>
    <x v="1"/>
    <s v="20 bags x 4 pieces"/>
    <n v="33.25"/>
    <n v="6"/>
    <n v="0"/>
    <n v="199.5"/>
    <s v="Federal Shipping"/>
    <s v="Mère Paillarde"/>
    <s v="Jean Fresnière"/>
    <s v="Montréal"/>
    <s v="Canada"/>
    <s v="Plutzer Lebensmittelgroßmärkte AG"/>
  </r>
  <r>
    <x v="353"/>
    <d v="2015-05-23T00:00:00"/>
    <d v="2015-03-10T00:00:00"/>
    <s v="Michael Suyama"/>
    <x v="20"/>
    <x v="5"/>
    <s v="32 - 500 g boxes"/>
    <n v="17.45"/>
    <n v="16"/>
    <n v="0"/>
    <n v="279.2"/>
    <s v="Federal Shipping"/>
    <s v="Mère Paillarde"/>
    <s v="Jean Fresnière"/>
    <s v="Montréal"/>
    <s v="Canada"/>
    <s v="Pavlova, Ltd."/>
  </r>
  <r>
    <x v="355"/>
    <d v="2017-04-29T00:00:00"/>
    <d v="2017-03-15T00:00:00"/>
    <s v="Margaret Peacock"/>
    <x v="75"/>
    <x v="4"/>
    <s v="24 - 500 ml bottles"/>
    <n v="28.5"/>
    <n v="90"/>
    <n v="0.15"/>
    <n v="2565"/>
    <s v="United Package"/>
    <s v="Save-a-lot Markets"/>
    <s v="Jose Pavarotti"/>
    <s v="Boise"/>
    <s v="USA"/>
    <s v="Forêts d'érables"/>
  </r>
  <r>
    <x v="356"/>
    <d v="2018-06-08T00:00:00"/>
    <d v="2018-03-23T00:00:00"/>
    <s v="Margaret Peacock"/>
    <x v="18"/>
    <x v="6"/>
    <s v="24 - 12 oz bottles"/>
    <n v="19"/>
    <n v="45"/>
    <n v="0.15"/>
    <n v="855"/>
    <s v="United Package"/>
    <s v="Save-a-lot Markets"/>
    <s v="Jose Pavarotti"/>
    <s v="Boise"/>
    <s v="USA"/>
    <s v="Exotic Liquids"/>
  </r>
  <r>
    <x v="356"/>
    <d v="2018-06-04T00:00:00"/>
    <d v="2018-03-15T00:00:00"/>
    <s v="Margaret Peacock"/>
    <x v="20"/>
    <x v="5"/>
    <s v="32 - 500 g boxes"/>
    <n v="17.45"/>
    <n v="49"/>
    <n v="0.15"/>
    <n v="855.05"/>
    <s v="United Package"/>
    <s v="Save-a-lot Markets"/>
    <s v="Jose Pavarotti"/>
    <s v="Boise"/>
    <s v="USA"/>
    <s v="Pavlova, Ltd."/>
  </r>
  <r>
    <x v="357"/>
    <d v="2016-05-13T00:00:00"/>
    <d v="2016-03-23T00:00:00"/>
    <s v="Margaret Peacock"/>
    <x v="39"/>
    <x v="7"/>
    <s v="50 bags x 30 sausgs."/>
    <n v="123.79"/>
    <n v="24"/>
    <n v="0.15"/>
    <n v="2970.96"/>
    <s v="United Package"/>
    <s v="Save-a-lot Markets"/>
    <s v="Jose Pavarotti"/>
    <s v="Boise"/>
    <s v="USA"/>
    <s v="Plutzer Lebensmittelgroßmärkte AG"/>
  </r>
  <r>
    <x v="356"/>
    <d v="2018-06-15T00:00:00"/>
    <d v="2018-03-22T00:00:00"/>
    <s v="Janet Leverling"/>
    <x v="24"/>
    <x v="5"/>
    <s v="100 - 100 g pieces"/>
    <n v="43.9"/>
    <n v="50"/>
    <n v="0"/>
    <n v="2195"/>
    <s v="United Package"/>
    <s v="Old World Delicatessen"/>
    <s v="Rene Phillips"/>
    <s v="Anchorage"/>
    <s v="USA"/>
    <s v="Heli Süßwaren GmbH &amp; Co. KG"/>
  </r>
  <r>
    <x v="358"/>
    <d v="2016-03-24T00:00:00"/>
    <d v="2016-03-23T00:00:00"/>
    <s v="Janet Leverling"/>
    <x v="61"/>
    <x v="4"/>
    <s v="24 - 8 oz jars"/>
    <n v="17"/>
    <n v="60"/>
    <n v="0"/>
    <n v="1020"/>
    <s v="United Package"/>
    <s v="Ernst Handel"/>
    <s v="Roland Mendel"/>
    <s v="Graz"/>
    <s v="Austria"/>
    <s v="New Orleans Cajun Delights"/>
  </r>
  <r>
    <x v="359"/>
    <d v="2017-04-16T00:00:00"/>
    <d v="2017-03-22T00:00:00"/>
    <s v="Janet Leverling"/>
    <x v="2"/>
    <x v="0"/>
    <s v="1 kg pkg."/>
    <n v="21"/>
    <n v="30"/>
    <n v="0"/>
    <n v="630"/>
    <s v="United Package"/>
    <s v="Ernst Handel"/>
    <s v="Roland Mendel"/>
    <s v="Graz"/>
    <s v="Austria"/>
    <s v="Cooperativa de Quesos 'Las Cabras'"/>
  </r>
  <r>
    <x v="358"/>
    <d v="2016-04-30T00:00:00"/>
    <d v="2016-03-20T00:00:00"/>
    <s v="Janet Leverling"/>
    <x v="56"/>
    <x v="7"/>
    <s v="16 pies"/>
    <n v="7.45"/>
    <n v="80"/>
    <n v="0"/>
    <n v="596"/>
    <s v="United Package"/>
    <s v="Ernst Handel"/>
    <s v="Roland Mendel"/>
    <s v="Graz"/>
    <s v="Austria"/>
    <s v="Ma Maison"/>
  </r>
  <r>
    <x v="360"/>
    <d v="2018-06-13T00:00:00"/>
    <d v="2018-03-16T00:00:00"/>
    <s v="Laura Callahan"/>
    <x v="44"/>
    <x v="2"/>
    <s v="25 - 825 g cans"/>
    <n v="45.6"/>
    <n v="12"/>
    <n v="0"/>
    <n v="547.20000000000005"/>
    <s v="Speedy Express"/>
    <s v="Reggiani Caseifici"/>
    <s v="Maurizio Moroni"/>
    <s v="Reggio Emilia"/>
    <s v="Italy"/>
    <s v="Plutzer Lebensmittelgroßmärkte AG"/>
  </r>
  <r>
    <x v="361"/>
    <d v="2017-04-23T00:00:00"/>
    <d v="2017-03-16T00:00:00"/>
    <s v="Laura Callahan"/>
    <x v="2"/>
    <x v="0"/>
    <s v="1 kg pkg."/>
    <n v="21"/>
    <n v="6"/>
    <n v="0.2"/>
    <n v="126"/>
    <s v="Speedy Express"/>
    <s v="Reggiani Caseifici"/>
    <s v="Maurizio Moroni"/>
    <s v="Reggio Emilia"/>
    <s v="Italy"/>
    <s v="Cooperativa de Quesos 'Las Cabras'"/>
  </r>
  <r>
    <x v="362"/>
    <d v="2016-05-29T00:00:00"/>
    <d v="2016-03-17T00:00:00"/>
    <s v="Janet Leverling"/>
    <x v="31"/>
    <x v="6"/>
    <s v="24 - 12 oz bottles"/>
    <n v="18"/>
    <n v="8"/>
    <n v="0"/>
    <n v="144"/>
    <s v="Federal Shipping"/>
    <s v="Berglunds snabbköp"/>
    <s v="Christina Berglund"/>
    <s v="Luleå"/>
    <s v="Sweden"/>
    <s v="Bigfoot Breweries"/>
  </r>
  <r>
    <x v="363"/>
    <d v="2015-04-15T00:00:00"/>
    <d v="2015-03-24T00:00:00"/>
    <s v="Janet Leverling"/>
    <x v="35"/>
    <x v="7"/>
    <s v="20 - 1 kg tins"/>
    <n v="39"/>
    <n v="10"/>
    <n v="0"/>
    <n v="390"/>
    <s v="Federal Shipping"/>
    <s v="Berglunds snabbköp"/>
    <s v="Christina Berglund"/>
    <s v="Luleå"/>
    <s v="Sweden"/>
    <s v="Pavlova, Ltd."/>
  </r>
  <r>
    <x v="360"/>
    <d v="2018-06-11T00:00:00"/>
    <d v="2018-03-21T00:00:00"/>
    <s v="Janet Leverling"/>
    <x v="5"/>
    <x v="3"/>
    <s v="12 - 12 oz cans"/>
    <n v="9.65"/>
    <n v="30"/>
    <n v="0"/>
    <n v="289.5"/>
    <s v="Federal Shipping"/>
    <s v="Berglunds snabbköp"/>
    <s v="Christina Berglund"/>
    <s v="Luleå"/>
    <s v="Sweden"/>
    <s v="New England Seafood Cannery"/>
  </r>
  <r>
    <x v="363"/>
    <d v="2015-04-17T00:00:00"/>
    <d v="2015-03-16T00:00:00"/>
    <s v="Janet Leverling"/>
    <x v="68"/>
    <x v="5"/>
    <s v="100 - 250 g bags"/>
    <n v="31.23"/>
    <n v="15"/>
    <n v="0"/>
    <n v="468.45"/>
    <s v="Federal Shipping"/>
    <s v="Berglunds snabbköp"/>
    <s v="Christina Berglund"/>
    <s v="Luleå"/>
    <s v="Sweden"/>
    <s v="Heli Süßwaren GmbH &amp; Co. KG"/>
  </r>
  <r>
    <x v="364"/>
    <d v="2015-04-19T00:00:00"/>
    <d v="2015-03-20T00:00:00"/>
    <s v="Janet Leverling"/>
    <x v="56"/>
    <x v="7"/>
    <s v="16 pies"/>
    <n v="7.45"/>
    <n v="15"/>
    <n v="0"/>
    <n v="111.75"/>
    <s v="Speedy Express"/>
    <s v="Berglunds snabbköp"/>
    <s v="Christina Berglund"/>
    <s v="Luleå"/>
    <s v="Sweden"/>
    <s v="Ma Maison"/>
  </r>
  <r>
    <x v="364"/>
    <d v="2015-04-02T00:00:00"/>
    <d v="2015-03-25T00:00:00"/>
    <s v="Janet Leverling"/>
    <x v="12"/>
    <x v="6"/>
    <s v="750 cc per bottle"/>
    <n v="18"/>
    <n v="6"/>
    <n v="0"/>
    <n v="108"/>
    <s v="Speedy Express"/>
    <s v="Berglunds snabbköp"/>
    <s v="Christina Berglund"/>
    <s v="Luleå"/>
    <s v="Sweden"/>
    <s v="Aux joyeux ecclésiastiques"/>
  </r>
  <r>
    <x v="365"/>
    <d v="2016-05-14T00:00:00"/>
    <d v="2016-03-22T00:00:00"/>
    <s v="Michael Suyama"/>
    <x v="17"/>
    <x v="6"/>
    <s v="12 - 355 ml cans"/>
    <n v="4.5"/>
    <n v="20"/>
    <n v="0.1"/>
    <n v="90"/>
    <s v="Speedy Express"/>
    <s v="Toms Spezialitäten"/>
    <s v="Karin Josephs"/>
    <s v="Münster"/>
    <s v="Germany"/>
    <s v="Refrescos Americanas LTDA"/>
  </r>
  <r>
    <x v="366"/>
    <d v="2018-04-04T00:00:00"/>
    <d v="2018-03-26T00:00:00"/>
    <s v="Michael Suyama"/>
    <x v="49"/>
    <x v="5"/>
    <s v="10 boxes x 12 pieces"/>
    <n v="9.1999999999999993"/>
    <n v="12"/>
    <n v="0.1"/>
    <n v="110.39999999999999"/>
    <s v="Speedy Express"/>
    <s v="Toms Spezialitäten"/>
    <s v="Karin Josephs"/>
    <s v="Münster"/>
    <s v="Germany"/>
    <s v="Specialty Biscuits, Ltd."/>
  </r>
  <r>
    <x v="366"/>
    <d v="2018-05-12T00:00:00"/>
    <d v="2018-03-25T00:00:00"/>
    <s v="Michael Suyama"/>
    <x v="65"/>
    <x v="1"/>
    <s v="16 - 2 kg boxes"/>
    <n v="7"/>
    <n v="15"/>
    <n v="0.1"/>
    <n v="105"/>
    <s v="Speedy Express"/>
    <s v="Toms Spezialitäten"/>
    <s v="Karin Josephs"/>
    <s v="Münster"/>
    <s v="Germany"/>
    <s v="G'day, Mate"/>
  </r>
  <r>
    <x v="367"/>
    <d v="2017-04-28T00:00:00"/>
    <d v="2017-03-21T00:00:00"/>
    <s v="Michael Suyama"/>
    <x v="13"/>
    <x v="0"/>
    <s v="12 - 100 g pkgs"/>
    <n v="12.5"/>
    <n v="3"/>
    <n v="0.1"/>
    <n v="37.5"/>
    <s v="Speedy Express"/>
    <s v="Toms Spezialitäten"/>
    <s v="Karin Josephs"/>
    <s v="Münster"/>
    <s v="Germany"/>
    <s v="Formaggi Fortini s.r.l."/>
  </r>
  <r>
    <x v="365"/>
    <d v="2016-03-28T00:00:00"/>
    <d v="2016-03-24T00:00:00"/>
    <s v="Margaret Peacock"/>
    <x v="42"/>
    <x v="0"/>
    <s v="10 - 500 g pkgs."/>
    <n v="21.5"/>
    <n v="2"/>
    <n v="0"/>
    <n v="43"/>
    <s v="United Package"/>
    <s v="Ricardo Adocicados"/>
    <s v="Janete Limeira"/>
    <s v="Rio de Janeiro"/>
    <s v="Brazil"/>
    <s v="Norske Meierier"/>
  </r>
  <r>
    <x v="366"/>
    <d v="2018-05-26T00:00:00"/>
    <d v="2018-03-21T00:00:00"/>
    <s v="Margaret Peacock"/>
    <x v="49"/>
    <x v="5"/>
    <s v="10 boxes x 12 pieces"/>
    <n v="9.1999999999999993"/>
    <n v="40"/>
    <n v="0"/>
    <n v="368"/>
    <s v="United Package"/>
    <s v="Ricardo Adocicados"/>
    <s v="Janete Limeira"/>
    <s v="Rio de Janeiro"/>
    <s v="Brazil"/>
    <s v="Specialty Biscuits, Ltd."/>
  </r>
  <r>
    <x v="368"/>
    <d v="2015-04-30T00:00:00"/>
    <d v="2015-03-22T00:00:00"/>
    <s v="Margaret Peacock"/>
    <x v="6"/>
    <x v="4"/>
    <s v="32 - 8 oz bottles"/>
    <n v="21.05"/>
    <n v="35"/>
    <n v="0"/>
    <n v="736.75"/>
    <s v="United Package"/>
    <s v="Ricardo Adocicados"/>
    <s v="Janete Limeira"/>
    <s v="Rio de Janeiro"/>
    <s v="Brazil"/>
    <s v="New Orleans Cajun Delights"/>
  </r>
  <r>
    <x v="369"/>
    <d v="2017-04-20T00:00:00"/>
    <d v="2017-03-29T00:00:00"/>
    <s v="Margaret Peacock"/>
    <x v="68"/>
    <x v="5"/>
    <s v="100 - 250 g bags"/>
    <n v="31.23"/>
    <n v="6"/>
    <n v="0"/>
    <n v="187.38"/>
    <s v="United Package"/>
    <s v="Rancho grande"/>
    <s v="Sergio Gutiérrez"/>
    <s v="Buenos Aires"/>
    <s v="Argentina"/>
    <s v="Heli Süßwaren GmbH &amp; Co. KG"/>
  </r>
  <r>
    <x v="370"/>
    <d v="2016-05-18T00:00:00"/>
    <d v="2016-03-30T00:00:00"/>
    <s v="Margaret Peacock"/>
    <x v="38"/>
    <x v="3"/>
    <s v="24 - 4 oz tins"/>
    <n v="18.399999999999999"/>
    <n v="20"/>
    <n v="0"/>
    <n v="368"/>
    <s v="United Package"/>
    <s v="Rancho grande"/>
    <s v="Sergio Gutiérrez"/>
    <s v="Buenos Aires"/>
    <s v="Argentina"/>
    <s v="New England Seafood Cannery"/>
  </r>
  <r>
    <x v="371"/>
    <d v="2017-05-14T00:00:00"/>
    <d v="2017-03-22T00:00:00"/>
    <s v="Janet Leverling"/>
    <x v="65"/>
    <x v="1"/>
    <s v="16 - 2 kg boxes"/>
    <n v="7"/>
    <n v="20"/>
    <n v="0"/>
    <n v="140"/>
    <s v="United Package"/>
    <s v="Blondel père et fils"/>
    <s v="Frédérique Citeaux"/>
    <s v="Strasbourg"/>
    <s v="France"/>
    <s v="G'day, Mate"/>
  </r>
  <r>
    <x v="372"/>
    <d v="2018-05-31T00:00:00"/>
    <d v="2018-03-30T00:00:00"/>
    <s v="Janet Leverling"/>
    <x v="41"/>
    <x v="3"/>
    <s v="12 - 200 ml jars"/>
    <n v="31"/>
    <n v="14"/>
    <n v="0"/>
    <n v="434"/>
    <s v="United Package"/>
    <s v="Blondel père et fils"/>
    <s v="Frédérique Citeaux"/>
    <s v="Strasbourg"/>
    <s v="France"/>
    <s v="Tokyo Traders"/>
  </r>
  <r>
    <x v="372"/>
    <d v="2018-06-22T00:00:00"/>
    <d v="2018-03-21T00:00:00"/>
    <s v="Janet Leverling"/>
    <x v="30"/>
    <x v="5"/>
    <s v="48 pies"/>
    <n v="49.3"/>
    <n v="35"/>
    <n v="0"/>
    <n v="1725.5"/>
    <s v="United Package"/>
    <s v="Blondel père et fils"/>
    <s v="Frédérique Citeaux"/>
    <s v="Strasbourg"/>
    <s v="France"/>
    <s v="Forêts d'érables"/>
  </r>
  <r>
    <x v="373"/>
    <d v="2016-05-17T00:00:00"/>
    <d v="2016-03-26T00:00:00"/>
    <s v="Laura Callahan"/>
    <x v="41"/>
    <x v="3"/>
    <s v="12 - 200 ml jars"/>
    <n v="31"/>
    <n v="20"/>
    <n v="0.2"/>
    <n v="620"/>
    <s v="United Package"/>
    <s v="Victuailles en stock"/>
    <s v="Mary Saveley"/>
    <s v="Lyon"/>
    <s v="France"/>
    <s v="Tokyo Traders"/>
  </r>
  <r>
    <x v="374"/>
    <d v="2018-04-30T00:00:00"/>
    <d v="2018-03-27T00:00:00"/>
    <s v="Laura Callahan"/>
    <x v="56"/>
    <x v="7"/>
    <s v="16 pies"/>
    <n v="7.45"/>
    <n v="6"/>
    <n v="0.2"/>
    <n v="44.7"/>
    <s v="United Package"/>
    <s v="Victuailles en stock"/>
    <s v="Mary Saveley"/>
    <s v="Lyon"/>
    <s v="France"/>
    <s v="Ma Maison"/>
  </r>
  <r>
    <x v="375"/>
    <d v="2015-03-26T00:00:00"/>
    <d v="2015-03-29T00:00:00"/>
    <s v="Margaret Peacock"/>
    <x v="16"/>
    <x v="7"/>
    <s v="24 boxes x 2 pies"/>
    <n v="24"/>
    <n v="120"/>
    <n v="0.1"/>
    <n v="2880"/>
    <s v="Federal Shipping"/>
    <s v="QUICK-Stop"/>
    <s v="Horst Kloss"/>
    <s v="Cunewalde"/>
    <s v="Germany"/>
    <s v="Ma Maison"/>
  </r>
  <r>
    <x v="373"/>
    <d v="2016-05-02T00:00:00"/>
    <d v="2016-04-01T00:00:00"/>
    <s v="Margaret Peacock"/>
    <x v="58"/>
    <x v="1"/>
    <s v="20 bags x 4 pieces"/>
    <n v="33.25"/>
    <n v="35"/>
    <n v="0.1"/>
    <n v="1163.75"/>
    <s v="Federal Shipping"/>
    <s v="QUICK-Stop"/>
    <s v="Horst Kloss"/>
    <s v="Cunewalde"/>
    <s v="Germany"/>
    <s v="Plutzer Lebensmittelgroßmärkte AG"/>
  </r>
  <r>
    <x v="375"/>
    <d v="2015-04-08T00:00:00"/>
    <d v="2015-03-26T00:00:00"/>
    <s v="Margaret Peacock"/>
    <x v="6"/>
    <x v="4"/>
    <s v="32 - 8 oz bottles"/>
    <n v="21.05"/>
    <n v="28"/>
    <n v="0.1"/>
    <n v="589.4"/>
    <s v="Federal Shipping"/>
    <s v="QUICK-Stop"/>
    <s v="Horst Kloss"/>
    <s v="Cunewalde"/>
    <s v="Germany"/>
    <s v="New Orleans Cajun Delights"/>
  </r>
  <r>
    <x v="373"/>
    <d v="2016-04-27T00:00:00"/>
    <d v="2016-04-01T00:00:00"/>
    <s v="Margaret Peacock"/>
    <x v="23"/>
    <x v="4"/>
    <s v="12 boxes"/>
    <n v="13"/>
    <n v="55"/>
    <n v="0.1"/>
    <n v="715"/>
    <s v="Federal Shipping"/>
    <s v="QUICK-Stop"/>
    <s v="Horst Kloss"/>
    <s v="Cunewalde"/>
    <s v="Germany"/>
    <s v="Plutzer Lebensmittelgroßmärkte AG"/>
  </r>
  <r>
    <x v="376"/>
    <d v="2018-06-17T00:00:00"/>
    <d v="2018-03-23T00:00:00"/>
    <s v="Laura Callahan"/>
    <x v="44"/>
    <x v="2"/>
    <s v="25 - 825 g cans"/>
    <n v="45.6"/>
    <n v="15"/>
    <n v="0"/>
    <n v="684"/>
    <s v="Speedy Express"/>
    <s v="Save-a-lot Markets"/>
    <s v="Jose Pavarotti"/>
    <s v="Boise"/>
    <s v="USA"/>
    <s v="Plutzer Lebensmittelgroßmärkte AG"/>
  </r>
  <r>
    <x v="377"/>
    <d v="2015-03-25T00:00:00"/>
    <d v="2015-03-24T00:00:00"/>
    <s v="Laura Callahan"/>
    <x v="46"/>
    <x v="4"/>
    <s v="20 - 2 kg bags"/>
    <n v="19.45"/>
    <n v="100"/>
    <n v="0.05"/>
    <n v="1945"/>
    <s v="Speedy Express"/>
    <s v="Save-a-lot Markets"/>
    <s v="Jose Pavarotti"/>
    <s v="Boise"/>
    <s v="USA"/>
    <s v="Leka Trading"/>
  </r>
  <r>
    <x v="378"/>
    <d v="2015-05-02T00:00:00"/>
    <d v="2015-03-31T00:00:00"/>
    <s v="Nancy Davolio"/>
    <x v="29"/>
    <x v="6"/>
    <s v="24 - 355 ml bottles"/>
    <n v="15"/>
    <n v="25"/>
    <n v="0.1"/>
    <n v="375"/>
    <s v="United Package"/>
    <s v="Around the Horn"/>
    <s v="Thomas Hardy"/>
    <s v="London"/>
    <s v="UK"/>
    <s v="Pavlova, Ltd."/>
  </r>
  <r>
    <x v="379"/>
    <d v="2016-06-07T00:00:00"/>
    <d v="2016-03-28T00:00:00"/>
    <s v="Nancy Davolio"/>
    <x v="74"/>
    <x v="5"/>
    <s v="10 pkgs."/>
    <n v="12.75"/>
    <n v="15"/>
    <n v="0.1"/>
    <n v="191.25"/>
    <s v="United Package"/>
    <s v="Around the Horn"/>
    <s v="Thomas Hardy"/>
    <s v="London"/>
    <s v="UK"/>
    <s v="Zaanse Snoepfabriek"/>
  </r>
  <r>
    <x v="379"/>
    <d v="2016-05-27T00:00:00"/>
    <d v="2016-03-29T00:00:00"/>
    <s v="Margaret Peacock"/>
    <x v="20"/>
    <x v="5"/>
    <s v="32 - 500 g boxes"/>
    <n v="17.45"/>
    <n v="20"/>
    <n v="0.2"/>
    <n v="349"/>
    <s v="Federal Shipping"/>
    <s v="La maison d'Asie"/>
    <s v="Annette Roulet"/>
    <s v="Toulouse"/>
    <s v="France"/>
    <s v="Pavlova, Ltd."/>
  </r>
  <r>
    <x v="380"/>
    <d v="2017-05-06T00:00:00"/>
    <d v="2017-03-24T00:00:00"/>
    <s v="Margaret Peacock"/>
    <x v="9"/>
    <x v="0"/>
    <s v="500 g"/>
    <n v="2.5"/>
    <n v="20"/>
    <n v="0.2"/>
    <n v="50"/>
    <s v="Federal Shipping"/>
    <s v="La maison d'Asie"/>
    <s v="Annette Roulet"/>
    <s v="Toulouse"/>
    <s v="France"/>
    <s v="Norske Meierier"/>
  </r>
  <r>
    <x v="381"/>
    <d v="2018-05-16T00:00:00"/>
    <d v="2018-03-28T00:00:00"/>
    <s v="Margaret Peacock"/>
    <x v="53"/>
    <x v="3"/>
    <s v="4 - 450 g glasses"/>
    <n v="12"/>
    <n v="10"/>
    <n v="0.2"/>
    <n v="120"/>
    <s v="Federal Shipping"/>
    <s v="La maison d'Asie"/>
    <s v="Annette Roulet"/>
    <s v="Toulouse"/>
    <s v="France"/>
    <s v="Lyngbysild"/>
  </r>
  <r>
    <x v="382"/>
    <d v="2018-05-02T00:00:00"/>
    <d v="2018-04-01T00:00:00"/>
    <s v="Laura Callahan"/>
    <x v="42"/>
    <x v="0"/>
    <s v="10 - 500 g pkgs."/>
    <n v="21.5"/>
    <n v="30"/>
    <n v="0"/>
    <n v="645"/>
    <s v="United Package"/>
    <s v="Wartian Herkku"/>
    <s v="Pirkko Koskitalo"/>
    <s v="Oulu"/>
    <s v="Finland"/>
    <s v="Norske Meierier"/>
  </r>
  <r>
    <x v="383"/>
    <d v="2016-04-16T00:00:00"/>
    <d v="2016-04-06T00:00:00"/>
    <s v="Laura Callahan"/>
    <x v="12"/>
    <x v="6"/>
    <s v="750 cc per bottle"/>
    <n v="18"/>
    <n v="20"/>
    <n v="0"/>
    <n v="360"/>
    <s v="United Package"/>
    <s v="Wartian Herkku"/>
    <s v="Pirkko Koskitalo"/>
    <s v="Oulu"/>
    <s v="Finland"/>
    <s v="Aux joyeux ecclésiastiques"/>
  </r>
  <r>
    <x v="383"/>
    <d v="2016-06-14T00:00:00"/>
    <d v="2016-04-02T00:00:00"/>
    <s v="Laura Callahan"/>
    <x v="75"/>
    <x v="4"/>
    <s v="24 - 500 ml bottles"/>
    <n v="28.5"/>
    <n v="25"/>
    <n v="0"/>
    <n v="712.5"/>
    <s v="United Package"/>
    <s v="Wartian Herkku"/>
    <s v="Pirkko Koskitalo"/>
    <s v="Oulu"/>
    <s v="Finland"/>
    <s v="Forêts d'érables"/>
  </r>
  <r>
    <x v="383"/>
    <d v="2016-05-29T00:00:00"/>
    <d v="2016-03-29T00:00:00"/>
    <s v="Laura Callahan"/>
    <x v="22"/>
    <x v="7"/>
    <s v="48 pieces"/>
    <n v="32.799999999999997"/>
    <n v="50"/>
    <n v="0"/>
    <n v="1639.9999999999998"/>
    <s v="United Package"/>
    <s v="Wartian Herkku"/>
    <s v="Pirkko Koskitalo"/>
    <s v="Oulu"/>
    <s v="Finland"/>
    <s v="G'day, Mate"/>
  </r>
  <r>
    <x v="384"/>
    <d v="2015-06-03T00:00:00"/>
    <d v="2015-04-02T00:00:00"/>
    <s v="Laura Callahan"/>
    <x v="14"/>
    <x v="5"/>
    <s v="24 - 50 g pkgs."/>
    <n v="20"/>
    <n v="21"/>
    <n v="0.15"/>
    <n v="420"/>
    <s v="United Package"/>
    <s v="Königlich Essen"/>
    <s v="Philip Cramer"/>
    <s v="Brandenburg"/>
    <s v="Germany"/>
    <s v="Karkki Oy"/>
  </r>
  <r>
    <x v="385"/>
    <d v="2016-07-01T00:00:00"/>
    <d v="2016-03-30T00:00:00"/>
    <s v="Laura Callahan"/>
    <x v="27"/>
    <x v="5"/>
    <s v="24 pkgs. x 4 pieces"/>
    <n v="10"/>
    <n v="40"/>
    <n v="0.15"/>
    <n v="400"/>
    <s v="United Package"/>
    <s v="Königlich Essen"/>
    <s v="Philip Cramer"/>
    <s v="Brandenburg"/>
    <s v="Germany"/>
    <s v="Specialty Biscuits, Ltd."/>
  </r>
  <r>
    <x v="385"/>
    <d v="2016-05-16T00:00:00"/>
    <d v="2016-04-01T00:00:00"/>
    <s v="Andrew Fuller"/>
    <x v="19"/>
    <x v="0"/>
    <s v="5 kg pkg."/>
    <n v="55"/>
    <n v="36"/>
    <n v="0"/>
    <n v="1980"/>
    <s v="Speedy Express"/>
    <s v="Königlich Essen"/>
    <s v="Philip Cramer"/>
    <s v="Brandenburg"/>
    <s v="Germany"/>
    <s v="Gai pâturage"/>
  </r>
  <r>
    <x v="386"/>
    <d v="2016-06-21T00:00:00"/>
    <d v="2016-04-04T00:00:00"/>
    <s v="Robert King"/>
    <x v="33"/>
    <x v="1"/>
    <s v="24 - 250 g pkgs."/>
    <n v="38"/>
    <n v="15"/>
    <n v="0"/>
    <n v="570"/>
    <s v="Federal Shipping"/>
    <s v="Suprêmes délices"/>
    <s v="Pascale Cartrain"/>
    <s v="Charleroi"/>
    <s v="Belgium"/>
    <s v="Pasta Buttini s.r.l."/>
  </r>
  <r>
    <x v="386"/>
    <d v="2016-06-02T00:00:00"/>
    <d v="2016-03-29T00:00:00"/>
    <s v="Robert King"/>
    <x v="40"/>
    <x v="6"/>
    <s v="16 - 500 g tins"/>
    <n v="46"/>
    <n v="20"/>
    <n v="0"/>
    <n v="920"/>
    <s v="Federal Shipping"/>
    <s v="Suprêmes délices"/>
    <s v="Pascale Cartrain"/>
    <s v="Charleroi"/>
    <s v="Belgium"/>
    <s v="Leka Trading"/>
  </r>
  <r>
    <x v="387"/>
    <d v="2015-05-21T00:00:00"/>
    <d v="2015-03-29T00:00:00"/>
    <s v="Robert King"/>
    <x v="68"/>
    <x v="5"/>
    <s v="100 - 250 g bags"/>
    <n v="31.23"/>
    <n v="30"/>
    <n v="0"/>
    <n v="936.9"/>
    <s v="Federal Shipping"/>
    <s v="Suprêmes délices"/>
    <s v="Pascale Cartrain"/>
    <s v="Charleroi"/>
    <s v="Belgium"/>
    <s v="Heli Süßwaren GmbH &amp; Co. KG"/>
  </r>
  <r>
    <x v="386"/>
    <d v="2016-06-22T00:00:00"/>
    <d v="2016-04-03T00:00:00"/>
    <s v="Robert King"/>
    <x v="42"/>
    <x v="0"/>
    <s v="10 - 500 g pkgs."/>
    <n v="21.5"/>
    <n v="50"/>
    <n v="0"/>
    <n v="1075"/>
    <s v="Federal Shipping"/>
    <s v="Suprêmes délices"/>
    <s v="Pascale Cartrain"/>
    <s v="Charleroi"/>
    <s v="Belgium"/>
    <s v="Norske Meierier"/>
  </r>
  <r>
    <x v="388"/>
    <d v="2018-04-19T00:00:00"/>
    <d v="2018-04-07T00:00:00"/>
    <s v="Robert King"/>
    <x v="44"/>
    <x v="2"/>
    <s v="25 - 825 g cans"/>
    <n v="45.6"/>
    <n v="30"/>
    <n v="0"/>
    <n v="1368"/>
    <s v="Federal Shipping"/>
    <s v="Suprêmes délices"/>
    <s v="Pascale Cartrain"/>
    <s v="Charleroi"/>
    <s v="Belgium"/>
    <s v="Plutzer Lebensmittelgroßmärkte AG"/>
  </r>
  <r>
    <x v="389"/>
    <d v="2018-05-26T00:00:00"/>
    <d v="2018-04-05T00:00:00"/>
    <s v="Margaret Peacock"/>
    <x v="32"/>
    <x v="2"/>
    <s v="12 - 1 lb pkgs."/>
    <n v="30"/>
    <n v="16"/>
    <n v="0.05"/>
    <n v="480"/>
    <s v="United Package"/>
    <s v="Victuailles en stock"/>
    <s v="Mary Saveley"/>
    <s v="Lyon"/>
    <s v="France"/>
    <s v="Grandma Kelly's Homestead"/>
  </r>
  <r>
    <x v="390"/>
    <d v="2017-04-05T00:00:00"/>
    <d v="2017-04-08T00:00:00"/>
    <s v="Margaret Peacock"/>
    <x v="53"/>
    <x v="3"/>
    <s v="4 - 450 g glasses"/>
    <n v="12"/>
    <n v="20"/>
    <n v="0.05"/>
    <n v="240"/>
    <s v="United Package"/>
    <s v="Victuailles en stock"/>
    <s v="Mary Saveley"/>
    <s v="Lyon"/>
    <s v="France"/>
    <s v="Lyngbysild"/>
  </r>
  <r>
    <x v="390"/>
    <d v="2017-06-18T00:00:00"/>
    <d v="2017-03-30T00:00:00"/>
    <s v="Margaret Peacock"/>
    <x v="0"/>
    <x v="0"/>
    <s v="24 - 200 g pkgs."/>
    <n v="34.799999999999997"/>
    <n v="40"/>
    <n v="0"/>
    <n v="1392"/>
    <s v="United Package"/>
    <s v="Victuailles en stock"/>
    <s v="Mary Saveley"/>
    <s v="Lyon"/>
    <s v="France"/>
    <s v="Formaggi Fortini s.r.l."/>
  </r>
  <r>
    <x v="391"/>
    <d v="2016-07-09T00:00:00"/>
    <d v="2016-04-06T00:00:00"/>
    <s v="Laura Callahan"/>
    <x v="55"/>
    <x v="5"/>
    <s v="10 boxes x 8 pieces"/>
    <n v="12.5"/>
    <n v="21"/>
    <n v="0.25"/>
    <n v="262.5"/>
    <s v="Speedy Express"/>
    <s v="Folk och fä HB"/>
    <s v="Maria Larsson"/>
    <s v="Bräcke"/>
    <s v="Sweden"/>
    <s v="Specialty Biscuits, Ltd."/>
  </r>
  <r>
    <x v="392"/>
    <d v="2015-05-15T00:00:00"/>
    <d v="2015-04-05T00:00:00"/>
    <s v="Laura Callahan"/>
    <x v="48"/>
    <x v="6"/>
    <s v="24 - 0.5 l bottles"/>
    <n v="7.75"/>
    <n v="4"/>
    <n v="0.25"/>
    <n v="31"/>
    <s v="Speedy Express"/>
    <s v="Folk och fä HB"/>
    <s v="Maria Larsson"/>
    <s v="Bräcke"/>
    <s v="Sweden"/>
    <s v="Plutzer Lebensmittelgroßmärkte AG"/>
  </r>
  <r>
    <x v="392"/>
    <d v="2015-05-08T00:00:00"/>
    <d v="2015-04-08T00:00:00"/>
    <s v="Nancy Davolio"/>
    <x v="27"/>
    <x v="5"/>
    <s v="24 pkgs. x 4 pieces"/>
    <n v="10"/>
    <n v="40"/>
    <n v="0.25"/>
    <n v="400"/>
    <s v="Federal Shipping"/>
    <s v="LILA-Supermercado"/>
    <s v="Carlos González"/>
    <s v="Barquisimeto"/>
    <s v="Venezuela"/>
    <s v="Specialty Biscuits, Ltd."/>
  </r>
  <r>
    <x v="393"/>
    <d v="2017-05-28T00:00:00"/>
    <d v="2017-04-07T00:00:00"/>
    <s v="Nancy Davolio"/>
    <x v="34"/>
    <x v="3"/>
    <s v="10 - 200 g glasses"/>
    <n v="25.89"/>
    <n v="28"/>
    <n v="0.25"/>
    <n v="724.92000000000007"/>
    <s v="Federal Shipping"/>
    <s v="LILA-Supermercado"/>
    <s v="Carlos González"/>
    <s v="Barquisimeto"/>
    <s v="Venezuela"/>
    <s v="Nord-Ost-Fisch Handelsgesellschaft mbH"/>
  </r>
  <r>
    <x v="394"/>
    <d v="2018-04-09T00:00:00"/>
    <d v="2018-04-02T00:00:00"/>
    <s v="Nancy Davolio"/>
    <x v="16"/>
    <x v="7"/>
    <s v="24 boxes x 2 pies"/>
    <n v="24"/>
    <n v="60"/>
    <n v="0.25"/>
    <n v="1440"/>
    <s v="Federal Shipping"/>
    <s v="LILA-Supermercado"/>
    <s v="Carlos González"/>
    <s v="Barquisimeto"/>
    <s v="Venezuela"/>
    <s v="Ma Maison"/>
  </r>
  <r>
    <x v="395"/>
    <d v="2015-06-09T00:00:00"/>
    <d v="2015-04-12T00:00:00"/>
    <s v="Andrew Fuller"/>
    <x v="43"/>
    <x v="3"/>
    <s v="2 kg box"/>
    <n v="6"/>
    <n v="1"/>
    <n v="0"/>
    <n v="6"/>
    <s v="Speedy Express"/>
    <s v="Consolidated Holdings"/>
    <s v="Elizabeth Brown"/>
    <s v="London"/>
    <s v="UK"/>
    <s v="Mayumi's"/>
  </r>
  <r>
    <x v="396"/>
    <d v="2018-06-30T00:00:00"/>
    <d v="2018-04-10T00:00:00"/>
    <s v="Andrew Fuller"/>
    <x v="70"/>
    <x v="1"/>
    <s v="12 - 250 g pkgs."/>
    <n v="9"/>
    <n v="21"/>
    <n v="0"/>
    <n v="189"/>
    <s v="Speedy Express"/>
    <s v="Consolidated Holdings"/>
    <s v="Elizabeth Brown"/>
    <s v="London"/>
    <s v="UK"/>
    <s v="PB Knäckebröd AB"/>
  </r>
  <r>
    <x v="397"/>
    <d v="2017-06-26T00:00:00"/>
    <d v="2017-04-08T00:00:00"/>
    <s v="Steven Buchanan"/>
    <x v="1"/>
    <x v="1"/>
    <s v="32 - 1 kg pkgs."/>
    <n v="14"/>
    <n v="50"/>
    <n v="0"/>
    <n v="700"/>
    <s v="Federal Shipping"/>
    <s v="Suprêmes délices"/>
    <s v="Pascale Cartrain"/>
    <s v="Charleroi"/>
    <s v="Belgium"/>
    <s v="Leka Trading"/>
  </r>
  <r>
    <x v="398"/>
    <d v="2018-06-07T00:00:00"/>
    <d v="2018-04-07T00:00:00"/>
    <s v="Steven Buchanan"/>
    <x v="49"/>
    <x v="5"/>
    <s v="10 boxes x 12 pieces"/>
    <n v="9.1999999999999993"/>
    <n v="21"/>
    <n v="0"/>
    <n v="193.2"/>
    <s v="Federal Shipping"/>
    <s v="Suprêmes délices"/>
    <s v="Pascale Cartrain"/>
    <s v="Charleroi"/>
    <s v="Belgium"/>
    <s v="Specialty Biscuits, Ltd."/>
  </r>
  <r>
    <x v="397"/>
    <d v="2017-06-13T00:00:00"/>
    <d v="2017-04-10T00:00:00"/>
    <s v="Margaret Peacock"/>
    <x v="63"/>
    <x v="4"/>
    <s v="48 - 6 oz jars"/>
    <n v="22"/>
    <n v="16"/>
    <n v="0.2"/>
    <n v="352"/>
    <s v="United Package"/>
    <s v="Furia Bacalhau e Frutos do Mar"/>
    <s v="Lino Rodriguez "/>
    <s v="Lisboa"/>
    <s v="Portugal"/>
    <s v="New Orleans Cajun Delights"/>
  </r>
  <r>
    <x v="399"/>
    <d v="2016-07-01T00:00:00"/>
    <d v="2016-04-13T00:00:00"/>
    <s v="Margaret Peacock"/>
    <x v="33"/>
    <x v="1"/>
    <s v="24 - 250 g pkgs."/>
    <n v="38"/>
    <n v="30"/>
    <n v="0.2"/>
    <n v="1140"/>
    <s v="United Package"/>
    <s v="Furia Bacalhau e Frutos do Mar"/>
    <s v="Lino Rodriguez "/>
    <s v="Lisboa"/>
    <s v="Portugal"/>
    <s v="Pasta Buttini s.r.l."/>
  </r>
  <r>
    <x v="398"/>
    <d v="2018-07-13T00:00:00"/>
    <d v="2018-04-09T00:00:00"/>
    <s v="Margaret Peacock"/>
    <x v="10"/>
    <x v="0"/>
    <s v="15 - 300 g rounds"/>
    <n v="34"/>
    <n v="20"/>
    <n v="0"/>
    <n v="680"/>
    <s v="United Package"/>
    <s v="Furia Bacalhau e Frutos do Mar"/>
    <s v="Lino Rodriguez "/>
    <s v="Lisboa"/>
    <s v="Portugal"/>
    <s v="Gai pâturage"/>
  </r>
  <r>
    <x v="397"/>
    <d v="2017-06-06T00:00:00"/>
    <d v="2017-04-05T00:00:00"/>
    <s v="Margaret Peacock"/>
    <x v="40"/>
    <x v="6"/>
    <s v="16 - 500 g tins"/>
    <n v="46"/>
    <n v="3"/>
    <n v="0"/>
    <n v="138"/>
    <s v="United Package"/>
    <s v="Furia Bacalhau e Frutos do Mar"/>
    <s v="Lino Rodriguez "/>
    <s v="Lisboa"/>
    <s v="Portugal"/>
    <s v="Leka Trading"/>
  </r>
  <r>
    <x v="400"/>
    <d v="2017-05-22T00:00:00"/>
    <d v="2017-04-10T00:00:00"/>
    <s v="Nancy Davolio"/>
    <x v="17"/>
    <x v="6"/>
    <s v="12 - 355 ml cans"/>
    <n v="4.5"/>
    <n v="25"/>
    <n v="0"/>
    <n v="112.5"/>
    <s v="Federal Shipping"/>
    <s v="Vaffeljernet"/>
    <s v="Palle Ibsen"/>
    <s v="Århus"/>
    <s v="Denmark"/>
    <s v="Refrescos Americanas LTDA"/>
  </r>
  <r>
    <x v="401"/>
    <d v="2016-05-05T00:00:00"/>
    <d v="2016-04-11T00:00:00"/>
    <s v="Nancy Davolio"/>
    <x v="73"/>
    <x v="3"/>
    <s v="1k pkg."/>
    <n v="9.5"/>
    <n v="30"/>
    <n v="0.1"/>
    <n v="285"/>
    <s v="Federal Shipping"/>
    <s v="Vaffeljernet"/>
    <s v="Palle Ibsen"/>
    <s v="Århus"/>
    <s v="Denmark"/>
    <s v="Lyngbysild"/>
  </r>
  <r>
    <x v="402"/>
    <d v="2018-07-06T00:00:00"/>
    <d v="2018-04-15T00:00:00"/>
    <s v="Nancy Davolio"/>
    <x v="72"/>
    <x v="5"/>
    <s v="12 - 100 g bars"/>
    <n v="16.25"/>
    <n v="25"/>
    <n v="0"/>
    <n v="406.25"/>
    <s v="Federal Shipping"/>
    <s v="Vaffeljernet"/>
    <s v="Palle Ibsen"/>
    <s v="Århus"/>
    <s v="Denmark"/>
    <s v="Karkki Oy"/>
  </r>
  <r>
    <x v="403"/>
    <d v="2015-04-16T00:00:00"/>
    <d v="2015-04-15T00:00:00"/>
    <s v="Nancy Davolio"/>
    <x v="38"/>
    <x v="3"/>
    <s v="24 - 4 oz tins"/>
    <n v="18.399999999999999"/>
    <n v="20"/>
    <n v="0"/>
    <n v="368"/>
    <s v="Federal Shipping"/>
    <s v="Vaffeljernet"/>
    <s v="Palle Ibsen"/>
    <s v="Århus"/>
    <s v="Denmark"/>
    <s v="New England Seafood Cannery"/>
  </r>
  <r>
    <x v="401"/>
    <d v="2016-07-13T00:00:00"/>
    <d v="2016-04-11T00:00:00"/>
    <s v="Nancy Davolio"/>
    <x v="39"/>
    <x v="7"/>
    <s v="50 bags x 30 sausgs."/>
    <n v="123.79"/>
    <n v="18"/>
    <n v="0.1"/>
    <n v="2228.2200000000003"/>
    <s v="Federal Shipping"/>
    <s v="Vaffeljernet"/>
    <s v="Palle Ibsen"/>
    <s v="Århus"/>
    <s v="Denmark"/>
    <s v="Plutzer Lebensmittelgroßmärkte AG"/>
  </r>
  <r>
    <x v="404"/>
    <d v="2015-05-12T00:00:00"/>
    <d v="2015-04-10T00:00:00"/>
    <s v="Margaret Peacock"/>
    <x v="53"/>
    <x v="3"/>
    <s v="4 - 450 g glasses"/>
    <n v="12"/>
    <n v="5"/>
    <n v="0"/>
    <n v="60"/>
    <s v="Speedy Express"/>
    <s v="Comércio Mineiro"/>
    <s v="Pedro Afonso"/>
    <s v="São Paulo"/>
    <s v="Brazil"/>
    <s v="Lyngbysild"/>
  </r>
  <r>
    <x v="405"/>
    <d v="2018-06-10T00:00:00"/>
    <d v="2018-04-12T00:00:00"/>
    <s v="Margaret Peacock"/>
    <x v="2"/>
    <x v="0"/>
    <s v="1 kg pkg."/>
    <n v="21"/>
    <n v="10"/>
    <n v="0"/>
    <n v="210"/>
    <s v="Speedy Express"/>
    <s v="Comércio Mineiro"/>
    <s v="Pedro Afonso"/>
    <s v="São Paulo"/>
    <s v="Brazil"/>
    <s v="Cooperativa de Quesos 'Las Cabras'"/>
  </r>
  <r>
    <x v="405"/>
    <d v="2018-06-16T00:00:00"/>
    <d v="2018-04-14T00:00:00"/>
    <s v="Laura Callahan"/>
    <x v="66"/>
    <x v="5"/>
    <s v="20 - 450 g glasses"/>
    <n v="14"/>
    <n v="12"/>
    <n v="0"/>
    <n v="168"/>
    <s v="United Package"/>
    <s v="Magazzini Alimentari Riuniti"/>
    <s v="Giovanni Rovelli"/>
    <s v="Bergamo"/>
    <s v="Italy"/>
    <s v="Heli Süßwaren GmbH &amp; Co. KG"/>
  </r>
  <r>
    <x v="406"/>
    <d v="2017-07-09T00:00:00"/>
    <d v="2017-04-07T00:00:00"/>
    <s v="Laura Callahan"/>
    <x v="17"/>
    <x v="6"/>
    <s v="12 - 355 ml cans"/>
    <n v="4.5"/>
    <n v="28"/>
    <n v="0"/>
    <n v="126"/>
    <s v="United Package"/>
    <s v="Magazzini Alimentari Riuniti"/>
    <s v="Giovanni Rovelli"/>
    <s v="Bergamo"/>
    <s v="Italy"/>
    <s v="Refrescos Americanas LTDA"/>
  </r>
  <r>
    <x v="407"/>
    <d v="2018-06-05T00:00:00"/>
    <d v="2018-04-07T00:00:00"/>
    <s v="Janet Leverling"/>
    <x v="40"/>
    <x v="6"/>
    <s v="16 - 500 g tins"/>
    <n v="46"/>
    <n v="15"/>
    <n v="0"/>
    <n v="690"/>
    <s v="Federal Shipping"/>
    <s v="Königlich Essen"/>
    <s v="Philip Cramer"/>
    <s v="Brandenburg"/>
    <s v="Germany"/>
    <s v="Leka Trading"/>
  </r>
  <r>
    <x v="408"/>
    <d v="2017-04-21T00:00:00"/>
    <d v="2017-04-14T00:00:00"/>
    <s v="Janet Leverling"/>
    <x v="34"/>
    <x v="3"/>
    <s v="10 - 200 g glasses"/>
    <n v="25.89"/>
    <n v="8"/>
    <n v="0"/>
    <n v="207.12"/>
    <s v="Federal Shipping"/>
    <s v="Königlich Essen"/>
    <s v="Philip Cramer"/>
    <s v="Brandenburg"/>
    <s v="Germany"/>
    <s v="Nord-Ost-Fisch Handelsgesellschaft mbH"/>
  </r>
  <r>
    <x v="409"/>
    <d v="2018-06-17T00:00:00"/>
    <d v="2018-04-15T00:00:00"/>
    <s v="Nancy Davolio"/>
    <x v="20"/>
    <x v="5"/>
    <s v="32 - 500 g boxes"/>
    <n v="17.45"/>
    <n v="35"/>
    <n v="0.15"/>
    <n v="610.75"/>
    <s v="Speedy Express"/>
    <s v="White Clover Markets"/>
    <s v="Karl Jablonski"/>
    <s v="Seattle"/>
    <s v="USA"/>
    <s v="Pavlova, Ltd."/>
  </r>
  <r>
    <x v="409"/>
    <d v="2018-06-02T00:00:00"/>
    <d v="2018-04-17T00:00:00"/>
    <s v="Nancy Davolio"/>
    <x v="18"/>
    <x v="6"/>
    <s v="24 - 12 oz bottles"/>
    <n v="19"/>
    <n v="40"/>
    <n v="0.15"/>
    <n v="760"/>
    <s v="Speedy Express"/>
    <s v="White Clover Markets"/>
    <s v="Karl Jablonski"/>
    <s v="Seattle"/>
    <s v="USA"/>
    <s v="Exotic Liquids"/>
  </r>
  <r>
    <x v="410"/>
    <d v="2015-06-30T00:00:00"/>
    <d v="2015-04-13T00:00:00"/>
    <s v="Nancy Davolio"/>
    <x v="46"/>
    <x v="4"/>
    <s v="20 - 2 kg bags"/>
    <n v="19.45"/>
    <n v="2"/>
    <n v="0.15"/>
    <n v="38.9"/>
    <s v="Speedy Express"/>
    <s v="White Clover Markets"/>
    <s v="Karl Jablonski"/>
    <s v="Seattle"/>
    <s v="USA"/>
    <s v="Leka Trading"/>
  </r>
  <r>
    <x v="411"/>
    <d v="2015-05-22T00:00:00"/>
    <d v="2015-04-19T00:00:00"/>
    <s v="Margaret Peacock"/>
    <x v="70"/>
    <x v="1"/>
    <s v="12 - 250 g pkgs."/>
    <n v="9"/>
    <n v="15"/>
    <n v="0"/>
    <n v="135"/>
    <s v="United Package"/>
    <s v="Bon app'"/>
    <s v="Laurence Lebihan"/>
    <s v="Marseille"/>
    <s v="France"/>
    <s v="PB Knäckebröd AB"/>
  </r>
  <r>
    <x v="412"/>
    <d v="2018-07-04T00:00:00"/>
    <d v="2018-04-19T00:00:00"/>
    <s v="Margaret Peacock"/>
    <x v="58"/>
    <x v="1"/>
    <s v="20 bags x 4 pieces"/>
    <n v="33.25"/>
    <n v="8"/>
    <n v="0"/>
    <n v="266"/>
    <s v="United Package"/>
    <s v="Bon app'"/>
    <s v="Laurence Lebihan"/>
    <s v="Marseille"/>
    <s v="France"/>
    <s v="Plutzer Lebensmittelgroßmärkte AG"/>
  </r>
  <r>
    <x v="413"/>
    <d v="2017-06-08T00:00:00"/>
    <d v="2017-04-21T00:00:00"/>
    <s v="Margaret Peacock"/>
    <x v="59"/>
    <x v="3"/>
    <s v="16 kg pkg."/>
    <n v="62.5"/>
    <n v="30"/>
    <n v="0"/>
    <n v="1875"/>
    <s v="United Package"/>
    <s v="Bon app'"/>
    <s v="Laurence Lebihan"/>
    <s v="Marseille"/>
    <s v="France"/>
    <s v="Pavlova, Ltd."/>
  </r>
  <r>
    <x v="414"/>
    <d v="2016-04-20T00:00:00"/>
    <d v="2016-04-17T00:00:00"/>
    <s v="Andrew Fuller"/>
    <x v="32"/>
    <x v="2"/>
    <s v="12 - 1 lb pkgs."/>
    <n v="30"/>
    <n v="30"/>
    <n v="0"/>
    <n v="900"/>
    <s v="Federal Shipping"/>
    <s v="B's Beverages"/>
    <s v="Victoria Ashworth"/>
    <s v="London"/>
    <s v="UK"/>
    <s v="Grandma Kelly's Homestead"/>
  </r>
  <r>
    <x v="414"/>
    <d v="2016-07-20T00:00:00"/>
    <d v="2016-04-14T00:00:00"/>
    <s v="Andrew Fuller"/>
    <x v="33"/>
    <x v="1"/>
    <s v="24 - 250 g pkgs."/>
    <n v="38"/>
    <n v="20"/>
    <n v="0"/>
    <n v="760"/>
    <s v="Federal Shipping"/>
    <s v="B's Beverages"/>
    <s v="Victoria Ashworth"/>
    <s v="London"/>
    <s v="UK"/>
    <s v="Pasta Buttini s.r.l."/>
  </r>
  <r>
    <x v="415"/>
    <d v="2016-04-18T00:00:00"/>
    <d v="2016-04-20T00:00:00"/>
    <s v="Laura Callahan"/>
    <x v="3"/>
    <x v="2"/>
    <s v="50 - 300 g pkgs."/>
    <n v="53"/>
    <n v="18"/>
    <n v="0"/>
    <n v="954"/>
    <s v="Speedy Express"/>
    <s v="Seven Seas Imports"/>
    <s v="Hari Kumar"/>
    <s v="London"/>
    <s v="UK"/>
    <s v="G'day, Mate"/>
  </r>
  <r>
    <x v="416"/>
    <d v="2017-07-15T00:00:00"/>
    <d v="2017-04-21T00:00:00"/>
    <s v="Laura Callahan"/>
    <x v="17"/>
    <x v="6"/>
    <s v="12 - 355 ml cans"/>
    <n v="4.5"/>
    <n v="80"/>
    <n v="0.05"/>
    <n v="360"/>
    <s v="Speedy Express"/>
    <s v="Seven Seas Imports"/>
    <s v="Hari Kumar"/>
    <s v="London"/>
    <s v="UK"/>
    <s v="Refrescos Americanas LTDA"/>
  </r>
  <r>
    <x v="417"/>
    <d v="2016-06-30T00:00:00"/>
    <d v="2016-04-23T00:00:00"/>
    <s v="Nancy Davolio"/>
    <x v="42"/>
    <x v="0"/>
    <s v="10 - 500 g pkgs."/>
    <n v="21.5"/>
    <n v="12"/>
    <n v="0"/>
    <n v="258"/>
    <s v="Federal Shipping"/>
    <s v="Island Trading"/>
    <s v="Helen Bennett"/>
    <s v="Cowes"/>
    <s v="UK"/>
    <s v="Norske Meierier"/>
  </r>
  <r>
    <x v="417"/>
    <d v="2016-04-25T00:00:00"/>
    <d v="2016-04-18T00:00:00"/>
    <s v="Nancy Davolio"/>
    <x v="9"/>
    <x v="0"/>
    <s v="500 g"/>
    <n v="2.5"/>
    <n v="12"/>
    <n v="0"/>
    <n v="30"/>
    <s v="Federal Shipping"/>
    <s v="Island Trading"/>
    <s v="Helen Bennett"/>
    <s v="Cowes"/>
    <s v="UK"/>
    <s v="Norske Meierier"/>
  </r>
  <r>
    <x v="418"/>
    <d v="2018-07-22T00:00:00"/>
    <d v="2018-04-20T00:00:00"/>
    <s v="Steven Buchanan"/>
    <x v="48"/>
    <x v="6"/>
    <s v="24 - 0.5 l bottles"/>
    <n v="7.75"/>
    <n v="10"/>
    <n v="0"/>
    <n v="77.5"/>
    <s v="United Package"/>
    <s v="Pericles Comidas clásicas"/>
    <s v="Guillermo Fernández"/>
    <s v="México D.F."/>
    <s v="Mexico"/>
    <s v="Plutzer Lebensmittelgroßmärkte AG"/>
  </r>
  <r>
    <x v="417"/>
    <d v="2016-07-01T00:00:00"/>
    <d v="2016-04-22T00:00:00"/>
    <s v="Steven Buchanan"/>
    <x v="4"/>
    <x v="2"/>
    <s v="40 - 100 g pkgs."/>
    <n v="23.25"/>
    <n v="12"/>
    <n v="0"/>
    <n v="279"/>
    <s v="United Package"/>
    <s v="Pericles Comidas clásicas"/>
    <s v="Guillermo Fernández"/>
    <s v="México D.F."/>
    <s v="Mexico"/>
    <s v="Mayumi's"/>
  </r>
  <r>
    <x v="418"/>
    <d v="2018-05-15T00:00:00"/>
    <d v="2018-04-22T00:00:00"/>
    <s v="Steven Buchanan"/>
    <x v="44"/>
    <x v="2"/>
    <s v="25 - 825 g cans"/>
    <n v="45.6"/>
    <n v="18"/>
    <n v="0"/>
    <n v="820.80000000000007"/>
    <s v="United Package"/>
    <s v="Pericles Comidas clásicas"/>
    <s v="Guillermo Fernández"/>
    <s v="México D.F."/>
    <s v="Mexico"/>
    <s v="Plutzer Lebensmittelgroßmärkte AG"/>
  </r>
  <r>
    <x v="419"/>
    <d v="2015-06-28T00:00:00"/>
    <d v="2015-04-18T00:00:00"/>
    <s v="Steven Buchanan"/>
    <x v="38"/>
    <x v="3"/>
    <s v="24 - 4 oz tins"/>
    <n v="18.399999999999999"/>
    <n v="21"/>
    <n v="0"/>
    <n v="386.4"/>
    <s v="United Package"/>
    <s v="Pericles Comidas clásicas"/>
    <s v="Guillermo Fernández"/>
    <s v="México D.F."/>
    <s v="Mexico"/>
    <s v="New England Seafood Cannery"/>
  </r>
  <r>
    <x v="420"/>
    <d v="2018-07-23T00:00:00"/>
    <d v="2018-04-22T00:00:00"/>
    <s v="Anne Dodsworth"/>
    <x v="61"/>
    <x v="4"/>
    <s v="24 - 8 oz jars"/>
    <n v="17"/>
    <n v="60"/>
    <n v="0.15"/>
    <n v="1020"/>
    <s v="Speedy Express"/>
    <s v="Suprêmes délices"/>
    <s v="Pascale Cartrain"/>
    <s v="Charleroi"/>
    <s v="Belgium"/>
    <s v="New Orleans Cajun Delights"/>
  </r>
  <r>
    <x v="421"/>
    <d v="2017-07-09T00:00:00"/>
    <d v="2017-04-24T00:00:00"/>
    <s v="Anne Dodsworth"/>
    <x v="13"/>
    <x v="0"/>
    <s v="12 - 100 g pkgs"/>
    <n v="12.5"/>
    <n v="35"/>
    <n v="0.15"/>
    <n v="437.5"/>
    <s v="Speedy Express"/>
    <s v="Suprêmes délices"/>
    <s v="Pascale Cartrain"/>
    <s v="Charleroi"/>
    <s v="Belgium"/>
    <s v="Formaggi Fortini s.r.l."/>
  </r>
  <r>
    <x v="420"/>
    <d v="2018-06-11T00:00:00"/>
    <d v="2018-04-18T00:00:00"/>
    <s v="Anne Dodsworth"/>
    <x v="37"/>
    <x v="6"/>
    <s v="500 ml"/>
    <n v="18"/>
    <n v="42"/>
    <n v="0.15"/>
    <n v="756"/>
    <s v="Speedy Express"/>
    <s v="Suprêmes délices"/>
    <s v="Pascale Cartrain"/>
    <s v="Charleroi"/>
    <s v="Belgium"/>
    <s v="Karkki Oy"/>
  </r>
  <r>
    <x v="422"/>
    <d v="2018-06-21T00:00:00"/>
    <d v="2018-04-22T00:00:00"/>
    <s v="Laura Callahan"/>
    <x v="16"/>
    <x v="7"/>
    <s v="24 boxes x 2 pies"/>
    <n v="24"/>
    <n v="2"/>
    <n v="0.05"/>
    <n v="48"/>
    <s v="Federal Shipping"/>
    <s v="HILARIÓN-Abastos"/>
    <s v="Carlos Hernández"/>
    <s v="San Cristóbal"/>
    <s v="Venezuela"/>
    <s v="Ma Maison"/>
  </r>
  <r>
    <x v="423"/>
    <d v="2016-06-09T00:00:00"/>
    <d v="2016-04-17T00:00:00"/>
    <s v="Laura Callahan"/>
    <x v="29"/>
    <x v="6"/>
    <s v="24 - 355 ml bottles"/>
    <n v="15"/>
    <n v="12"/>
    <n v="0"/>
    <n v="180"/>
    <s v="Federal Shipping"/>
    <s v="HILARIÓN-Abastos"/>
    <s v="Carlos Hernández"/>
    <s v="San Cristóbal"/>
    <s v="Venezuela"/>
    <s v="Pavlova, Ltd."/>
  </r>
  <r>
    <x v="422"/>
    <d v="2018-07-12T00:00:00"/>
    <d v="2018-04-24T00:00:00"/>
    <s v="Steven Buchanan"/>
    <x v="52"/>
    <x v="6"/>
    <s v="10 boxes x 20 bags"/>
    <n v="18"/>
    <n v="15"/>
    <n v="0"/>
    <n v="270"/>
    <s v="United Package"/>
    <s v="Princesa Isabel Vinhos"/>
    <s v="Isabel de Castro"/>
    <s v="Lisboa"/>
    <s v="Portugal"/>
    <s v="Exotic Liquids"/>
  </r>
  <r>
    <x v="422"/>
    <d v="2018-06-03T00:00:00"/>
    <d v="2018-04-17T00:00:00"/>
    <s v="Steven Buchanan"/>
    <x v="12"/>
    <x v="6"/>
    <s v="750 cc per bottle"/>
    <n v="18"/>
    <n v="20"/>
    <n v="0.25"/>
    <n v="360"/>
    <s v="United Package"/>
    <s v="Princesa Isabel Vinhos"/>
    <s v="Isabel de Castro"/>
    <s v="Lisboa"/>
    <s v="Portugal"/>
    <s v="Aux joyeux ecclésiastiques"/>
  </r>
  <r>
    <x v="424"/>
    <d v="2015-05-20T00:00:00"/>
    <d v="2015-04-27T00:00:00"/>
    <s v="Steven Buchanan"/>
    <x v="27"/>
    <x v="5"/>
    <s v="24 pkgs. x 4 pieces"/>
    <n v="10"/>
    <n v="21"/>
    <n v="0.25"/>
    <n v="210"/>
    <s v="United Package"/>
    <s v="Princesa Isabel Vinhos"/>
    <s v="Isabel de Castro"/>
    <s v="Lisboa"/>
    <s v="Portugal"/>
    <s v="Specialty Biscuits, Ltd."/>
  </r>
  <r>
    <x v="425"/>
    <d v="2017-07-01T00:00:00"/>
    <d v="2017-04-18T00:00:00"/>
    <s v="Andrew Fuller"/>
    <x v="41"/>
    <x v="3"/>
    <s v="12 - 200 ml jars"/>
    <n v="31"/>
    <n v="20"/>
    <n v="0.05"/>
    <n v="620"/>
    <s v="Federal Shipping"/>
    <s v="Victuailles en stock"/>
    <s v="Mary Saveley"/>
    <s v="Lyon"/>
    <s v="France"/>
    <s v="Tokyo Traders"/>
  </r>
  <r>
    <x v="426"/>
    <d v="2018-06-27T00:00:00"/>
    <d v="2018-04-24T00:00:00"/>
    <s v="Janet Leverling"/>
    <x v="22"/>
    <x v="7"/>
    <s v="48 pieces"/>
    <n v="32.799999999999997"/>
    <n v="28"/>
    <n v="0"/>
    <n v="918.39999999999986"/>
    <s v="Federal Shipping"/>
    <s v="Rattlesnake Canyon Grocery"/>
    <s v="Paula Wilson"/>
    <s v="Albuquerque"/>
    <s v="USA"/>
    <s v="G'day, Mate"/>
  </r>
  <r>
    <x v="427"/>
    <d v="2016-05-25T00:00:00"/>
    <d v="2016-04-27T00:00:00"/>
    <s v="Janet Leverling"/>
    <x v="19"/>
    <x v="0"/>
    <s v="5 kg pkg."/>
    <n v="55"/>
    <n v="60"/>
    <n v="0"/>
    <n v="3300"/>
    <s v="Federal Shipping"/>
    <s v="Rattlesnake Canyon Grocery"/>
    <s v="Paula Wilson"/>
    <s v="Albuquerque"/>
    <s v="USA"/>
    <s v="Gai pâturage"/>
  </r>
  <r>
    <x v="428"/>
    <d v="2017-07-11T00:00:00"/>
    <d v="2017-04-29T00:00:00"/>
    <s v="Janet Leverling"/>
    <x v="67"/>
    <x v="6"/>
    <s v="12 - 75 cl bottles"/>
    <n v="263.5"/>
    <n v="30"/>
    <n v="0"/>
    <n v="7905"/>
    <s v="Federal Shipping"/>
    <s v="Rattlesnake Canyon Grocery"/>
    <s v="Paula Wilson"/>
    <s v="Albuquerque"/>
    <s v="USA"/>
    <s v="Aux joyeux ecclésiastiques"/>
  </r>
  <r>
    <x v="429"/>
    <d v="2015-07-10T00:00:00"/>
    <d v="2015-04-28T00:00:00"/>
    <s v="Janet Leverling"/>
    <x v="58"/>
    <x v="1"/>
    <s v="20 bags x 4 pieces"/>
    <n v="33.25"/>
    <n v="30"/>
    <n v="0"/>
    <n v="997.5"/>
    <s v="Federal Shipping"/>
    <s v="Rattlesnake Canyon Grocery"/>
    <s v="Paula Wilson"/>
    <s v="Albuquerque"/>
    <s v="USA"/>
    <s v="Plutzer Lebensmittelgroßmärkte AG"/>
  </r>
  <r>
    <x v="430"/>
    <d v="2015-05-22T00:00:00"/>
    <d v="2015-04-27T00:00:00"/>
    <s v="Michael Suyama"/>
    <x v="69"/>
    <x v="5"/>
    <s v="10 - 4 oz boxes"/>
    <n v="9.5"/>
    <n v="30"/>
    <n v="0"/>
    <n v="285"/>
    <s v="United Package"/>
    <s v="Folies gourmandes"/>
    <s v="Martine Rancé"/>
    <s v="Lille"/>
    <s v="France"/>
    <s v="Zaanse Snoepfabriek"/>
  </r>
  <r>
    <x v="431"/>
    <d v="2017-06-19T00:00:00"/>
    <d v="2017-04-26T00:00:00"/>
    <s v="Michael Suyama"/>
    <x v="19"/>
    <x v="0"/>
    <s v="5 kg pkg."/>
    <n v="55"/>
    <n v="12"/>
    <n v="0"/>
    <n v="660"/>
    <s v="United Package"/>
    <s v="Folies gourmandes"/>
    <s v="Martine Rancé"/>
    <s v="Lille"/>
    <s v="France"/>
    <s v="Gai pâturage"/>
  </r>
  <r>
    <x v="430"/>
    <d v="2015-05-18T00:00:00"/>
    <d v="2015-04-28T00:00:00"/>
    <s v="Laura Callahan"/>
    <x v="14"/>
    <x v="5"/>
    <s v="24 - 50 g pkgs."/>
    <n v="20"/>
    <n v="24"/>
    <n v="0"/>
    <n v="480"/>
    <s v="United Package"/>
    <s v="Ricardo Adocicados"/>
    <s v="Janete Limeira"/>
    <s v="Rio de Janeiro"/>
    <s v="Brazil"/>
    <s v="Karkki Oy"/>
  </r>
  <r>
    <x v="431"/>
    <d v="2017-07-27T00:00:00"/>
    <d v="2017-04-26T00:00:00"/>
    <s v="Laura Callahan"/>
    <x v="10"/>
    <x v="0"/>
    <s v="15 - 300 g rounds"/>
    <n v="34"/>
    <n v="40"/>
    <n v="0"/>
    <n v="1360"/>
    <s v="United Package"/>
    <s v="Ricardo Adocicados"/>
    <s v="Janete Limeira"/>
    <s v="Rio de Janeiro"/>
    <s v="Brazil"/>
    <s v="Gai pâturage"/>
  </r>
  <r>
    <x v="432"/>
    <d v="2016-05-27T00:00:00"/>
    <d v="2016-04-22T00:00:00"/>
    <s v="Nancy Davolio"/>
    <x v="38"/>
    <x v="3"/>
    <s v="24 - 4 oz tins"/>
    <n v="18.399999999999999"/>
    <n v="10"/>
    <n v="0"/>
    <n v="184"/>
    <s v="Federal Shipping"/>
    <s v="Lazy K Kountry Store"/>
    <s v="John Steel"/>
    <s v="Walla Walla"/>
    <s v="USA"/>
    <s v="New England Seafood Cannery"/>
  </r>
  <r>
    <x v="433"/>
    <d v="2017-04-26T00:00:00"/>
    <d v="2017-04-24T00:00:00"/>
    <s v="Robert King"/>
    <x v="23"/>
    <x v="4"/>
    <s v="12 boxes"/>
    <n v="13"/>
    <n v="30"/>
    <n v="0.05"/>
    <n v="390"/>
    <s v="United Package"/>
    <s v="White Clover Markets"/>
    <s v="Karl Jablonski"/>
    <s v="Seattle"/>
    <s v="USA"/>
    <s v="Plutzer Lebensmittelgroßmärkte AG"/>
  </r>
  <r>
    <x v="434"/>
    <d v="2015-07-25T00:00:00"/>
    <d v="2015-04-27T00:00:00"/>
    <s v="Robert King"/>
    <x v="54"/>
    <x v="6"/>
    <s v="24 - 12 oz bottles"/>
    <n v="14"/>
    <n v="35"/>
    <n v="0.05"/>
    <n v="490"/>
    <s v="United Package"/>
    <s v="White Clover Markets"/>
    <s v="Karl Jablonski"/>
    <s v="Seattle"/>
    <s v="USA"/>
    <s v="Bigfoot Breweries"/>
  </r>
  <r>
    <x v="435"/>
    <d v="2016-07-17T00:00:00"/>
    <d v="2016-04-24T00:00:00"/>
    <s v="Janet Leverling"/>
    <x v="3"/>
    <x v="2"/>
    <s v="50 - 300 g pkgs."/>
    <n v="53"/>
    <n v="3"/>
    <n v="0"/>
    <n v="159"/>
    <s v="Federal Shipping"/>
    <s v="B's Beverages"/>
    <s v="Victoria Ashworth"/>
    <s v="London"/>
    <s v="UK"/>
    <s v="G'day, Mate"/>
  </r>
  <r>
    <x v="433"/>
    <d v="2017-05-04T00:00:00"/>
    <d v="2017-04-29T00:00:00"/>
    <s v="Janet Leverling"/>
    <x v="27"/>
    <x v="5"/>
    <s v="24 pkgs. x 4 pieces"/>
    <n v="10"/>
    <n v="14"/>
    <n v="0"/>
    <n v="140"/>
    <s v="Federal Shipping"/>
    <s v="B's Beverages"/>
    <s v="Victoria Ashworth"/>
    <s v="London"/>
    <s v="UK"/>
    <s v="Specialty Biscuits, Ltd."/>
  </r>
  <r>
    <x v="435"/>
    <d v="2016-07-27T00:00:00"/>
    <d v="2016-05-03T00:00:00"/>
    <s v="Janet Leverling"/>
    <x v="38"/>
    <x v="3"/>
    <s v="24 - 4 oz tins"/>
    <n v="18.399999999999999"/>
    <n v="10"/>
    <n v="0"/>
    <n v="184"/>
    <s v="Federal Shipping"/>
    <s v="B's Beverages"/>
    <s v="Victoria Ashworth"/>
    <s v="London"/>
    <s v="UK"/>
    <s v="New England Seafood Cannery"/>
  </r>
  <r>
    <x v="436"/>
    <d v="2017-07-04T00:00:00"/>
    <d v="2017-04-30T00:00:00"/>
    <s v="Margaret Peacock"/>
    <x v="16"/>
    <x v="7"/>
    <s v="24 boxes x 2 pies"/>
    <n v="24"/>
    <n v="30"/>
    <n v="0.1"/>
    <n v="720"/>
    <s v="United Package"/>
    <s v="LINO-Delicateses"/>
    <s v="Felipe Izquierdo"/>
    <s v="I. de Margarita"/>
    <s v="Venezuela"/>
    <s v="Ma Maison"/>
  </r>
  <r>
    <x v="436"/>
    <d v="2017-06-07T00:00:00"/>
    <d v="2017-05-02T00:00:00"/>
    <s v="Margaret Peacock"/>
    <x v="18"/>
    <x v="6"/>
    <s v="24 - 12 oz bottles"/>
    <n v="19"/>
    <n v="20"/>
    <n v="0.1"/>
    <n v="380"/>
    <s v="United Package"/>
    <s v="LINO-Delicateses"/>
    <s v="Felipe Izquierdo"/>
    <s v="I. de Margarita"/>
    <s v="Venezuela"/>
    <s v="Exotic Liquids"/>
  </r>
  <r>
    <x v="437"/>
    <d v="2015-05-15T00:00:00"/>
    <d v="2015-05-02T00:00:00"/>
    <s v="Margaret Peacock"/>
    <x v="57"/>
    <x v="4"/>
    <s v="12 - 550 ml bottles"/>
    <n v="10"/>
    <n v="20"/>
    <n v="0.1"/>
    <n v="200"/>
    <s v="United Package"/>
    <s v="LINO-Delicateses"/>
    <s v="Felipe Izquierdo"/>
    <s v="I. de Margarita"/>
    <s v="Venezuela"/>
    <s v="Exotic Liquids"/>
  </r>
  <r>
    <x v="438"/>
    <d v="2018-05-19T00:00:00"/>
    <d v="2018-05-05T00:00:00"/>
    <s v="Margaret Peacock"/>
    <x v="29"/>
    <x v="6"/>
    <s v="24 - 355 ml bottles"/>
    <n v="15"/>
    <n v="60"/>
    <n v="0.1"/>
    <n v="900"/>
    <s v="United Package"/>
    <s v="LINO-Delicateses"/>
    <s v="Felipe Izquierdo"/>
    <s v="I. de Margarita"/>
    <s v="Venezuela"/>
    <s v="Pavlova, Ltd."/>
  </r>
  <r>
    <x v="439"/>
    <d v="2016-05-17T00:00:00"/>
    <d v="2016-05-03T00:00:00"/>
    <s v="Nancy Davolio"/>
    <x v="15"/>
    <x v="2"/>
    <s v="5 kg pkg."/>
    <n v="10"/>
    <n v="16"/>
    <n v="0"/>
    <n v="160"/>
    <s v="United Package"/>
    <s v="HILARIÓN-Abastos"/>
    <s v="Carlos Hernández"/>
    <s v="San Cristóbal"/>
    <s v="Venezuela"/>
    <s v="Tokyo Traders"/>
  </r>
  <r>
    <x v="440"/>
    <d v="2018-05-15T00:00:00"/>
    <d v="2018-05-01T00:00:00"/>
    <s v="Nancy Davolio"/>
    <x v="2"/>
    <x v="0"/>
    <s v="1 kg pkg."/>
    <n v="21"/>
    <n v="5"/>
    <n v="0"/>
    <n v="105"/>
    <s v="United Package"/>
    <s v="HILARIÓN-Abastos"/>
    <s v="Carlos Hernández"/>
    <s v="San Cristóbal"/>
    <s v="Venezuela"/>
    <s v="Cooperativa de Quesos 'Las Cabras'"/>
  </r>
  <r>
    <x v="440"/>
    <d v="2018-07-09T00:00:00"/>
    <d v="2018-05-04T00:00:00"/>
    <s v="Nancy Davolio"/>
    <x v="3"/>
    <x v="2"/>
    <s v="50 - 300 g pkgs."/>
    <n v="53"/>
    <n v="25"/>
    <n v="0"/>
    <n v="1325"/>
    <s v="United Package"/>
    <s v="HILARIÓN-Abastos"/>
    <s v="Carlos Hernández"/>
    <s v="San Cristóbal"/>
    <s v="Venezuela"/>
    <s v="G'day, Mate"/>
  </r>
  <r>
    <x v="441"/>
    <d v="2017-07-28T00:00:00"/>
    <d v="2017-04-30T00:00:00"/>
    <s v="Andrew Fuller"/>
    <x v="68"/>
    <x v="5"/>
    <s v="100 - 250 g bags"/>
    <n v="31.23"/>
    <n v="30"/>
    <n v="0"/>
    <n v="936.9"/>
    <s v="United Package"/>
    <s v="Queen Cozinha"/>
    <s v="Lúcia Carvalho"/>
    <s v="São Paulo"/>
    <s v="Brazil"/>
    <s v="Heli Süßwaren GmbH &amp; Co. KG"/>
  </r>
  <r>
    <x v="442"/>
    <d v="2015-07-26T00:00:00"/>
    <d v="2015-04-26T00:00:00"/>
    <s v="Andrew Fuller"/>
    <x v="56"/>
    <x v="7"/>
    <s v="16 pies"/>
    <n v="7.45"/>
    <n v="24"/>
    <n v="0.25"/>
    <n v="178.8"/>
    <s v="United Package"/>
    <s v="Queen Cozinha"/>
    <s v="Lúcia Carvalho"/>
    <s v="São Paulo"/>
    <s v="Brazil"/>
    <s v="Ma Maison"/>
  </r>
  <r>
    <x v="440"/>
    <d v="2018-05-19T00:00:00"/>
    <d v="2018-05-04T00:00:00"/>
    <s v="Andrew Fuller"/>
    <x v="49"/>
    <x v="5"/>
    <s v="10 boxes x 12 pieces"/>
    <n v="9.1999999999999993"/>
    <n v="5"/>
    <n v="0"/>
    <n v="46"/>
    <s v="United Package"/>
    <s v="Queen Cozinha"/>
    <s v="Lúcia Carvalho"/>
    <s v="São Paulo"/>
    <s v="Brazil"/>
    <s v="Specialty Biscuits, Ltd."/>
  </r>
  <r>
    <x v="443"/>
    <d v="2015-06-28T00:00:00"/>
    <d v="2015-05-06T00:00:00"/>
    <s v="Laura Callahan"/>
    <x v="19"/>
    <x v="0"/>
    <s v="5 kg pkg."/>
    <n v="55"/>
    <n v="30"/>
    <n v="0"/>
    <n v="1650"/>
    <s v="United Package"/>
    <s v="Frankenversand"/>
    <s v="Peter Franken"/>
    <s v="München"/>
    <s v="Germany"/>
    <s v="Gai pâturage"/>
  </r>
  <r>
    <x v="444"/>
    <d v="2018-06-03T00:00:00"/>
    <d v="2018-04-30T00:00:00"/>
    <s v="Laura Callahan"/>
    <x v="45"/>
    <x v="3"/>
    <s v="24 - 150 g jars"/>
    <n v="15"/>
    <n v="20"/>
    <n v="0.2"/>
    <n v="300"/>
    <s v="United Package"/>
    <s v="Frankenversand"/>
    <s v="Peter Franken"/>
    <s v="München"/>
    <s v="Germany"/>
    <s v="Svensk Sjöföda AB"/>
  </r>
  <r>
    <x v="445"/>
    <d v="2015-07-21T00:00:00"/>
    <d v="2015-05-08T00:00:00"/>
    <s v="Michael Suyama"/>
    <x v="2"/>
    <x v="0"/>
    <s v="1 kg pkg."/>
    <n v="21"/>
    <n v="15"/>
    <n v="0.25"/>
    <n v="315"/>
    <s v="United Package"/>
    <s v="Piccolo und mehr"/>
    <s v="Georg Pipps"/>
    <s v="Salzburg"/>
    <s v="Austria"/>
    <s v="Cooperativa de Quesos 'Las Cabras'"/>
  </r>
  <r>
    <x v="446"/>
    <d v="2017-06-27T00:00:00"/>
    <d v="2017-04-28T00:00:00"/>
    <s v="Michael Suyama"/>
    <x v="20"/>
    <x v="5"/>
    <s v="32 - 500 g boxes"/>
    <n v="17.45"/>
    <n v="18"/>
    <n v="0"/>
    <n v="314.09999999999997"/>
    <s v="United Package"/>
    <s v="Piccolo und mehr"/>
    <s v="Georg Pipps"/>
    <s v="Salzburg"/>
    <s v="Austria"/>
    <s v="Pavlova, Ltd."/>
  </r>
  <r>
    <x v="447"/>
    <d v="2016-07-15T00:00:00"/>
    <d v="2016-05-07T00:00:00"/>
    <s v="Robert King"/>
    <x v="19"/>
    <x v="0"/>
    <s v="5 kg pkg."/>
    <n v="55"/>
    <n v="60"/>
    <n v="0"/>
    <n v="3300"/>
    <s v="United Package"/>
    <s v="HILARIÓN-Abastos"/>
    <s v="Carlos Hernández"/>
    <s v="San Cristóbal"/>
    <s v="Venezuela"/>
    <s v="Gai pâturage"/>
  </r>
  <r>
    <x v="448"/>
    <d v="2015-05-12T00:00:00"/>
    <d v="2015-05-05T00:00:00"/>
    <s v="Robert King"/>
    <x v="55"/>
    <x v="5"/>
    <s v="10 boxes x 8 pieces"/>
    <n v="12.5"/>
    <n v="30"/>
    <n v="0"/>
    <n v="375"/>
    <s v="United Package"/>
    <s v="HILARIÓN-Abastos"/>
    <s v="Carlos Hernández"/>
    <s v="San Cristóbal"/>
    <s v="Venezuela"/>
    <s v="Specialty Biscuits, Ltd."/>
  </r>
  <r>
    <x v="447"/>
    <d v="2016-07-26T00:00:00"/>
    <d v="2016-05-07T00:00:00"/>
    <s v="Robert King"/>
    <x v="48"/>
    <x v="6"/>
    <s v="24 - 0.5 l bottles"/>
    <n v="7.75"/>
    <n v="36"/>
    <n v="0"/>
    <n v="279"/>
    <s v="United Package"/>
    <s v="HILARIÓN-Abastos"/>
    <s v="Carlos Hernández"/>
    <s v="San Cristóbal"/>
    <s v="Venezuela"/>
    <s v="Plutzer Lebensmittelgroßmärkte AG"/>
  </r>
  <r>
    <x v="448"/>
    <d v="2015-07-31T00:00:00"/>
    <d v="2015-05-11T00:00:00"/>
    <s v="Laura Callahan"/>
    <x v="46"/>
    <x v="4"/>
    <s v="20 - 2 kg bags"/>
    <n v="19.45"/>
    <n v="15"/>
    <n v="0.15"/>
    <n v="291.75"/>
    <s v="Federal Shipping"/>
    <s v="Furia Bacalhau e Frutos do Mar"/>
    <s v="Lino Rodriguez "/>
    <s v="Lisboa"/>
    <s v="Portugal"/>
    <s v="Leka Trading"/>
  </r>
  <r>
    <x v="449"/>
    <d v="2018-06-27T00:00:00"/>
    <d v="2018-05-06T00:00:00"/>
    <s v="Laura Callahan"/>
    <x v="23"/>
    <x v="4"/>
    <s v="12 boxes"/>
    <n v="13"/>
    <n v="7"/>
    <n v="0.15"/>
    <n v="91"/>
    <s v="Federal Shipping"/>
    <s v="Furia Bacalhau e Frutos do Mar"/>
    <s v="Lino Rodriguez "/>
    <s v="Lisboa"/>
    <s v="Portugal"/>
    <s v="Plutzer Lebensmittelgroßmärkte AG"/>
  </r>
  <r>
    <x v="450"/>
    <d v="2015-06-06T00:00:00"/>
    <d v="2015-05-02T00:00:00"/>
    <s v="Janet Leverling"/>
    <x v="1"/>
    <x v="1"/>
    <s v="32 - 1 kg pkgs."/>
    <n v="14"/>
    <n v="20"/>
    <n v="0.05"/>
    <n v="280"/>
    <s v="Speedy Express"/>
    <s v="Bottom-Dollar Markets"/>
    <s v="Elizabeth Lincoln"/>
    <s v="Tsawassen"/>
    <s v="Canada"/>
    <s v="Leka Trading"/>
  </r>
  <r>
    <x v="451"/>
    <d v="2018-06-03T00:00:00"/>
    <d v="2018-05-05T00:00:00"/>
    <s v="Janet Leverling"/>
    <x v="66"/>
    <x v="5"/>
    <s v="20 - 450 g glasses"/>
    <n v="14"/>
    <n v="60"/>
    <n v="0.05"/>
    <n v="840"/>
    <s v="Speedy Express"/>
    <s v="Bottom-Dollar Markets"/>
    <s v="Elizabeth Lincoln"/>
    <s v="Tsawassen"/>
    <s v="Canada"/>
    <s v="Heli Süßwaren GmbH &amp; Co. KG"/>
  </r>
  <r>
    <x v="452"/>
    <d v="2018-06-24T00:00:00"/>
    <d v="2018-05-04T00:00:00"/>
    <s v="Margaret Peacock"/>
    <x v="6"/>
    <x v="4"/>
    <s v="32 - 8 oz bottles"/>
    <n v="21.05"/>
    <n v="15"/>
    <n v="0.1"/>
    <n v="315.75"/>
    <s v="Federal Shipping"/>
    <s v="La maison d'Asie"/>
    <s v="Annette Roulet"/>
    <s v="Toulouse"/>
    <s v="France"/>
    <s v="New Orleans Cajun Delights"/>
  </r>
  <r>
    <x v="453"/>
    <d v="2015-07-25T00:00:00"/>
    <d v="2015-05-13T00:00:00"/>
    <s v="Margaret Peacock"/>
    <x v="61"/>
    <x v="4"/>
    <s v="24 - 8 oz jars"/>
    <n v="17"/>
    <n v="10"/>
    <n v="0.1"/>
    <n v="170"/>
    <s v="Federal Shipping"/>
    <s v="La maison d'Asie"/>
    <s v="Annette Roulet"/>
    <s v="Toulouse"/>
    <s v="France"/>
    <s v="New Orleans Cajun Delights"/>
  </r>
  <r>
    <x v="454"/>
    <d v="2016-06-23T00:00:00"/>
    <d v="2016-05-12T00:00:00"/>
    <s v="Margaret Peacock"/>
    <x v="60"/>
    <x v="0"/>
    <s v="10 kg pkg."/>
    <n v="36"/>
    <n v="10"/>
    <n v="0.1"/>
    <n v="360"/>
    <s v="Federal Shipping"/>
    <s v="La maison d'Asie"/>
    <s v="Annette Roulet"/>
    <s v="Toulouse"/>
    <s v="France"/>
    <s v="Norske Meierier"/>
  </r>
  <r>
    <x v="453"/>
    <d v="2015-06-25T00:00:00"/>
    <d v="2015-05-11T00:00:00"/>
    <s v="Margaret Peacock"/>
    <x v="33"/>
    <x v="1"/>
    <s v="24 - 250 g pkgs."/>
    <n v="38"/>
    <n v="30"/>
    <n v="0"/>
    <n v="1140"/>
    <s v="United Package"/>
    <s v="Comércio Mineiro"/>
    <s v="Pedro Afonso"/>
    <s v="São Paulo"/>
    <s v="Brazil"/>
    <s v="Pasta Buttini s.r.l."/>
  </r>
  <r>
    <x v="455"/>
    <d v="2018-05-13T00:00:00"/>
    <d v="2018-05-11T00:00:00"/>
    <s v="Janet Leverling"/>
    <x v="23"/>
    <x v="4"/>
    <s v="12 boxes"/>
    <n v="13"/>
    <n v="5"/>
    <n v="0"/>
    <n v="65"/>
    <s v="Federal Shipping"/>
    <s v="Laughing Bacchus Wine Cellars"/>
    <s v="Yoshi Tannamuri"/>
    <s v="Vancouver"/>
    <s v="Canada"/>
    <s v="Plutzer Lebensmittelgroßmärkte AG"/>
  </r>
  <r>
    <x v="455"/>
    <d v="2018-07-25T00:00:00"/>
    <d v="2018-05-13T00:00:00"/>
    <s v="Janet Leverling"/>
    <x v="5"/>
    <x v="3"/>
    <s v="12 - 12 oz cans"/>
    <n v="9.65"/>
    <n v="20"/>
    <n v="0"/>
    <n v="193"/>
    <s v="Federal Shipping"/>
    <s v="Laughing Bacchus Wine Cellars"/>
    <s v="Yoshi Tannamuri"/>
    <s v="Vancouver"/>
    <s v="Canada"/>
    <s v="New England Seafood Cannery"/>
  </r>
  <r>
    <x v="456"/>
    <d v="2016-08-08T00:00:00"/>
    <d v="2016-05-13T00:00:00"/>
    <s v="Janet Leverling"/>
    <x v="70"/>
    <x v="1"/>
    <s v="12 - 250 g pkgs."/>
    <n v="9"/>
    <n v="10"/>
    <n v="0"/>
    <n v="90"/>
    <s v="Federal Shipping"/>
    <s v="Laughing Bacchus Wine Cellars"/>
    <s v="Yoshi Tannamuri"/>
    <s v="Vancouver"/>
    <s v="Canada"/>
    <s v="PB Knäckebröd AB"/>
  </r>
  <r>
    <x v="457"/>
    <d v="2016-06-27T00:00:00"/>
    <d v="2016-05-13T00:00:00"/>
    <s v="Robert King"/>
    <x v="13"/>
    <x v="0"/>
    <s v="12 - 100 g pkgs"/>
    <n v="12.5"/>
    <n v="20"/>
    <n v="0.05"/>
    <n v="250"/>
    <s v="United Package"/>
    <s v="Tradição Hipermercados"/>
    <s v="Anabela Domingues"/>
    <s v="São Paulo"/>
    <s v="Brazil"/>
    <s v="Formaggi Fortini s.r.l."/>
  </r>
  <r>
    <x v="458"/>
    <d v="2017-06-15T00:00:00"/>
    <d v="2017-05-13T00:00:00"/>
    <s v="Robert King"/>
    <x v="0"/>
    <x v="0"/>
    <s v="24 - 200 g pkgs."/>
    <n v="34.799999999999997"/>
    <n v="25"/>
    <n v="0"/>
    <n v="869.99999999999989"/>
    <s v="Speedy Express"/>
    <s v="Lehmanns Marktstand"/>
    <s v="Renate Messner"/>
    <s v="Frankfurt a.M. "/>
    <s v="Germany"/>
    <s v="Formaggi Fortini s.r.l."/>
  </r>
  <r>
    <x v="457"/>
    <d v="2016-06-10T00:00:00"/>
    <d v="2016-05-13T00:00:00"/>
    <s v="Robert King"/>
    <x v="33"/>
    <x v="1"/>
    <s v="24 - 250 g pkgs."/>
    <n v="38"/>
    <n v="14"/>
    <n v="0"/>
    <n v="532"/>
    <s v="Speedy Express"/>
    <s v="Lehmanns Marktstand"/>
    <s v="Renate Messner"/>
    <s v="Frankfurt a.M. "/>
    <s v="Germany"/>
    <s v="Pasta Buttini s.r.l."/>
  </r>
  <r>
    <x v="457"/>
    <d v="2016-05-14T00:00:00"/>
    <d v="2016-05-13T00:00:00"/>
    <s v="Robert King"/>
    <x v="23"/>
    <x v="4"/>
    <s v="12 boxes"/>
    <n v="13"/>
    <n v="25"/>
    <n v="0"/>
    <n v="325"/>
    <s v="Speedy Express"/>
    <s v="Lehmanns Marktstand"/>
    <s v="Renate Messner"/>
    <s v="Frankfurt a.M. "/>
    <s v="Germany"/>
    <s v="Plutzer Lebensmittelgroßmärkte AG"/>
  </r>
  <r>
    <x v="459"/>
    <d v="2018-05-15T00:00:00"/>
    <d v="2018-05-14T00:00:00"/>
    <s v="Laura Callahan"/>
    <x v="17"/>
    <x v="6"/>
    <s v="12 - 355 ml cans"/>
    <n v="4.5"/>
    <n v="14"/>
    <n v="0"/>
    <n v="63"/>
    <s v="United Package"/>
    <s v="HILARIÓN-Abastos"/>
    <s v="Carlos Hernández"/>
    <s v="San Cristóbal"/>
    <s v="Venezuela"/>
    <s v="Refrescos Americanas LTDA"/>
  </r>
  <r>
    <x v="459"/>
    <d v="2018-06-24T00:00:00"/>
    <d v="2018-05-08T00:00:00"/>
    <s v="Laura Callahan"/>
    <x v="38"/>
    <x v="3"/>
    <s v="24 - 4 oz tins"/>
    <n v="18.399999999999999"/>
    <n v="5"/>
    <n v="0"/>
    <n v="92"/>
    <s v="United Package"/>
    <s v="HILARIÓN-Abastos"/>
    <s v="Carlos Hernández"/>
    <s v="San Cristóbal"/>
    <s v="Venezuela"/>
    <s v="New England Seafood Cannery"/>
  </r>
  <r>
    <x v="460"/>
    <d v="2016-07-09T00:00:00"/>
    <d v="2016-05-10T00:00:00"/>
    <s v="Laura Callahan"/>
    <x v="1"/>
    <x v="1"/>
    <s v="32 - 1 kg pkgs."/>
    <n v="14"/>
    <n v="30"/>
    <n v="0"/>
    <n v="420"/>
    <s v="United Package"/>
    <s v="HILARIÓN-Abastos"/>
    <s v="Carlos Hernández"/>
    <s v="San Cristóbal"/>
    <s v="Venezuela"/>
    <s v="Leka Trading"/>
  </r>
  <r>
    <x v="461"/>
    <d v="2017-05-30T00:00:00"/>
    <d v="2017-05-16T00:00:00"/>
    <s v="Margaret Peacock"/>
    <x v="14"/>
    <x v="5"/>
    <s v="24 - 50 g pkgs."/>
    <n v="20"/>
    <n v="25"/>
    <n v="0"/>
    <n v="500"/>
    <s v="United Package"/>
    <s v="LILA-Supermercado"/>
    <s v="Carlos González"/>
    <s v="Barquisimeto"/>
    <s v="Venezuela"/>
    <s v="Karkki Oy"/>
  </r>
  <r>
    <x v="462"/>
    <d v="2016-05-23T00:00:00"/>
    <d v="2016-05-15T00:00:00"/>
    <s v="Margaret Peacock"/>
    <x v="44"/>
    <x v="2"/>
    <s v="25 - 825 g cans"/>
    <n v="45.6"/>
    <n v="20"/>
    <n v="0"/>
    <n v="912"/>
    <s v="United Package"/>
    <s v="LILA-Supermercado"/>
    <s v="Carlos González"/>
    <s v="Barquisimeto"/>
    <s v="Venezuela"/>
    <s v="Plutzer Lebensmittelgroßmärkte AG"/>
  </r>
  <r>
    <x v="463"/>
    <d v="2017-07-24T00:00:00"/>
    <d v="2017-05-19T00:00:00"/>
    <s v="Michael Suyama"/>
    <x v="50"/>
    <x v="4"/>
    <s v="24 - 250 ml bottles"/>
    <n v="15.5"/>
    <n v="12"/>
    <n v="0.05"/>
    <n v="186"/>
    <s v="Speedy Express"/>
    <s v="La maison d'Asie"/>
    <s v="Annette Roulet"/>
    <s v="Toulouse"/>
    <s v="France"/>
    <s v="Mayumi's"/>
  </r>
  <r>
    <x v="463"/>
    <d v="2017-05-21T00:00:00"/>
    <d v="2017-05-16T00:00:00"/>
    <s v="Michael Suyama"/>
    <x v="44"/>
    <x v="2"/>
    <s v="25 - 825 g cans"/>
    <n v="45.6"/>
    <n v="8"/>
    <n v="0.05"/>
    <n v="364.8"/>
    <s v="Speedy Express"/>
    <s v="La maison d'Asie"/>
    <s v="Annette Roulet"/>
    <s v="Toulouse"/>
    <s v="France"/>
    <s v="Plutzer Lebensmittelgroßmärkte AG"/>
  </r>
  <r>
    <x v="464"/>
    <d v="2016-06-11T00:00:00"/>
    <d v="2016-05-17T00:00:00"/>
    <s v="Anne Dodsworth"/>
    <x v="56"/>
    <x v="7"/>
    <s v="16 pies"/>
    <n v="7.45"/>
    <n v="20"/>
    <n v="0"/>
    <n v="149"/>
    <s v="Federal Shipping"/>
    <s v="Blauer See Delikatessen"/>
    <s v="Hanna Moos"/>
    <s v="Mannheim"/>
    <s v="Germany"/>
    <s v="Ma Maison"/>
  </r>
  <r>
    <x v="465"/>
    <d v="2017-06-26T00:00:00"/>
    <d v="2017-05-17T00:00:00"/>
    <s v="Andrew Fuller"/>
    <x v="22"/>
    <x v="7"/>
    <s v="48 pieces"/>
    <n v="32.799999999999997"/>
    <n v="6"/>
    <n v="0"/>
    <n v="196.79999999999998"/>
    <s v="Speedy Express"/>
    <s v="Pericles Comidas clásicas"/>
    <s v="Guillermo Fernández"/>
    <s v="México D.F."/>
    <s v="Mexico"/>
    <s v="G'day, Mate"/>
  </r>
  <r>
    <x v="465"/>
    <d v="2017-05-31T00:00:00"/>
    <d v="2017-05-12T00:00:00"/>
    <s v="Andrew Fuller"/>
    <x v="73"/>
    <x v="3"/>
    <s v="1k pkg."/>
    <n v="9.5"/>
    <n v="21"/>
    <n v="0"/>
    <n v="199.5"/>
    <s v="Speedy Express"/>
    <s v="Pericles Comidas clásicas"/>
    <s v="Guillermo Fernández"/>
    <s v="México D.F."/>
    <s v="Mexico"/>
    <s v="Lyngbysild"/>
  </r>
  <r>
    <x v="466"/>
    <d v="2018-08-16T00:00:00"/>
    <d v="2018-05-19T00:00:00"/>
    <s v="Andrew Fuller"/>
    <x v="51"/>
    <x v="6"/>
    <s v="24 - 12 oz bottles"/>
    <n v="14"/>
    <n v="30"/>
    <n v="0"/>
    <n v="420"/>
    <s v="Speedy Express"/>
    <s v="Pericles Comidas clásicas"/>
    <s v="Guillermo Fernández"/>
    <s v="México D.F."/>
    <s v="Mexico"/>
    <s v="Bigfoot Breweries"/>
  </r>
  <r>
    <x v="467"/>
    <d v="2015-07-15T00:00:00"/>
    <d v="2015-05-16T00:00:00"/>
    <s v="Michael Suyama"/>
    <x v="6"/>
    <x v="4"/>
    <s v="32 - 8 oz bottles"/>
    <n v="21.05"/>
    <n v="20"/>
    <n v="0"/>
    <n v="421"/>
    <s v="United Package"/>
    <s v="Hungry Owl All-Night Grocers"/>
    <s v="Patricia McKenna"/>
    <s v="Cork"/>
    <s v="Ireland"/>
    <s v="New Orleans Cajun Delights"/>
  </r>
  <r>
    <x v="468"/>
    <d v="2017-07-26T00:00:00"/>
    <d v="2017-05-22T00:00:00"/>
    <s v="Michael Suyama"/>
    <x v="4"/>
    <x v="2"/>
    <s v="40 - 100 g pkgs."/>
    <n v="23.25"/>
    <n v="70"/>
    <n v="0"/>
    <n v="1627.5"/>
    <s v="United Package"/>
    <s v="Hungry Owl All-Night Grocers"/>
    <s v="Patricia McKenna"/>
    <s v="Cork"/>
    <s v="Ireland"/>
    <s v="Mayumi's"/>
  </r>
  <r>
    <x v="467"/>
    <d v="2015-08-08T00:00:00"/>
    <d v="2015-05-20T00:00:00"/>
    <s v="Margaret Peacock"/>
    <x v="22"/>
    <x v="7"/>
    <s v="48 pieces"/>
    <n v="32.799999999999997"/>
    <n v="10"/>
    <n v="0"/>
    <n v="328"/>
    <s v="Federal Shipping"/>
    <s v="White Clover Markets"/>
    <s v="Karl Jablonski"/>
    <s v="Seattle"/>
    <s v="USA"/>
    <s v="G'day, Mate"/>
  </r>
  <r>
    <x v="469"/>
    <d v="2016-08-12T00:00:00"/>
    <d v="2016-05-14T00:00:00"/>
    <s v="Margaret Peacock"/>
    <x v="75"/>
    <x v="4"/>
    <s v="24 - 500 ml bottles"/>
    <n v="28.5"/>
    <n v="25"/>
    <n v="0"/>
    <n v="712.5"/>
    <s v="Federal Shipping"/>
    <s v="White Clover Markets"/>
    <s v="Karl Jablonski"/>
    <s v="Seattle"/>
    <s v="USA"/>
    <s v="Forêts d'érables"/>
  </r>
  <r>
    <x v="468"/>
    <d v="2017-07-30T00:00:00"/>
    <d v="2017-05-21T00:00:00"/>
    <s v="Margaret Peacock"/>
    <x v="27"/>
    <x v="5"/>
    <s v="24 pkgs. x 4 pieces"/>
    <n v="10"/>
    <n v="12"/>
    <n v="0"/>
    <n v="120"/>
    <s v="Federal Shipping"/>
    <s v="White Clover Markets"/>
    <s v="Karl Jablonski"/>
    <s v="Seattle"/>
    <s v="USA"/>
    <s v="Specialty Biscuits, Ltd."/>
  </r>
  <r>
    <x v="469"/>
    <d v="2016-06-14T00:00:00"/>
    <d v="2016-05-12T00:00:00"/>
    <s v="Margaret Peacock"/>
    <x v="18"/>
    <x v="6"/>
    <s v="24 - 12 oz bottles"/>
    <n v="19"/>
    <n v="12"/>
    <n v="0"/>
    <n v="228"/>
    <s v="Federal Shipping"/>
    <s v="White Clover Markets"/>
    <s v="Karl Jablonski"/>
    <s v="Seattle"/>
    <s v="USA"/>
    <s v="Exotic Liquids"/>
  </r>
  <r>
    <x v="470"/>
    <d v="2015-07-10T00:00:00"/>
    <d v="2015-05-15T00:00:00"/>
    <s v="Janet Leverling"/>
    <x v="30"/>
    <x v="5"/>
    <s v="48 pies"/>
    <n v="49.3"/>
    <n v="3"/>
    <n v="0"/>
    <n v="147.89999999999998"/>
    <s v="Federal Shipping"/>
    <s v="Mère Paillarde"/>
    <s v="Jean Fresnière"/>
    <s v="Montréal"/>
    <s v="Canada"/>
    <s v="Forêts d'érables"/>
  </r>
  <r>
    <x v="471"/>
    <d v="2016-07-17T00:00:00"/>
    <d v="2016-05-22T00:00:00"/>
    <s v="Anne Dodsworth"/>
    <x v="66"/>
    <x v="5"/>
    <s v="20 - 450 g glasses"/>
    <n v="14"/>
    <n v="18"/>
    <n v="0.1"/>
    <n v="252"/>
    <s v="United Package"/>
    <s v="Königlich Essen"/>
    <s v="Philip Cramer"/>
    <s v="Brandenburg"/>
    <s v="Germany"/>
    <s v="Heli Süßwaren GmbH &amp; Co. KG"/>
  </r>
  <r>
    <x v="472"/>
    <d v="2018-07-02T00:00:00"/>
    <d v="2018-05-25T00:00:00"/>
    <s v="Anne Dodsworth"/>
    <x v="29"/>
    <x v="6"/>
    <s v="24 - 355 ml bottles"/>
    <n v="15"/>
    <n v="14"/>
    <n v="0.1"/>
    <n v="210"/>
    <s v="United Package"/>
    <s v="Königlich Essen"/>
    <s v="Philip Cramer"/>
    <s v="Brandenburg"/>
    <s v="Germany"/>
    <s v="Pavlova, Ltd."/>
  </r>
  <r>
    <x v="472"/>
    <d v="2018-07-30T00:00:00"/>
    <d v="2018-05-18T00:00:00"/>
    <s v="Robert King"/>
    <x v="40"/>
    <x v="6"/>
    <s v="16 - 500 g tins"/>
    <n v="46"/>
    <n v="15"/>
    <n v="0.15"/>
    <n v="690"/>
    <s v="Speedy Express"/>
    <s v="Antonio Moreno Taquería"/>
    <s v="Antonio Moreno"/>
    <s v="México D.F."/>
    <s v="Mexico"/>
    <s v="Leka Trading"/>
  </r>
  <r>
    <x v="471"/>
    <d v="2016-07-26T00:00:00"/>
    <d v="2016-05-20T00:00:00"/>
    <s v="Robert King"/>
    <x v="74"/>
    <x v="5"/>
    <s v="10 pkgs."/>
    <n v="12.75"/>
    <n v="15"/>
    <n v="0.15"/>
    <n v="191.25"/>
    <s v="Speedy Express"/>
    <s v="Antonio Moreno Taquería"/>
    <s v="Antonio Moreno"/>
    <s v="México D.F."/>
    <s v="Mexico"/>
    <s v="Zaanse Snoepfabriek"/>
  </r>
  <r>
    <x v="473"/>
    <d v="2017-06-25T00:00:00"/>
    <d v="2017-05-19T00:00:00"/>
    <s v="Nancy Davolio"/>
    <x v="43"/>
    <x v="3"/>
    <s v="2 kg box"/>
    <n v="6"/>
    <n v="10"/>
    <n v="0"/>
    <n v="60"/>
    <s v="United Package"/>
    <s v="Ottilies Käseladen"/>
    <s v="Henriette Pfalzheim"/>
    <s v="Köln"/>
    <s v="Germany"/>
    <s v="Mayumi's"/>
  </r>
  <r>
    <x v="473"/>
    <d v="2017-06-27T00:00:00"/>
    <d v="2017-05-23T00:00:00"/>
    <s v="Nancy Davolio"/>
    <x v="12"/>
    <x v="6"/>
    <s v="750 cc per bottle"/>
    <n v="18"/>
    <n v="10"/>
    <n v="0"/>
    <n v="180"/>
    <s v="United Package"/>
    <s v="Ottilies Käseladen"/>
    <s v="Henriette Pfalzheim"/>
    <s v="Köln"/>
    <s v="Germany"/>
    <s v="Aux joyeux ecclésiastiques"/>
  </r>
  <r>
    <x v="474"/>
    <d v="2017-07-16T00:00:00"/>
    <d v="2017-05-24T00:00:00"/>
    <s v="Margaret Peacock"/>
    <x v="44"/>
    <x v="2"/>
    <s v="25 - 825 g cans"/>
    <n v="45.6"/>
    <n v="3"/>
    <n v="0"/>
    <n v="136.80000000000001"/>
    <s v="Speedy Express"/>
    <s v="Blauer See Delikatessen"/>
    <s v="Hanna Moos"/>
    <s v="Mannheim"/>
    <s v="Germany"/>
    <s v="Plutzer Lebensmittelgroßmärkte AG"/>
  </r>
  <r>
    <x v="475"/>
    <d v="2015-06-26T00:00:00"/>
    <d v="2015-05-27T00:00:00"/>
    <s v="Michael Suyama"/>
    <x v="48"/>
    <x v="6"/>
    <s v="24 - 0.5 l bottles"/>
    <n v="7.75"/>
    <n v="36"/>
    <n v="0.1"/>
    <n v="279"/>
    <s v="Federal Shipping"/>
    <s v="Save-a-lot Markets"/>
    <s v="Jose Pavarotti"/>
    <s v="Boise"/>
    <s v="USA"/>
    <s v="Plutzer Lebensmittelgroßmärkte AG"/>
  </r>
  <r>
    <x v="476"/>
    <d v="2017-08-20T00:00:00"/>
    <d v="2017-05-19T00:00:00"/>
    <s v="Michael Suyama"/>
    <x v="39"/>
    <x v="7"/>
    <s v="50 bags x 30 sausgs."/>
    <n v="123.79"/>
    <n v="36"/>
    <n v="0"/>
    <n v="4456.4400000000005"/>
    <s v="Federal Shipping"/>
    <s v="Save-a-lot Markets"/>
    <s v="Jose Pavarotti"/>
    <s v="Boise"/>
    <s v="USA"/>
    <s v="Plutzer Lebensmittelgroßmärkte AG"/>
  </r>
  <r>
    <x v="475"/>
    <d v="2015-07-05T00:00:00"/>
    <d v="2015-05-24T00:00:00"/>
    <s v="Margaret Peacock"/>
    <x v="32"/>
    <x v="2"/>
    <s v="12 - 1 lb pkgs."/>
    <n v="30"/>
    <n v="50"/>
    <n v="0.15"/>
    <n v="1500"/>
    <s v="Federal Shipping"/>
    <s v="Bon app'"/>
    <s v="Laurence Lebihan"/>
    <s v="Marseille"/>
    <s v="France"/>
    <s v="Grandma Kelly's Homestead"/>
  </r>
  <r>
    <x v="476"/>
    <d v="2017-06-10T00:00:00"/>
    <d v="2017-05-27T00:00:00"/>
    <s v="Margaret Peacock"/>
    <x v="63"/>
    <x v="4"/>
    <s v="48 - 6 oz jars"/>
    <n v="22"/>
    <n v="50"/>
    <n v="0.15"/>
    <n v="1100"/>
    <s v="Federal Shipping"/>
    <s v="Bon app'"/>
    <s v="Laurence Lebihan"/>
    <s v="Marseille"/>
    <s v="France"/>
    <s v="New Orleans Cajun Delights"/>
  </r>
  <r>
    <x v="475"/>
    <d v="2015-07-04T00:00:00"/>
    <d v="2015-05-22T00:00:00"/>
    <s v="Margaret Peacock"/>
    <x v="71"/>
    <x v="4"/>
    <s v="12 - 12 oz jars"/>
    <n v="40"/>
    <n v="10"/>
    <n v="0.15"/>
    <n v="400"/>
    <s v="Federal Shipping"/>
    <s v="Bon app'"/>
    <s v="Laurence Lebihan"/>
    <s v="Marseille"/>
    <s v="France"/>
    <s v="Grandma Kelly's Homestead"/>
  </r>
  <r>
    <x v="477"/>
    <d v="2018-06-24T00:00:00"/>
    <d v="2018-05-28T00:00:00"/>
    <s v="Robert King"/>
    <x v="17"/>
    <x v="6"/>
    <s v="12 - 355 ml cans"/>
    <n v="4.5"/>
    <n v="10"/>
    <n v="0.15"/>
    <n v="45"/>
    <s v="United Package"/>
    <s v="Familia Arquibaldo"/>
    <s v="Aria Cruz"/>
    <s v="São Paulo"/>
    <s v="Brazil"/>
    <s v="Refrescos Americanas LTDA"/>
  </r>
  <r>
    <x v="478"/>
    <d v="2016-07-23T00:00:00"/>
    <d v="2016-06-01T00:00:00"/>
    <s v="Robert King"/>
    <x v="10"/>
    <x v="0"/>
    <s v="15 - 300 g rounds"/>
    <n v="34"/>
    <n v="12"/>
    <n v="0.15"/>
    <n v="408"/>
    <s v="United Package"/>
    <s v="Familia Arquibaldo"/>
    <s v="Aria Cruz"/>
    <s v="São Paulo"/>
    <s v="Brazil"/>
    <s v="Gai pâturage"/>
  </r>
  <r>
    <x v="479"/>
    <d v="2015-08-23T00:00:00"/>
    <d v="2015-05-28T00:00:00"/>
    <s v="Robert King"/>
    <x v="53"/>
    <x v="3"/>
    <s v="4 - 450 g glasses"/>
    <n v="12"/>
    <n v="9"/>
    <n v="0.15"/>
    <n v="108"/>
    <s v="United Package"/>
    <s v="Familia Arquibaldo"/>
    <s v="Aria Cruz"/>
    <s v="São Paulo"/>
    <s v="Brazil"/>
    <s v="Lyngbysild"/>
  </r>
  <r>
    <x v="477"/>
    <d v="2018-07-19T00:00:00"/>
    <d v="2018-05-30T00:00:00"/>
    <s v="Robert King"/>
    <x v="69"/>
    <x v="5"/>
    <s v="10 - 4 oz boxes"/>
    <n v="9.5"/>
    <n v="6"/>
    <n v="0.15"/>
    <n v="57"/>
    <s v="United Package"/>
    <s v="Familia Arquibaldo"/>
    <s v="Aria Cruz"/>
    <s v="São Paulo"/>
    <s v="Brazil"/>
    <s v="Zaanse Snoepfabriek"/>
  </r>
  <r>
    <x v="480"/>
    <d v="2016-08-20T00:00:00"/>
    <d v="2016-06-01T00:00:00"/>
    <s v="Robert King"/>
    <x v="26"/>
    <x v="0"/>
    <s v="24 - 200 g pkgs."/>
    <n v="32"/>
    <n v="50"/>
    <n v="0.2"/>
    <n v="1600"/>
    <s v="Speedy Express"/>
    <s v="Die Wandernde Kuh"/>
    <s v="Rita Müller"/>
    <s v="Stuttgart"/>
    <s v="Germany"/>
    <s v="Formaggi Fortini s.r.l."/>
  </r>
  <r>
    <x v="481"/>
    <d v="2018-08-18T00:00:00"/>
    <d v="2018-06-02T00:00:00"/>
    <s v="Robert King"/>
    <x v="75"/>
    <x v="4"/>
    <s v="24 - 500 ml bottles"/>
    <n v="28.5"/>
    <n v="15"/>
    <n v="0.2"/>
    <n v="427.5"/>
    <s v="Speedy Express"/>
    <s v="Die Wandernde Kuh"/>
    <s v="Rita Müller"/>
    <s v="Stuttgart"/>
    <s v="Germany"/>
    <s v="Forêts d'érables"/>
  </r>
  <r>
    <x v="480"/>
    <d v="2016-06-12T00:00:00"/>
    <d v="2016-05-25T00:00:00"/>
    <s v="Robert King"/>
    <x v="27"/>
    <x v="5"/>
    <s v="24 pkgs. x 4 pieces"/>
    <n v="10"/>
    <n v="40"/>
    <n v="0.2"/>
    <n v="400"/>
    <s v="Speedy Express"/>
    <s v="Die Wandernde Kuh"/>
    <s v="Rita Müller"/>
    <s v="Stuttgart"/>
    <s v="Germany"/>
    <s v="Specialty Biscuits, Ltd."/>
  </r>
  <r>
    <x v="481"/>
    <d v="2018-06-14T00:00:00"/>
    <d v="2018-05-31T00:00:00"/>
    <s v="Janet Leverling"/>
    <x v="11"/>
    <x v="5"/>
    <s v="30 gift boxes"/>
    <n v="81"/>
    <n v="39"/>
    <n v="0"/>
    <n v="3159"/>
    <s v="United Package"/>
    <s v="Ernst Handel"/>
    <s v="Roland Mendel"/>
    <s v="Graz"/>
    <s v="Austria"/>
    <s v="Specialty Biscuits, Ltd."/>
  </r>
  <r>
    <x v="480"/>
    <d v="2016-07-08T00:00:00"/>
    <d v="2016-05-29T00:00:00"/>
    <s v="Janet Leverling"/>
    <x v="48"/>
    <x v="6"/>
    <s v="24 - 0.5 l bottles"/>
    <n v="7.75"/>
    <n v="50"/>
    <n v="0"/>
    <n v="387.5"/>
    <s v="United Package"/>
    <s v="Ernst Handel"/>
    <s v="Roland Mendel"/>
    <s v="Graz"/>
    <s v="Austria"/>
    <s v="Plutzer Lebensmittelgroßmärkte AG"/>
  </r>
  <r>
    <x v="482"/>
    <d v="2015-06-23T00:00:00"/>
    <d v="2015-06-02T00:00:00"/>
    <s v="Janet Leverling"/>
    <x v="44"/>
    <x v="2"/>
    <s v="25 - 825 g cans"/>
    <n v="45.6"/>
    <n v="35"/>
    <n v="0"/>
    <n v="1596"/>
    <s v="United Package"/>
    <s v="Ernst Handel"/>
    <s v="Roland Mendel"/>
    <s v="Graz"/>
    <s v="Austria"/>
    <s v="Plutzer Lebensmittelgroßmärkte AG"/>
  </r>
  <r>
    <x v="482"/>
    <d v="2015-08-07T00:00:00"/>
    <d v="2015-05-28T00:00:00"/>
    <s v="Janet Leverling"/>
    <x v="33"/>
    <x v="1"/>
    <s v="24 - 250 g pkgs."/>
    <n v="38"/>
    <n v="70"/>
    <n v="0"/>
    <n v="2660"/>
    <s v="United Package"/>
    <s v="Ernst Handel"/>
    <s v="Roland Mendel"/>
    <s v="Graz"/>
    <s v="Austria"/>
    <s v="Pasta Buttini s.r.l."/>
  </r>
  <r>
    <x v="483"/>
    <d v="2017-06-12T00:00:00"/>
    <d v="2017-06-02T00:00:00"/>
    <s v="Janet Leverling"/>
    <x v="6"/>
    <x v="4"/>
    <s v="32 - 8 oz bottles"/>
    <n v="21.05"/>
    <n v="39"/>
    <n v="0"/>
    <n v="820.95"/>
    <s v="United Package"/>
    <s v="Ernst Handel"/>
    <s v="Roland Mendel"/>
    <s v="Graz"/>
    <s v="Austria"/>
    <s v="New Orleans Cajun Delights"/>
  </r>
  <r>
    <x v="484"/>
    <d v="2018-06-19T00:00:00"/>
    <d v="2018-05-25T00:00:00"/>
    <s v="Andrew Fuller"/>
    <x v="24"/>
    <x v="5"/>
    <s v="100 - 100 g pieces"/>
    <n v="43.9"/>
    <n v="120"/>
    <n v="0"/>
    <n v="5268"/>
    <s v="Speedy Express"/>
    <s v="QUICK-Stop"/>
    <s v="Horst Kloss"/>
    <s v="Cunewalde"/>
    <s v="Germany"/>
    <s v="Heli Süßwaren GmbH &amp; Co. KG"/>
  </r>
  <r>
    <x v="485"/>
    <d v="2017-08-01T00:00:00"/>
    <d v="2017-05-31T00:00:00"/>
    <s v="Andrew Fuller"/>
    <x v="10"/>
    <x v="0"/>
    <s v="15 - 300 g rounds"/>
    <n v="34"/>
    <n v="84"/>
    <n v="0.15"/>
    <n v="2856"/>
    <s v="Speedy Express"/>
    <s v="QUICK-Stop"/>
    <s v="Horst Kloss"/>
    <s v="Cunewalde"/>
    <s v="Germany"/>
    <s v="Gai pâturage"/>
  </r>
  <r>
    <x v="486"/>
    <d v="2016-07-26T00:00:00"/>
    <d v="2016-06-02T00:00:00"/>
    <s v="Andrew Fuller"/>
    <x v="20"/>
    <x v="5"/>
    <s v="32 - 500 g boxes"/>
    <n v="17.45"/>
    <n v="50"/>
    <n v="0"/>
    <n v="872.5"/>
    <s v="Speedy Express"/>
    <s v="QUICK-Stop"/>
    <s v="Horst Kloss"/>
    <s v="Cunewalde"/>
    <s v="Germany"/>
    <s v="Pavlova, Ltd."/>
  </r>
  <r>
    <x v="484"/>
    <d v="2018-07-16T00:00:00"/>
    <d v="2018-06-02T00:00:00"/>
    <s v="Andrew Fuller"/>
    <x v="76"/>
    <x v="7"/>
    <s v="18 - 500 g pkgs."/>
    <n v="97"/>
    <n v="16"/>
    <n v="0.15"/>
    <n v="1552"/>
    <s v="Speedy Express"/>
    <s v="QUICK-Stop"/>
    <s v="Horst Kloss"/>
    <s v="Cunewalde"/>
    <s v="Germany"/>
    <s v="Tokyo Traders"/>
  </r>
  <r>
    <x v="487"/>
    <d v="2015-07-31T00:00:00"/>
    <d v="2015-05-31T00:00:00"/>
    <s v="Andrew Fuller"/>
    <x v="9"/>
    <x v="0"/>
    <s v="500 g"/>
    <n v="2.5"/>
    <n v="16"/>
    <n v="0.15"/>
    <n v="40"/>
    <s v="Speedy Express"/>
    <s v="QUICK-Stop"/>
    <s v="Horst Kloss"/>
    <s v="Cunewalde"/>
    <s v="Germany"/>
    <s v="Norske Meierier"/>
  </r>
  <r>
    <x v="488"/>
    <d v="2018-07-10T00:00:00"/>
    <d v="2018-06-01T00:00:00"/>
    <s v="Andrew Fuller"/>
    <x v="1"/>
    <x v="1"/>
    <s v="32 - 1 kg pkgs."/>
    <n v="14"/>
    <n v="20"/>
    <n v="0"/>
    <n v="280"/>
    <s v="Federal Shipping"/>
    <s v="Hungry Owl All-Night Grocers"/>
    <s v="Patricia McKenna"/>
    <s v="Cork"/>
    <s v="Ireland"/>
    <s v="Leka Trading"/>
  </r>
  <r>
    <x v="489"/>
    <d v="2015-06-27T00:00:00"/>
    <d v="2015-05-27T00:00:00"/>
    <s v="Andrew Fuller"/>
    <x v="5"/>
    <x v="3"/>
    <s v="12 - 12 oz cans"/>
    <n v="9.65"/>
    <n v="80"/>
    <n v="0.1"/>
    <n v="772"/>
    <s v="Federal Shipping"/>
    <s v="Hungry Owl All-Night Grocers"/>
    <s v="Patricia McKenna"/>
    <s v="Cork"/>
    <s v="Ireland"/>
    <s v="New England Seafood Cannery"/>
  </r>
  <r>
    <x v="489"/>
    <d v="2015-05-26T00:00:00"/>
    <d v="2015-05-26T00:00:00"/>
    <s v="Andrew Fuller"/>
    <x v="59"/>
    <x v="3"/>
    <s v="16 kg pkg."/>
    <n v="62.5"/>
    <n v="25"/>
    <n v="0.1"/>
    <n v="1562.5"/>
    <s v="Federal Shipping"/>
    <s v="Hungry Owl All-Night Grocers"/>
    <s v="Patricia McKenna"/>
    <s v="Cork"/>
    <s v="Ireland"/>
    <s v="Pavlova, Ltd."/>
  </r>
  <r>
    <x v="490"/>
    <d v="2016-07-21T00:00:00"/>
    <d v="2016-05-26T00:00:00"/>
    <s v="Janet Leverling"/>
    <x v="65"/>
    <x v="1"/>
    <s v="16 - 2 kg boxes"/>
    <n v="7"/>
    <n v="6"/>
    <n v="0"/>
    <n v="42"/>
    <s v="Federal Shipping"/>
    <s v="North/South"/>
    <s v="Simon Crowther"/>
    <s v="London"/>
    <s v="UK"/>
    <s v="G'day, Mate"/>
  </r>
  <r>
    <x v="489"/>
    <d v="2015-08-03T00:00:00"/>
    <d v="2015-05-27T00:00:00"/>
    <s v="Janet Leverling"/>
    <x v="29"/>
    <x v="6"/>
    <s v="24 - 355 ml bottles"/>
    <n v="15"/>
    <n v="6"/>
    <n v="0"/>
    <n v="90"/>
    <s v="Federal Shipping"/>
    <s v="North/South"/>
    <s v="Simon Crowther"/>
    <s v="London"/>
    <s v="UK"/>
    <s v="Pavlova, Ltd."/>
  </r>
  <r>
    <x v="489"/>
    <d v="2015-06-07T00:00:00"/>
    <d v="2015-05-25T00:00:00"/>
    <s v="Janet Leverling"/>
    <x v="19"/>
    <x v="0"/>
    <s v="5 kg pkg."/>
    <n v="55"/>
    <n v="4"/>
    <n v="0"/>
    <n v="220"/>
    <s v="Federal Shipping"/>
    <s v="North/South"/>
    <s v="Simon Crowther"/>
    <s v="London"/>
    <s v="UK"/>
    <s v="Gai pâturage"/>
  </r>
  <r>
    <x v="491"/>
    <d v="2017-08-12T00:00:00"/>
    <d v="2017-05-29T00:00:00"/>
    <s v="Margaret Peacock"/>
    <x v="46"/>
    <x v="4"/>
    <s v="20 - 2 kg bags"/>
    <n v="19.45"/>
    <n v="9"/>
    <n v="0"/>
    <n v="175.04999999999998"/>
    <s v="United Package"/>
    <s v="Tortuga Restaurante"/>
    <s v="Miguel Angel Paolino"/>
    <s v="México D.F."/>
    <s v="Mexico"/>
    <s v="Leka Trading"/>
  </r>
  <r>
    <x v="492"/>
    <d v="2015-07-20T00:00:00"/>
    <d v="2015-05-26T00:00:00"/>
    <s v="Margaret Peacock"/>
    <x v="17"/>
    <x v="6"/>
    <s v="12 - 355 ml cans"/>
    <n v="4.5"/>
    <n v="5"/>
    <n v="0"/>
    <n v="22.5"/>
    <s v="United Package"/>
    <s v="Tortuga Restaurante"/>
    <s v="Miguel Angel Paolino"/>
    <s v="México D.F."/>
    <s v="Mexico"/>
    <s v="Refrescos Americanas LTDA"/>
  </r>
  <r>
    <x v="493"/>
    <d v="2016-08-09T00:00:00"/>
    <d v="2016-05-29T00:00:00"/>
    <s v="Margaret Peacock"/>
    <x v="67"/>
    <x v="6"/>
    <s v="12 - 75 cl bottles"/>
    <n v="263.5"/>
    <n v="15"/>
    <n v="0"/>
    <n v="3952.5"/>
    <s v="United Package"/>
    <s v="Tortuga Restaurante"/>
    <s v="Miguel Angel Paolino"/>
    <s v="México D.F."/>
    <s v="Mexico"/>
    <s v="Aux joyeux ecclésiastiques"/>
  </r>
  <r>
    <x v="494"/>
    <d v="2018-07-21T00:00:00"/>
    <d v="2018-06-01T00:00:00"/>
    <s v="Michael Suyama"/>
    <x v="41"/>
    <x v="3"/>
    <s v="12 - 200 ml jars"/>
    <n v="31"/>
    <n v="16"/>
    <n v="0.05"/>
    <n v="496"/>
    <s v="Federal Shipping"/>
    <s v="Chop-suey Chinese"/>
    <s v="Yang Wang"/>
    <s v="Bern"/>
    <s v="Switzerland"/>
    <s v="Tokyo Traders"/>
  </r>
  <r>
    <x v="494"/>
    <d v="2018-08-07T00:00:00"/>
    <d v="2018-06-06T00:00:00"/>
    <s v="Michael Suyama"/>
    <x v="33"/>
    <x v="1"/>
    <s v="24 - 250 g pkgs."/>
    <n v="38"/>
    <n v="40"/>
    <n v="0"/>
    <n v="1520"/>
    <s v="Federal Shipping"/>
    <s v="Chop-suey Chinese"/>
    <s v="Yang Wang"/>
    <s v="Bern"/>
    <s v="Switzerland"/>
    <s v="Pasta Buttini s.r.l."/>
  </r>
  <r>
    <x v="495"/>
    <d v="2016-06-20T00:00:00"/>
    <d v="2016-06-05T00:00:00"/>
    <s v="Michael Suyama"/>
    <x v="10"/>
    <x v="0"/>
    <s v="15 - 300 g rounds"/>
    <n v="34"/>
    <n v="10"/>
    <n v="0.05"/>
    <n v="340"/>
    <s v="Federal Shipping"/>
    <s v="Chop-suey Chinese"/>
    <s v="Yang Wang"/>
    <s v="Bern"/>
    <s v="Switzerland"/>
    <s v="Gai pâturage"/>
  </r>
  <r>
    <x v="496"/>
    <d v="2018-06-27T00:00:00"/>
    <d v="2018-06-09T00:00:00"/>
    <s v="Robert King"/>
    <x v="17"/>
    <x v="6"/>
    <s v="12 - 355 ml cans"/>
    <n v="4.5"/>
    <n v="8"/>
    <n v="0"/>
    <n v="36"/>
    <s v="Speedy Express"/>
    <s v="Santé Gourmet"/>
    <s v="Jonas Bergulfsen"/>
    <s v="Stavern"/>
    <s v="Norway"/>
    <s v="Refrescos Americanas LTDA"/>
  </r>
  <r>
    <x v="497"/>
    <d v="2015-07-11T00:00:00"/>
    <d v="2015-06-02T00:00:00"/>
    <s v="Robert King"/>
    <x v="22"/>
    <x v="7"/>
    <s v="48 pieces"/>
    <n v="32.799999999999997"/>
    <n v="5"/>
    <n v="0"/>
    <n v="164"/>
    <s v="Speedy Express"/>
    <s v="Santé Gourmet"/>
    <s v="Jonas Bergulfsen"/>
    <s v="Stavern"/>
    <s v="Norway"/>
    <s v="G'day, Mate"/>
  </r>
  <r>
    <x v="498"/>
    <d v="2016-08-04T00:00:00"/>
    <d v="2016-06-05T00:00:00"/>
    <s v="Laura Callahan"/>
    <x v="31"/>
    <x v="6"/>
    <s v="24 - 12 oz bottles"/>
    <n v="18"/>
    <n v="3"/>
    <n v="0"/>
    <n v="54"/>
    <s v="United Package"/>
    <s v="Cactus Comidas para llevar"/>
    <s v="Patricio Simpson"/>
    <s v="Buenos Aires"/>
    <s v="Argentina"/>
    <s v="Bigfoot Breweries"/>
  </r>
  <r>
    <x v="498"/>
    <d v="2016-09-02T00:00:00"/>
    <d v="2016-06-02T00:00:00"/>
    <s v="Laura Callahan"/>
    <x v="55"/>
    <x v="5"/>
    <s v="10 boxes x 8 pieces"/>
    <n v="12.5"/>
    <n v="6"/>
    <n v="0"/>
    <n v="75"/>
    <s v="United Package"/>
    <s v="Cactus Comidas para llevar"/>
    <s v="Patricio Simpson"/>
    <s v="Buenos Aires"/>
    <s v="Argentina"/>
    <s v="Specialty Biscuits, Ltd."/>
  </r>
  <r>
    <x v="496"/>
    <d v="2018-08-21T00:00:00"/>
    <d v="2018-06-05T00:00:00"/>
    <s v="Laura Callahan"/>
    <x v="5"/>
    <x v="3"/>
    <s v="12 - 12 oz cans"/>
    <n v="9.65"/>
    <n v="10"/>
    <n v="0"/>
    <n v="96.5"/>
    <s v="United Package"/>
    <s v="Cactus Comidas para llevar"/>
    <s v="Patricio Simpson"/>
    <s v="Buenos Aires"/>
    <s v="Argentina"/>
    <s v="New England Seafood Cannery"/>
  </r>
  <r>
    <x v="499"/>
    <d v="2017-07-19T00:00:00"/>
    <d v="2017-06-03T00:00:00"/>
    <s v="Margaret Peacock"/>
    <x v="52"/>
    <x v="6"/>
    <s v="10 boxes x 20 bags"/>
    <n v="18"/>
    <n v="40"/>
    <n v="0.2"/>
    <n v="720"/>
    <s v="Speedy Express"/>
    <s v="Lehmanns Marktstand"/>
    <s v="Renate Messner"/>
    <s v="Frankfurt a.M. "/>
    <s v="Germany"/>
    <s v="Exotic Liquids"/>
  </r>
  <r>
    <x v="499"/>
    <d v="2017-08-10T00:00:00"/>
    <d v="2017-06-10T00:00:00"/>
    <s v="Margaret Peacock"/>
    <x v="34"/>
    <x v="3"/>
    <s v="10 - 200 g glasses"/>
    <n v="25.89"/>
    <n v="20"/>
    <n v="0.2"/>
    <n v="517.79999999999995"/>
    <s v="Speedy Express"/>
    <s v="Lehmanns Marktstand"/>
    <s v="Renate Messner"/>
    <s v="Frankfurt a.M. "/>
    <s v="Germany"/>
    <s v="Nord-Ost-Fisch Handelsgesellschaft mbH"/>
  </r>
  <r>
    <x v="500"/>
    <d v="2018-08-28T00:00:00"/>
    <d v="2018-06-02T00:00:00"/>
    <s v="Margaret Peacock"/>
    <x v="71"/>
    <x v="4"/>
    <s v="12 - 12 oz jars"/>
    <n v="40"/>
    <n v="24"/>
    <n v="0"/>
    <n v="960"/>
    <s v="Speedy Express"/>
    <s v="Lehmanns Marktstand"/>
    <s v="Renate Messner"/>
    <s v="Frankfurt a.M. "/>
    <s v="Germany"/>
    <s v="Grandma Kelly's Homestead"/>
  </r>
  <r>
    <x v="501"/>
    <d v="2015-06-12T00:00:00"/>
    <d v="2015-06-10T00:00:00"/>
    <s v="Margaret Peacock"/>
    <x v="38"/>
    <x v="3"/>
    <s v="24 - 4 oz tins"/>
    <n v="18.399999999999999"/>
    <n v="25"/>
    <n v="0.2"/>
    <n v="459.99999999999994"/>
    <s v="Speedy Express"/>
    <s v="Lehmanns Marktstand"/>
    <s v="Renate Messner"/>
    <s v="Frankfurt a.M. "/>
    <s v="Germany"/>
    <s v="New England Seafood Cannery"/>
  </r>
  <r>
    <x v="502"/>
    <d v="2016-07-01T00:00:00"/>
    <d v="2016-06-09T00:00:00"/>
    <s v="Robert King"/>
    <x v="28"/>
    <x v="3"/>
    <s v="12 - 500 g pkgs."/>
    <n v="26"/>
    <n v="18"/>
    <n v="0.1"/>
    <n v="468"/>
    <s v="United Package"/>
    <s v="Seven Seas Imports"/>
    <s v="Hari Kumar"/>
    <s v="London"/>
    <s v="UK"/>
    <s v="Svensk Sjöföda AB"/>
  </r>
  <r>
    <x v="503"/>
    <d v="2018-07-29T00:00:00"/>
    <d v="2018-06-01T00:00:00"/>
    <s v="Robert King"/>
    <x v="5"/>
    <x v="3"/>
    <s v="12 - 12 oz cans"/>
    <n v="9.65"/>
    <n v="6"/>
    <n v="0.1"/>
    <n v="57.900000000000006"/>
    <s v="United Package"/>
    <s v="Seven Seas Imports"/>
    <s v="Hari Kumar"/>
    <s v="London"/>
    <s v="UK"/>
    <s v="New England Seafood Cannery"/>
  </r>
  <r>
    <x v="502"/>
    <d v="2016-08-27T00:00:00"/>
    <d v="2016-06-02T00:00:00"/>
    <s v="Robert King"/>
    <x v="35"/>
    <x v="7"/>
    <s v="20 - 1 kg tins"/>
    <n v="39"/>
    <n v="25"/>
    <n v="0.1"/>
    <n v="975"/>
    <s v="United Package"/>
    <s v="Seven Seas Imports"/>
    <s v="Hari Kumar"/>
    <s v="London"/>
    <s v="UK"/>
    <s v="Pavlova, Ltd."/>
  </r>
  <r>
    <x v="502"/>
    <d v="2016-07-17T00:00:00"/>
    <d v="2016-06-10T00:00:00"/>
    <s v="Robert King"/>
    <x v="11"/>
    <x v="5"/>
    <s v="30 gift boxes"/>
    <n v="81"/>
    <n v="15"/>
    <n v="0.1"/>
    <n v="1215"/>
    <s v="United Package"/>
    <s v="Seven Seas Imports"/>
    <s v="Hari Kumar"/>
    <s v="London"/>
    <s v="UK"/>
    <s v="Specialty Biscuits, Ltd."/>
  </r>
  <r>
    <x v="504"/>
    <d v="2015-08-15T00:00:00"/>
    <d v="2015-06-01T00:00:00"/>
    <s v="Nancy Davolio"/>
    <x v="56"/>
    <x v="7"/>
    <s v="16 pies"/>
    <n v="7.45"/>
    <n v="15"/>
    <n v="0"/>
    <n v="111.75"/>
    <s v="United Package"/>
    <s v="Berglunds snabbköp"/>
    <s v="Christina Berglund"/>
    <s v="Luleå"/>
    <s v="Sweden"/>
    <s v="Ma Maison"/>
  </r>
  <r>
    <x v="505"/>
    <d v="2017-06-22T00:00:00"/>
    <d v="2017-06-09T00:00:00"/>
    <s v="Nancy Davolio"/>
    <x v="40"/>
    <x v="6"/>
    <s v="16 - 500 g tins"/>
    <n v="46"/>
    <n v="60"/>
    <n v="0"/>
    <n v="2760"/>
    <s v="United Package"/>
    <s v="Berglunds snabbköp"/>
    <s v="Christina Berglund"/>
    <s v="Luleå"/>
    <s v="Sweden"/>
    <s v="Leka Trading"/>
  </r>
  <r>
    <x v="504"/>
    <d v="2015-07-01T00:00:00"/>
    <d v="2015-06-09T00:00:00"/>
    <s v="Nancy Davolio"/>
    <x v="34"/>
    <x v="3"/>
    <s v="10 - 200 g glasses"/>
    <n v="25.89"/>
    <n v="10"/>
    <n v="0"/>
    <n v="258.89999999999998"/>
    <s v="United Package"/>
    <s v="Berglunds snabbköp"/>
    <s v="Christina Berglund"/>
    <s v="Luleå"/>
    <s v="Sweden"/>
    <s v="Nord-Ost-Fisch Handelsgesellschaft mbH"/>
  </r>
  <r>
    <x v="504"/>
    <d v="2015-07-25T00:00:00"/>
    <d v="2015-06-06T00:00:00"/>
    <s v="Nancy Davolio"/>
    <x v="41"/>
    <x v="3"/>
    <s v="12 - 200 ml jars"/>
    <n v="31"/>
    <n v="2"/>
    <n v="0"/>
    <n v="62"/>
    <s v="United Package"/>
    <s v="Berglunds snabbköp"/>
    <s v="Christina Berglund"/>
    <s v="Luleå"/>
    <s v="Sweden"/>
    <s v="Tokyo Traders"/>
  </r>
  <r>
    <x v="506"/>
    <d v="2016-08-01T00:00:00"/>
    <d v="2016-06-03T00:00:00"/>
    <s v="Nancy Davolio"/>
    <x v="21"/>
    <x v="3"/>
    <s v="24 - 250 g  jars"/>
    <n v="19"/>
    <n v="30"/>
    <n v="0"/>
    <n v="570"/>
    <s v="United Package"/>
    <s v="Bon app'"/>
    <s v="Laurence Lebihan"/>
    <s v="Marseille"/>
    <s v="France"/>
    <s v="Svensk Sjöföda AB"/>
  </r>
  <r>
    <x v="507"/>
    <d v="2015-08-31T00:00:00"/>
    <d v="2015-06-07T00:00:00"/>
    <s v="Nancy Davolio"/>
    <x v="38"/>
    <x v="3"/>
    <s v="24 - 4 oz tins"/>
    <n v="18.399999999999999"/>
    <n v="15"/>
    <n v="0.1"/>
    <n v="276"/>
    <s v="United Package"/>
    <s v="Bon app'"/>
    <s v="Laurence Lebihan"/>
    <s v="Marseille"/>
    <s v="France"/>
    <s v="New England Seafood Cannery"/>
  </r>
  <r>
    <x v="508"/>
    <d v="2017-08-07T00:00:00"/>
    <d v="2017-06-09T00:00:00"/>
    <s v="Margaret Peacock"/>
    <x v="43"/>
    <x v="3"/>
    <s v="2 kg box"/>
    <n v="6"/>
    <n v="10"/>
    <n v="0"/>
    <n v="60"/>
    <s v="United Package"/>
    <s v="Wartian Herkku"/>
    <s v="Pirkko Koskitalo"/>
    <s v="Oulu"/>
    <s v="Finland"/>
    <s v="Mayumi's"/>
  </r>
  <r>
    <x v="508"/>
    <d v="2017-06-24T00:00:00"/>
    <d v="2017-06-12T00:00:00"/>
    <s v="Margaret Peacock"/>
    <x v="52"/>
    <x v="6"/>
    <s v="10 boxes x 20 bags"/>
    <n v="18"/>
    <n v="8"/>
    <n v="0.15"/>
    <n v="144"/>
    <s v="United Package"/>
    <s v="Wartian Herkku"/>
    <s v="Pirkko Koskitalo"/>
    <s v="Oulu"/>
    <s v="Finland"/>
    <s v="Exotic Liquids"/>
  </r>
  <r>
    <x v="509"/>
    <d v="2015-07-26T00:00:00"/>
    <d v="2015-06-09T00:00:00"/>
    <s v="Margaret Peacock"/>
    <x v="33"/>
    <x v="1"/>
    <s v="24 - 250 g pkgs."/>
    <n v="38"/>
    <n v="30"/>
    <n v="0.15"/>
    <n v="1140"/>
    <s v="United Package"/>
    <s v="Wartian Herkku"/>
    <s v="Pirkko Koskitalo"/>
    <s v="Oulu"/>
    <s v="Finland"/>
    <s v="Pasta Buttini s.r.l."/>
  </r>
  <r>
    <x v="508"/>
    <d v="2017-07-21T00:00:00"/>
    <d v="2017-06-14T00:00:00"/>
    <s v="Robert King"/>
    <x v="63"/>
    <x v="4"/>
    <s v="48 - 6 oz jars"/>
    <n v="22"/>
    <n v="50"/>
    <n v="0.1"/>
    <n v="1100"/>
    <s v="Speedy Express"/>
    <s v="QUICK-Stop"/>
    <s v="Horst Kloss"/>
    <s v="Cunewalde"/>
    <s v="Germany"/>
    <s v="New Orleans Cajun Delights"/>
  </r>
  <r>
    <x v="510"/>
    <d v="2016-08-24T00:00:00"/>
    <d v="2016-06-08T00:00:00"/>
    <s v="Robert King"/>
    <x v="21"/>
    <x v="3"/>
    <s v="24 - 250 g  jars"/>
    <n v="19"/>
    <n v="30"/>
    <n v="0.1"/>
    <n v="570"/>
    <s v="Speedy Express"/>
    <s v="QUICK-Stop"/>
    <s v="Horst Kloss"/>
    <s v="Cunewalde"/>
    <s v="Germany"/>
    <s v="Svensk Sjöföda AB"/>
  </r>
  <r>
    <x v="511"/>
    <d v="2018-08-01T00:00:00"/>
    <d v="2018-06-15T00:00:00"/>
    <s v="Michael Suyama"/>
    <x v="2"/>
    <x v="0"/>
    <s v="1 kg pkg."/>
    <n v="21"/>
    <n v="3"/>
    <n v="0"/>
    <n v="63"/>
    <s v="United Package"/>
    <s v="Great Lakes Food Market"/>
    <s v="Howard Snyder"/>
    <s v="Eugene"/>
    <s v="USA"/>
    <s v="Cooperativa de Quesos 'Las Cabras'"/>
  </r>
  <r>
    <x v="512"/>
    <d v="2017-09-08T00:00:00"/>
    <d v="2017-06-06T00:00:00"/>
    <s v="Michael Suyama"/>
    <x v="0"/>
    <x v="0"/>
    <s v="24 - 200 g pkgs."/>
    <n v="34.799999999999997"/>
    <n v="9"/>
    <n v="0"/>
    <n v="313.2"/>
    <s v="United Package"/>
    <s v="Great Lakes Food Market"/>
    <s v="Howard Snyder"/>
    <s v="Eugene"/>
    <s v="USA"/>
    <s v="Formaggi Fortini s.r.l."/>
  </r>
  <r>
    <x v="512"/>
    <d v="2017-06-25T00:00:00"/>
    <d v="2017-06-14T00:00:00"/>
    <s v="Michael Suyama"/>
    <x v="9"/>
    <x v="0"/>
    <s v="500 g"/>
    <n v="2.5"/>
    <n v="8"/>
    <n v="0.2"/>
    <n v="20"/>
    <s v="United Package"/>
    <s v="Great Lakes Food Market"/>
    <s v="Howard Snyder"/>
    <s v="Eugene"/>
    <s v="USA"/>
    <s v="Norske Meierier"/>
  </r>
  <r>
    <x v="513"/>
    <d v="2015-07-14T00:00:00"/>
    <d v="2015-06-16T00:00:00"/>
    <s v="Steven Buchanan"/>
    <x v="55"/>
    <x v="5"/>
    <s v="10 boxes x 8 pieces"/>
    <n v="12.5"/>
    <n v="20"/>
    <n v="0"/>
    <n v="250"/>
    <s v="United Package"/>
    <s v="Maison Dewey"/>
    <s v="Catherine Dewey"/>
    <s v="Bruxelles"/>
    <s v="Belgium"/>
    <s v="Specialty Biscuits, Ltd."/>
  </r>
  <r>
    <x v="514"/>
    <d v="2018-06-26T00:00:00"/>
    <d v="2018-06-08T00:00:00"/>
    <s v="Steven Buchanan"/>
    <x v="60"/>
    <x v="0"/>
    <s v="10 kg pkg."/>
    <n v="36"/>
    <n v="10"/>
    <n v="0"/>
    <n v="360"/>
    <s v="United Package"/>
    <s v="Maison Dewey"/>
    <s v="Catherine Dewey"/>
    <s v="Bruxelles"/>
    <s v="Belgium"/>
    <s v="Norske Meierier"/>
  </r>
  <r>
    <x v="515"/>
    <d v="2017-06-08T00:00:00"/>
    <d v="2017-06-08T00:00:00"/>
    <s v="Steven Buchanan"/>
    <x v="16"/>
    <x v="7"/>
    <s v="24 boxes x 2 pies"/>
    <n v="24"/>
    <n v="14"/>
    <n v="0"/>
    <n v="336"/>
    <s v="United Package"/>
    <s v="Maison Dewey"/>
    <s v="Catherine Dewey"/>
    <s v="Bruxelles"/>
    <s v="Belgium"/>
    <s v="Ma Maison"/>
  </r>
  <r>
    <x v="516"/>
    <d v="2016-07-01T00:00:00"/>
    <d v="2016-06-13T00:00:00"/>
    <s v="Janet Leverling"/>
    <x v="40"/>
    <x v="6"/>
    <s v="16 - 500 g tins"/>
    <n v="46"/>
    <n v="25"/>
    <n v="0"/>
    <n v="1150"/>
    <s v="United Package"/>
    <s v="Piccolo und mehr"/>
    <s v="Georg Pipps"/>
    <s v="Salzburg"/>
    <s v="Austria"/>
    <s v="Leka Trading"/>
  </r>
  <r>
    <x v="517"/>
    <d v="2015-09-14T00:00:00"/>
    <d v="2015-06-16T00:00:00"/>
    <s v="Janet Leverling"/>
    <x v="35"/>
    <x v="7"/>
    <s v="20 - 1 kg tins"/>
    <n v="39"/>
    <n v="40"/>
    <n v="0"/>
    <n v="1560"/>
    <s v="United Package"/>
    <s v="Piccolo und mehr"/>
    <s v="Georg Pipps"/>
    <s v="Salzburg"/>
    <s v="Austria"/>
    <s v="Pavlova, Ltd."/>
  </r>
  <r>
    <x v="518"/>
    <d v="2017-07-27T00:00:00"/>
    <d v="2017-06-18T00:00:00"/>
    <s v="Janet Leverling"/>
    <x v="75"/>
    <x v="4"/>
    <s v="24 - 500 ml bottles"/>
    <n v="28.5"/>
    <n v="20"/>
    <n v="0"/>
    <n v="570"/>
    <s v="United Package"/>
    <s v="Piccolo und mehr"/>
    <s v="Georg Pipps"/>
    <s v="Salzburg"/>
    <s v="Austria"/>
    <s v="Forêts d'érables"/>
  </r>
  <r>
    <x v="517"/>
    <d v="2015-07-30T00:00:00"/>
    <d v="2015-06-17T00:00:00"/>
    <s v="Janet Leverling"/>
    <x v="37"/>
    <x v="6"/>
    <s v="500 ml"/>
    <n v="18"/>
    <n v="50"/>
    <n v="0"/>
    <n v="900"/>
    <s v="United Package"/>
    <s v="Piccolo und mehr"/>
    <s v="Georg Pipps"/>
    <s v="Salzburg"/>
    <s v="Austria"/>
    <s v="Karkki Oy"/>
  </r>
  <r>
    <x v="519"/>
    <d v="2018-09-13T00:00:00"/>
    <d v="2018-06-16T00:00:00"/>
    <s v="Robert King"/>
    <x v="19"/>
    <x v="0"/>
    <s v="5 kg pkg."/>
    <n v="55"/>
    <n v="2"/>
    <n v="0"/>
    <n v="110"/>
    <s v="Speedy Express"/>
    <s v="Océano Atlántico Ltda."/>
    <s v="Yvonne Moncada"/>
    <s v="Buenos Aires"/>
    <s v="Argentina"/>
    <s v="Gai pâturage"/>
  </r>
  <r>
    <x v="520"/>
    <d v="2016-07-19T00:00:00"/>
    <d v="2016-06-16T00:00:00"/>
    <s v="Robert King"/>
    <x v="61"/>
    <x v="4"/>
    <s v="24 - 8 oz jars"/>
    <n v="17"/>
    <n v="24"/>
    <n v="0"/>
    <n v="408"/>
    <s v="Federal Shipping"/>
    <s v="Eastern Connection"/>
    <s v="Ann Devon"/>
    <s v="London"/>
    <s v="UK"/>
    <s v="New Orleans Cajun Delights"/>
  </r>
  <r>
    <x v="521"/>
    <d v="2015-09-05T00:00:00"/>
    <d v="2015-06-12T00:00:00"/>
    <s v="Robert King"/>
    <x v="34"/>
    <x v="3"/>
    <s v="10 - 200 g glasses"/>
    <n v="25.89"/>
    <n v="15"/>
    <n v="0"/>
    <n v="388.35"/>
    <s v="Federal Shipping"/>
    <s v="Eastern Connection"/>
    <s v="Ann Devon"/>
    <s v="London"/>
    <s v="UK"/>
    <s v="Nord-Ost-Fisch Handelsgesellschaft mbH"/>
  </r>
  <r>
    <x v="522"/>
    <d v="2016-09-20T00:00:00"/>
    <d v="2016-06-13T00:00:00"/>
    <s v="Laura Callahan"/>
    <x v="45"/>
    <x v="3"/>
    <s v="24 - 150 g jars"/>
    <n v="15"/>
    <n v="24"/>
    <n v="0.05"/>
    <n v="360"/>
    <s v="Speedy Express"/>
    <s v="Folk och fä HB"/>
    <s v="Maria Larsson"/>
    <s v="Bräcke"/>
    <s v="Sweden"/>
    <s v="Svensk Sjöföda AB"/>
  </r>
  <r>
    <x v="522"/>
    <d v="2016-08-05T00:00:00"/>
    <d v="2016-06-15T00:00:00"/>
    <s v="Laura Callahan"/>
    <x v="63"/>
    <x v="4"/>
    <s v="48 - 6 oz jars"/>
    <n v="22"/>
    <n v="50"/>
    <n v="0.05"/>
    <n v="1100"/>
    <s v="Speedy Express"/>
    <s v="Folk och fä HB"/>
    <s v="Maria Larsson"/>
    <s v="Bräcke"/>
    <s v="Sweden"/>
    <s v="New Orleans Cajun Delights"/>
  </r>
  <r>
    <x v="522"/>
    <d v="2016-08-23T00:00:00"/>
    <d v="2016-06-22T00:00:00"/>
    <s v="Laura Callahan"/>
    <x v="0"/>
    <x v="0"/>
    <s v="24 - 200 g pkgs."/>
    <n v="34.799999999999997"/>
    <n v="24"/>
    <n v="0"/>
    <n v="835.19999999999993"/>
    <s v="Speedy Express"/>
    <s v="Folk och fä HB"/>
    <s v="Maria Larsson"/>
    <s v="Bräcke"/>
    <s v="Sweden"/>
    <s v="Formaggi Fortini s.r.l."/>
  </r>
  <r>
    <x v="523"/>
    <d v="2018-06-29T00:00:00"/>
    <d v="2018-06-16T00:00:00"/>
    <s v="Laura Callahan"/>
    <x v="34"/>
    <x v="3"/>
    <s v="10 - 200 g glasses"/>
    <n v="25.89"/>
    <n v="10"/>
    <n v="0"/>
    <n v="258.89999999999998"/>
    <s v="United Package"/>
    <s v="Lehmanns Marktstand"/>
    <s v="Renate Messner"/>
    <s v="Frankfurt a.M. "/>
    <s v="Germany"/>
    <s v="Nord-Ost-Fisch Handelsgesellschaft mbH"/>
  </r>
  <r>
    <x v="522"/>
    <d v="2016-08-20T00:00:00"/>
    <d v="2016-06-16T00:00:00"/>
    <s v="Laura Callahan"/>
    <x v="56"/>
    <x v="7"/>
    <s v="16 pies"/>
    <n v="7.45"/>
    <n v="10"/>
    <n v="0.2"/>
    <n v="74.5"/>
    <s v="United Package"/>
    <s v="Lehmanns Marktstand"/>
    <s v="Renate Messner"/>
    <s v="Frankfurt a.M. "/>
    <s v="Germany"/>
    <s v="Ma Maison"/>
  </r>
  <r>
    <x v="522"/>
    <d v="2016-08-27T00:00:00"/>
    <d v="2016-06-18T00:00:00"/>
    <s v="Laura Callahan"/>
    <x v="38"/>
    <x v="3"/>
    <s v="24 - 4 oz tins"/>
    <n v="18.399999999999999"/>
    <n v="10"/>
    <n v="0.2"/>
    <n v="184"/>
    <s v="United Package"/>
    <s v="Lehmanns Marktstand"/>
    <s v="Renate Messner"/>
    <s v="Frankfurt a.M. "/>
    <s v="Germany"/>
    <s v="New England Seafood Cannery"/>
  </r>
  <r>
    <x v="524"/>
    <d v="2018-09-06T00:00:00"/>
    <d v="2018-06-14T00:00:00"/>
    <s v="Margaret Peacock"/>
    <x v="8"/>
    <x v="1"/>
    <s v="24 - 250 g pkgs."/>
    <n v="19.5"/>
    <n v="5"/>
    <n v="0.1"/>
    <n v="97.5"/>
    <s v="Speedy Express"/>
    <s v="Antonio Moreno Taquería"/>
    <s v="Antonio Moreno"/>
    <s v="México D.F."/>
    <s v="Mexico"/>
    <s v="Pasta Buttini s.r.l."/>
  </r>
  <r>
    <x v="525"/>
    <d v="2016-07-22T00:00:00"/>
    <d v="2016-06-18T00:00:00"/>
    <s v="Margaret Peacock"/>
    <x v="19"/>
    <x v="0"/>
    <s v="5 kg pkg."/>
    <n v="55"/>
    <n v="15"/>
    <n v="0.1"/>
    <n v="825"/>
    <s v="Speedy Express"/>
    <s v="Antonio Moreno Taquería"/>
    <s v="Antonio Moreno"/>
    <s v="México D.F."/>
    <s v="Mexico"/>
    <s v="Gai pâturage"/>
  </r>
  <r>
    <x v="525"/>
    <d v="2016-09-03T00:00:00"/>
    <d v="2016-06-22T00:00:00"/>
    <s v="Margaret Peacock"/>
    <x v="2"/>
    <x v="0"/>
    <s v="1 kg pkg."/>
    <n v="21"/>
    <n v="50"/>
    <n v="0.1"/>
    <n v="1050"/>
    <s v="Speedy Express"/>
    <s v="Antonio Moreno Taquería"/>
    <s v="Antonio Moreno"/>
    <s v="México D.F."/>
    <s v="Mexico"/>
    <s v="Cooperativa de Quesos 'Las Cabras'"/>
  </r>
  <r>
    <x v="526"/>
    <d v="2015-09-13T00:00:00"/>
    <d v="2015-06-17T00:00:00"/>
    <s v="Margaret Peacock"/>
    <x v="38"/>
    <x v="3"/>
    <s v="24 - 4 oz tins"/>
    <n v="18.399999999999999"/>
    <n v="10"/>
    <n v="0.1"/>
    <n v="184"/>
    <s v="Speedy Express"/>
    <s v="Antonio Moreno Taquería"/>
    <s v="Antonio Moreno"/>
    <s v="México D.F."/>
    <s v="Mexico"/>
    <s v="New England Seafood Cannery"/>
  </r>
  <r>
    <x v="527"/>
    <d v="2015-08-14T00:00:00"/>
    <d v="2015-06-16T00:00:00"/>
    <s v="Janet Leverling"/>
    <x v="9"/>
    <x v="0"/>
    <s v="500 g"/>
    <n v="2.5"/>
    <n v="30"/>
    <n v="0"/>
    <n v="75"/>
    <s v="United Package"/>
    <s v="Lehmanns Marktstand"/>
    <s v="Renate Messner"/>
    <s v="Frankfurt a.M. "/>
    <s v="Germany"/>
    <s v="Norske Meierier"/>
  </r>
  <r>
    <x v="527"/>
    <d v="2015-08-14T00:00:00"/>
    <d v="2015-06-18T00:00:00"/>
    <s v="Janet Leverling"/>
    <x v="13"/>
    <x v="0"/>
    <s v="12 - 100 g pkgs"/>
    <n v="12.5"/>
    <n v="20"/>
    <n v="0"/>
    <n v="250"/>
    <s v="United Package"/>
    <s v="Lehmanns Marktstand"/>
    <s v="Renate Messner"/>
    <s v="Frankfurt a.M. "/>
    <s v="Germany"/>
    <s v="Formaggi Fortini s.r.l."/>
  </r>
  <r>
    <x v="528"/>
    <d v="2016-06-23T00:00:00"/>
    <d v="2016-06-21T00:00:00"/>
    <s v="Janet Leverling"/>
    <x v="36"/>
    <x v="0"/>
    <s v="10 - 500 g pkgs."/>
    <n v="38"/>
    <n v="15"/>
    <n v="0.25"/>
    <n v="570"/>
    <s v="United Package"/>
    <s v="Lehmanns Marktstand"/>
    <s v="Renate Messner"/>
    <s v="Frankfurt a.M. "/>
    <s v="Germany"/>
    <s v="Cooperativa de Quesos 'Las Cabras'"/>
  </r>
  <r>
    <x v="529"/>
    <d v="2018-07-30T00:00:00"/>
    <d v="2018-06-15T00:00:00"/>
    <s v="Janet Leverling"/>
    <x v="10"/>
    <x v="0"/>
    <s v="15 - 300 g rounds"/>
    <n v="34"/>
    <n v="35"/>
    <n v="0.25"/>
    <n v="1190"/>
    <s v="United Package"/>
    <s v="Lehmanns Marktstand"/>
    <s v="Renate Messner"/>
    <s v="Frankfurt a.M. "/>
    <s v="Germany"/>
    <s v="Gai pâturage"/>
  </r>
  <r>
    <x v="529"/>
    <d v="2018-08-09T00:00:00"/>
    <d v="2018-06-18T00:00:00"/>
    <s v="Nancy Davolio"/>
    <x v="64"/>
    <x v="3"/>
    <s v="24 pieces"/>
    <n v="13.25"/>
    <n v="20"/>
    <n v="0"/>
    <n v="265"/>
    <s v="Speedy Express"/>
    <s v="Richter Supermarkt"/>
    <s v="Michael Holz"/>
    <s v="Genève"/>
    <s v="Switzerland"/>
    <s v="Escargots Nouveaux"/>
  </r>
  <r>
    <x v="529"/>
    <d v="2018-07-21T00:00:00"/>
    <d v="2018-06-16T00:00:00"/>
    <s v="Nancy Davolio"/>
    <x v="45"/>
    <x v="3"/>
    <s v="24 - 150 g jars"/>
    <n v="15"/>
    <n v="9"/>
    <n v="0"/>
    <n v="135"/>
    <s v="Speedy Express"/>
    <s v="Richter Supermarkt"/>
    <s v="Michael Holz"/>
    <s v="Genève"/>
    <s v="Switzerland"/>
    <s v="Svensk Sjöföda AB"/>
  </r>
  <r>
    <x v="527"/>
    <d v="2015-07-13T00:00:00"/>
    <d v="2015-06-21T00:00:00"/>
    <s v="Nancy Davolio"/>
    <x v="13"/>
    <x v="0"/>
    <s v="12 - 100 g pkgs"/>
    <n v="12.5"/>
    <n v="30"/>
    <n v="0"/>
    <n v="375"/>
    <s v="Speedy Express"/>
    <s v="Richter Supermarkt"/>
    <s v="Michael Holz"/>
    <s v="Genève"/>
    <s v="Switzerland"/>
    <s v="Formaggi Fortini s.r.l."/>
  </r>
  <r>
    <x v="527"/>
    <d v="2015-07-18T00:00:00"/>
    <d v="2015-06-18T00:00:00"/>
    <s v="Nancy Davolio"/>
    <x v="0"/>
    <x v="0"/>
    <s v="24 - 200 g pkgs."/>
    <n v="34.799999999999997"/>
    <n v="21"/>
    <n v="0"/>
    <n v="730.8"/>
    <s v="Speedy Express"/>
    <s v="Richter Supermarkt"/>
    <s v="Michael Holz"/>
    <s v="Genève"/>
    <s v="Switzerland"/>
    <s v="Formaggi Fortini s.r.l."/>
  </r>
  <r>
    <x v="527"/>
    <d v="2015-09-02T00:00:00"/>
    <d v="2015-06-15T00:00:00"/>
    <s v="Nancy Davolio"/>
    <x v="3"/>
    <x v="2"/>
    <s v="50 - 300 g pkgs."/>
    <n v="53"/>
    <n v="6"/>
    <n v="0"/>
    <n v="318"/>
    <s v="Speedy Express"/>
    <s v="Richter Supermarkt"/>
    <s v="Michael Holz"/>
    <s v="Genève"/>
    <s v="Switzerland"/>
    <s v="G'day, Mate"/>
  </r>
  <r>
    <x v="530"/>
    <d v="2017-08-20T00:00:00"/>
    <d v="2017-06-20T00:00:00"/>
    <s v="Anne Dodsworth"/>
    <x v="0"/>
    <x v="0"/>
    <s v="24 - 200 g pkgs."/>
    <n v="34.799999999999997"/>
    <n v="1"/>
    <n v="0"/>
    <n v="34.799999999999997"/>
    <s v="Federal Shipping"/>
    <s v="B's Beverages"/>
    <s v="Victoria Ashworth"/>
    <s v="London"/>
    <s v="UK"/>
    <s v="Formaggi Fortini s.r.l."/>
  </r>
  <r>
    <x v="531"/>
    <d v="2016-07-06T00:00:00"/>
    <d v="2016-06-16T00:00:00"/>
    <s v="Anne Dodsworth"/>
    <x v="29"/>
    <x v="6"/>
    <s v="24 - 355 ml bottles"/>
    <n v="15"/>
    <n v="7"/>
    <n v="0"/>
    <n v="105"/>
    <s v="Federal Shipping"/>
    <s v="B's Beverages"/>
    <s v="Victoria Ashworth"/>
    <s v="London"/>
    <s v="UK"/>
    <s v="Pavlova, Ltd."/>
  </r>
  <r>
    <x v="532"/>
    <d v="2018-06-20T00:00:00"/>
    <d v="2018-06-23T00:00:00"/>
    <s v="Michael Suyama"/>
    <x v="27"/>
    <x v="5"/>
    <s v="24 pkgs. x 4 pieces"/>
    <n v="10"/>
    <n v="15"/>
    <n v="0"/>
    <n v="150"/>
    <s v="Federal Shipping"/>
    <s v="B's Beverages"/>
    <s v="Victoria Ashworth"/>
    <s v="London"/>
    <s v="UK"/>
    <s v="Specialty Biscuits, Ltd."/>
  </r>
  <r>
    <x v="533"/>
    <d v="2015-08-10T00:00:00"/>
    <d v="2015-06-19T00:00:00"/>
    <s v="Michael Suyama"/>
    <x v="43"/>
    <x v="3"/>
    <s v="2 kg box"/>
    <n v="6"/>
    <n v="8"/>
    <n v="0"/>
    <n v="48"/>
    <s v="Federal Shipping"/>
    <s v="B's Beverages"/>
    <s v="Victoria Ashworth"/>
    <s v="London"/>
    <s v="UK"/>
    <s v="Mayumi's"/>
  </r>
  <r>
    <x v="534"/>
    <d v="2017-07-23T00:00:00"/>
    <d v="2017-06-22T00:00:00"/>
    <s v="Michael Suyama"/>
    <x v="14"/>
    <x v="5"/>
    <s v="24 - 50 g pkgs."/>
    <n v="20"/>
    <n v="6"/>
    <n v="0"/>
    <n v="120"/>
    <s v="Federal Shipping"/>
    <s v="B's Beverages"/>
    <s v="Victoria Ashworth"/>
    <s v="London"/>
    <s v="UK"/>
    <s v="Karkki Oy"/>
  </r>
  <r>
    <x v="533"/>
    <d v="2015-07-16T00:00:00"/>
    <d v="2015-06-22T00:00:00"/>
    <s v="Michael Suyama"/>
    <x v="9"/>
    <x v="0"/>
    <s v="500 g"/>
    <n v="2.5"/>
    <n v="15"/>
    <n v="0"/>
    <n v="37.5"/>
    <s v="Federal Shipping"/>
    <s v="B's Beverages"/>
    <s v="Victoria Ashworth"/>
    <s v="London"/>
    <s v="UK"/>
    <s v="Norske Meierier"/>
  </r>
  <r>
    <x v="535"/>
    <d v="2015-09-13T00:00:00"/>
    <d v="2015-06-29T00:00:00"/>
    <s v="Janet Leverling"/>
    <x v="55"/>
    <x v="5"/>
    <s v="10 boxes x 8 pieces"/>
    <n v="12.5"/>
    <n v="35"/>
    <n v="0"/>
    <n v="437.5"/>
    <s v="Federal Shipping"/>
    <s v="QUICK-Stop"/>
    <s v="Horst Kloss"/>
    <s v="Cunewalde"/>
    <s v="Germany"/>
    <s v="Specialty Biscuits, Ltd."/>
  </r>
  <r>
    <x v="535"/>
    <d v="2015-07-15T00:00:00"/>
    <d v="2015-06-24T00:00:00"/>
    <s v="Janet Leverling"/>
    <x v="67"/>
    <x v="6"/>
    <s v="12 - 75 cl bottles"/>
    <n v="263.5"/>
    <n v="30"/>
    <n v="0"/>
    <n v="7905"/>
    <s v="Federal Shipping"/>
    <s v="QUICK-Stop"/>
    <s v="Horst Kloss"/>
    <s v="Cunewalde"/>
    <s v="Germany"/>
    <s v="Aux joyeux ecclésiastiques"/>
  </r>
  <r>
    <x v="536"/>
    <d v="2018-08-02T00:00:00"/>
    <d v="2018-06-21T00:00:00"/>
    <s v="Janet Leverling"/>
    <x v="68"/>
    <x v="5"/>
    <s v="100 - 250 g bags"/>
    <n v="31.23"/>
    <n v="40"/>
    <n v="0"/>
    <n v="1249.2"/>
    <s v="Federal Shipping"/>
    <s v="QUICK-Stop"/>
    <s v="Horst Kloss"/>
    <s v="Cunewalde"/>
    <s v="Germany"/>
    <s v="Heli Süßwaren GmbH &amp; Co. KG"/>
  </r>
  <r>
    <x v="537"/>
    <d v="2016-09-03T00:00:00"/>
    <d v="2016-06-23T00:00:00"/>
    <s v="Janet Leverling"/>
    <x v="57"/>
    <x v="4"/>
    <s v="12 - 550 ml bottles"/>
    <n v="10"/>
    <n v="60"/>
    <n v="0"/>
    <n v="600"/>
    <s v="Federal Shipping"/>
    <s v="QUICK-Stop"/>
    <s v="Horst Kloss"/>
    <s v="Cunewalde"/>
    <s v="Germany"/>
    <s v="Exotic Liquids"/>
  </r>
  <r>
    <x v="537"/>
    <d v="2016-06-26T00:00:00"/>
    <d v="2016-06-21T00:00:00"/>
    <s v="Andrew Fuller"/>
    <x v="67"/>
    <x v="6"/>
    <s v="12 - 75 cl bottles"/>
    <n v="263.5"/>
    <n v="4"/>
    <n v="0.1"/>
    <n v="1054"/>
    <s v="Speedy Express"/>
    <s v="Hanari Carnes"/>
    <s v="Mario Pontes"/>
    <s v="Rio de Janeiro"/>
    <s v="Brazil"/>
    <s v="Aux joyeux ecclésiastiques"/>
  </r>
  <r>
    <x v="535"/>
    <d v="2015-06-22T00:00:00"/>
    <d v="2015-06-22T00:00:00"/>
    <s v="Andrew Fuller"/>
    <x v="17"/>
    <x v="6"/>
    <s v="12 - 355 ml cans"/>
    <n v="4.5"/>
    <n v="35"/>
    <n v="0.1"/>
    <n v="157.5"/>
    <s v="Speedy Express"/>
    <s v="Hanari Carnes"/>
    <s v="Mario Pontes"/>
    <s v="Rio de Janeiro"/>
    <s v="Brazil"/>
    <s v="Refrescos Americanas LTDA"/>
  </r>
  <r>
    <x v="537"/>
    <d v="2016-08-27T00:00:00"/>
    <d v="2016-06-23T00:00:00"/>
    <s v="Andrew Fuller"/>
    <x v="6"/>
    <x v="4"/>
    <s v="32 - 8 oz bottles"/>
    <n v="21.05"/>
    <n v="36"/>
    <n v="0.1"/>
    <n v="757.80000000000007"/>
    <s v="Speedy Express"/>
    <s v="Hanari Carnes"/>
    <s v="Mario Pontes"/>
    <s v="Rio de Janeiro"/>
    <s v="Brazil"/>
    <s v="New Orleans Cajun Delights"/>
  </r>
  <r>
    <x v="538"/>
    <d v="2017-07-15T00:00:00"/>
    <d v="2017-06-29T00:00:00"/>
    <s v="Andrew Fuller"/>
    <x v="42"/>
    <x v="0"/>
    <s v="10 - 500 g pkgs."/>
    <n v="21.5"/>
    <n v="9"/>
    <n v="0.1"/>
    <n v="193.5"/>
    <s v="Speedy Express"/>
    <s v="Hanari Carnes"/>
    <s v="Mario Pontes"/>
    <s v="Rio de Janeiro"/>
    <s v="Brazil"/>
    <s v="Norske Meierier"/>
  </r>
  <r>
    <x v="539"/>
    <d v="2016-07-27T00:00:00"/>
    <d v="2016-06-27T00:00:00"/>
    <s v="Nancy Davolio"/>
    <x v="56"/>
    <x v="7"/>
    <s v="16 pies"/>
    <n v="7.45"/>
    <n v="24"/>
    <n v="0.05"/>
    <n v="178.8"/>
    <s v="Federal Shipping"/>
    <s v="Königlich Essen"/>
    <s v="Philip Cramer"/>
    <s v="Brandenburg"/>
    <s v="Germany"/>
    <s v="Ma Maison"/>
  </r>
  <r>
    <x v="540"/>
    <d v="2015-09-20T00:00:00"/>
    <d v="2015-06-20T00:00:00"/>
    <s v="Nancy Davolio"/>
    <x v="2"/>
    <x v="0"/>
    <s v="1 kg pkg."/>
    <n v="21"/>
    <n v="15"/>
    <n v="0.05"/>
    <n v="315"/>
    <s v="Federal Shipping"/>
    <s v="Königlich Essen"/>
    <s v="Philip Cramer"/>
    <s v="Brandenburg"/>
    <s v="Germany"/>
    <s v="Cooperativa de Quesos 'Las Cabras'"/>
  </r>
  <r>
    <x v="541"/>
    <d v="2018-07-12T00:00:00"/>
    <d v="2018-06-27T00:00:00"/>
    <s v="Laura Callahan"/>
    <x v="36"/>
    <x v="0"/>
    <s v="10 - 500 g pkgs."/>
    <n v="38"/>
    <n v="30"/>
    <n v="0.15"/>
    <n v="1140"/>
    <s v="United Package"/>
    <s v="LILA-Supermercado"/>
    <s v="Carlos González"/>
    <s v="Barquisimeto"/>
    <s v="Venezuela"/>
    <s v="Cooperativa de Quesos 'Las Cabras'"/>
  </r>
  <r>
    <x v="541"/>
    <d v="2018-07-11T00:00:00"/>
    <d v="2018-06-27T00:00:00"/>
    <s v="Laura Callahan"/>
    <x v="70"/>
    <x v="1"/>
    <s v="12 - 250 g pkgs."/>
    <n v="9"/>
    <n v="70"/>
    <n v="0.15"/>
    <n v="630"/>
    <s v="United Package"/>
    <s v="LILA-Supermercado"/>
    <s v="Carlos González"/>
    <s v="Barquisimeto"/>
    <s v="Venezuela"/>
    <s v="PB Knäckebröd AB"/>
  </r>
  <r>
    <x v="542"/>
    <d v="2016-08-15T00:00:00"/>
    <d v="2016-06-21T00:00:00"/>
    <s v="Margaret Peacock"/>
    <x v="44"/>
    <x v="2"/>
    <s v="25 - 825 g cans"/>
    <n v="45.6"/>
    <n v="7"/>
    <n v="0"/>
    <n v="319.2"/>
    <s v="Speedy Express"/>
    <s v="Lonesome Pine Restaurant"/>
    <s v="Fran Wilson"/>
    <s v="Portland"/>
    <s v="USA"/>
    <s v="Plutzer Lebensmittelgroßmärkte AG"/>
  </r>
  <r>
    <x v="543"/>
    <d v="2015-08-06T00:00:00"/>
    <d v="2015-06-23T00:00:00"/>
    <s v="Margaret Peacock"/>
    <x v="51"/>
    <x v="6"/>
    <s v="24 - 12 oz bottles"/>
    <n v="14"/>
    <n v="7"/>
    <n v="0"/>
    <n v="98"/>
    <s v="Speedy Express"/>
    <s v="Lonesome Pine Restaurant"/>
    <s v="Fran Wilson"/>
    <s v="Portland"/>
    <s v="USA"/>
    <s v="Bigfoot Breweries"/>
  </r>
  <r>
    <x v="544"/>
    <d v="2018-07-18T00:00:00"/>
    <d v="2018-06-26T00:00:00"/>
    <s v="Laura Callahan"/>
    <x v="2"/>
    <x v="0"/>
    <s v="1 kg pkg."/>
    <n v="21"/>
    <n v="10"/>
    <n v="0"/>
    <n v="210"/>
    <s v="United Package"/>
    <s v="Lazy K Kountry Store"/>
    <s v="John Steel"/>
    <s v="Walla Walla"/>
    <s v="USA"/>
    <s v="Cooperativa de Quesos 'Las Cabras'"/>
  </r>
  <r>
    <x v="545"/>
    <d v="2018-08-20T00:00:00"/>
    <d v="2018-06-24T00:00:00"/>
    <s v="Nancy Davolio"/>
    <x v="30"/>
    <x v="5"/>
    <s v="48 pies"/>
    <n v="49.3"/>
    <n v="40"/>
    <n v="0"/>
    <n v="1972"/>
    <s v="Federal Shipping"/>
    <s v="Victuailles en stock"/>
    <s v="Mary Saveley"/>
    <s v="Lyon"/>
    <s v="France"/>
    <s v="Forêts d'érables"/>
  </r>
  <r>
    <x v="546"/>
    <d v="2015-07-07T00:00:00"/>
    <d v="2015-06-30T00:00:00"/>
    <s v="Nancy Davolio"/>
    <x v="31"/>
    <x v="6"/>
    <s v="24 - 12 oz bottles"/>
    <n v="18"/>
    <n v="30"/>
    <n v="0"/>
    <n v="540"/>
    <s v="Federal Shipping"/>
    <s v="Victuailles en stock"/>
    <s v="Mary Saveley"/>
    <s v="Lyon"/>
    <s v="France"/>
    <s v="Bigfoot Breweries"/>
  </r>
  <r>
    <x v="547"/>
    <d v="2016-07-09T00:00:00"/>
    <d v="2016-06-28T00:00:00"/>
    <s v="Nancy Davolio"/>
    <x v="32"/>
    <x v="2"/>
    <s v="12 - 1 lb pkgs."/>
    <n v="30"/>
    <n v="10"/>
    <n v="0"/>
    <n v="300"/>
    <s v="Federal Shipping"/>
    <s v="Victuailles en stock"/>
    <s v="Mary Saveley"/>
    <s v="Lyon"/>
    <s v="France"/>
    <s v="Grandma Kelly's Homestead"/>
  </r>
  <r>
    <x v="547"/>
    <d v="2016-09-03T00:00:00"/>
    <d v="2016-06-23T00:00:00"/>
    <s v="Janet Leverling"/>
    <x v="26"/>
    <x v="0"/>
    <s v="24 - 200 g pkgs."/>
    <n v="32"/>
    <n v="24"/>
    <n v="0.15"/>
    <n v="768"/>
    <s v="United Package"/>
    <s v="Seven Seas Imports"/>
    <s v="Hari Kumar"/>
    <s v="London"/>
    <s v="UK"/>
    <s v="Formaggi Fortini s.r.l."/>
  </r>
  <r>
    <x v="548"/>
    <d v="2017-08-23T00:00:00"/>
    <d v="2017-06-23T00:00:00"/>
    <s v="Janet Leverling"/>
    <x v="21"/>
    <x v="3"/>
    <s v="24 - 250 g  jars"/>
    <n v="19"/>
    <n v="60"/>
    <n v="0"/>
    <n v="1140"/>
    <s v="United Package"/>
    <s v="Seven Seas Imports"/>
    <s v="Hari Kumar"/>
    <s v="London"/>
    <s v="UK"/>
    <s v="Svensk Sjöföda AB"/>
  </r>
  <r>
    <x v="549"/>
    <d v="2018-08-25T00:00:00"/>
    <d v="2018-07-02T00:00:00"/>
    <s v="Janet Leverling"/>
    <x v="5"/>
    <x v="3"/>
    <s v="12 - 12 oz cans"/>
    <n v="9.65"/>
    <n v="14"/>
    <n v="0"/>
    <n v="135.1"/>
    <s v="United Package"/>
    <s v="Toms Spezialitäten"/>
    <s v="Karin Josephs"/>
    <s v="Münster"/>
    <s v="Germany"/>
    <s v="New England Seafood Cannery"/>
  </r>
  <r>
    <x v="550"/>
    <d v="2017-07-20T00:00:00"/>
    <d v="2017-07-03T00:00:00"/>
    <s v="Janet Leverling"/>
    <x v="54"/>
    <x v="6"/>
    <s v="24 - 12 oz bottles"/>
    <n v="14"/>
    <n v="10"/>
    <n v="0.25"/>
    <n v="140"/>
    <s v="United Package"/>
    <s v="Toms Spezialitäten"/>
    <s v="Karin Josephs"/>
    <s v="Münster"/>
    <s v="Germany"/>
    <s v="Bigfoot Breweries"/>
  </r>
  <r>
    <x v="551"/>
    <d v="2017-09-30T00:00:00"/>
    <d v="2017-07-05T00:00:00"/>
    <s v="Steven Buchanan"/>
    <x v="3"/>
    <x v="2"/>
    <s v="50 - 300 g pkgs."/>
    <n v="53"/>
    <n v="48"/>
    <n v="0.15"/>
    <n v="2544"/>
    <s v="Speedy Express"/>
    <s v="QUICK-Stop"/>
    <s v="Horst Kloss"/>
    <s v="Cunewalde"/>
    <s v="Germany"/>
    <s v="G'day, Mate"/>
  </r>
  <r>
    <x v="552"/>
    <d v="2018-08-12T00:00:00"/>
    <d v="2018-06-28T00:00:00"/>
    <s v="Steven Buchanan"/>
    <x v="73"/>
    <x v="3"/>
    <s v="1k pkg."/>
    <n v="9.5"/>
    <n v="100"/>
    <n v="0.15"/>
    <n v="950"/>
    <s v="Speedy Express"/>
    <s v="QUICK-Stop"/>
    <s v="Horst Kloss"/>
    <s v="Cunewalde"/>
    <s v="Germany"/>
    <s v="Lyngbysild"/>
  </r>
  <r>
    <x v="553"/>
    <d v="2016-08-20T00:00:00"/>
    <d v="2016-07-07T00:00:00"/>
    <s v="Steven Buchanan"/>
    <x v="13"/>
    <x v="0"/>
    <s v="12 - 100 g pkgs"/>
    <n v="12.5"/>
    <n v="55"/>
    <n v="0.15"/>
    <n v="687.5"/>
    <s v="Speedy Express"/>
    <s v="QUICK-Stop"/>
    <s v="Horst Kloss"/>
    <s v="Cunewalde"/>
    <s v="Germany"/>
    <s v="Formaggi Fortini s.r.l."/>
  </r>
  <r>
    <x v="554"/>
    <d v="2015-07-10T00:00:00"/>
    <d v="2015-06-28T00:00:00"/>
    <s v="Robert King"/>
    <x v="75"/>
    <x v="4"/>
    <s v="24 - 500 ml bottles"/>
    <n v="28.5"/>
    <n v="10"/>
    <n v="0.1"/>
    <n v="285"/>
    <s v="Federal Shipping"/>
    <s v="Godos Cocina Típica"/>
    <s v="José Pedro Freyre"/>
    <s v="Sevilla"/>
    <s v="Spain"/>
    <s v="Forêts d'érables"/>
  </r>
  <r>
    <x v="555"/>
    <d v="2016-07-21T00:00:00"/>
    <d v="2016-06-30T00:00:00"/>
    <s v="Robert King"/>
    <x v="35"/>
    <x v="7"/>
    <s v="20 - 1 kg tins"/>
    <n v="39"/>
    <n v="8"/>
    <n v="0.1"/>
    <n v="312"/>
    <s v="Federal Shipping"/>
    <s v="Godos Cocina Típica"/>
    <s v="José Pedro Freyre"/>
    <s v="Sevilla"/>
    <s v="Spain"/>
    <s v="Pavlova, Ltd."/>
  </r>
  <r>
    <x v="555"/>
    <d v="2016-08-14T00:00:00"/>
    <d v="2016-07-05T00:00:00"/>
    <s v="Robert King"/>
    <x v="49"/>
    <x v="5"/>
    <s v="10 boxes x 12 pieces"/>
    <n v="9.1999999999999993"/>
    <n v="10"/>
    <n v="0"/>
    <n v="92"/>
    <s v="Federal Shipping"/>
    <s v="Godos Cocina Típica"/>
    <s v="José Pedro Freyre"/>
    <s v="Sevilla"/>
    <s v="Spain"/>
    <s v="Specialty Biscuits, Ltd."/>
  </r>
  <r>
    <x v="556"/>
    <d v="2017-09-25T00:00:00"/>
    <d v="2017-07-08T00:00:00"/>
    <s v="Robert King"/>
    <x v="27"/>
    <x v="5"/>
    <s v="24 pkgs. x 4 pieces"/>
    <n v="10"/>
    <n v="6"/>
    <n v="0.1"/>
    <n v="60"/>
    <s v="Federal Shipping"/>
    <s v="Godos Cocina Típica"/>
    <s v="José Pedro Freyre"/>
    <s v="Sevilla"/>
    <s v="Spain"/>
    <s v="Specialty Biscuits, Ltd."/>
  </r>
  <r>
    <x v="556"/>
    <d v="2017-09-29T00:00:00"/>
    <d v="2017-07-05T00:00:00"/>
    <s v="Margaret Peacock"/>
    <x v="31"/>
    <x v="6"/>
    <s v="24 - 12 oz bottles"/>
    <n v="18"/>
    <n v="20"/>
    <n v="0.15"/>
    <n v="360"/>
    <s v="Federal Shipping"/>
    <s v="Furia Bacalhau e Frutos do Mar"/>
    <s v="Lino Rodriguez "/>
    <s v="Lisboa"/>
    <s v="Portugal"/>
    <s v="Bigfoot Breweries"/>
  </r>
  <r>
    <x v="557"/>
    <d v="2018-10-06T00:00:00"/>
    <d v="2018-06-30T00:00:00"/>
    <s v="Margaret Peacock"/>
    <x v="46"/>
    <x v="4"/>
    <s v="20 - 2 kg bags"/>
    <n v="19.45"/>
    <n v="40"/>
    <n v="0"/>
    <n v="778"/>
    <s v="Federal Shipping"/>
    <s v="Furia Bacalhau e Frutos do Mar"/>
    <s v="Lino Rodriguez "/>
    <s v="Lisboa"/>
    <s v="Portugal"/>
    <s v="Leka Trading"/>
  </r>
  <r>
    <x v="557"/>
    <d v="2018-07-15T00:00:00"/>
    <d v="2018-07-05T00:00:00"/>
    <s v="Margaret Peacock"/>
    <x v="20"/>
    <x v="5"/>
    <s v="32 - 500 g boxes"/>
    <n v="17.45"/>
    <n v="40"/>
    <n v="0.15"/>
    <n v="698"/>
    <s v="Federal Shipping"/>
    <s v="Furia Bacalhau e Frutos do Mar"/>
    <s v="Lino Rodriguez "/>
    <s v="Lisboa"/>
    <s v="Portugal"/>
    <s v="Pavlova, Ltd."/>
  </r>
  <r>
    <x v="558"/>
    <d v="2017-07-16T00:00:00"/>
    <d v="2017-06-30T00:00:00"/>
    <s v="Andrew Fuller"/>
    <x v="60"/>
    <x v="0"/>
    <s v="10 kg pkg."/>
    <n v="36"/>
    <n v="18"/>
    <n v="0"/>
    <n v="648"/>
    <s v="Speedy Express"/>
    <s v="HILARIÓN-Abastos"/>
    <s v="Carlos Hernández"/>
    <s v="San Cristóbal"/>
    <s v="Venezuela"/>
    <s v="Norske Meierier"/>
  </r>
  <r>
    <x v="558"/>
    <d v="2017-07-21T00:00:00"/>
    <d v="2017-07-09T00:00:00"/>
    <s v="Andrew Fuller"/>
    <x v="48"/>
    <x v="6"/>
    <s v="24 - 0.5 l bottles"/>
    <n v="7.75"/>
    <n v="30"/>
    <n v="0"/>
    <n v="232.5"/>
    <s v="Speedy Express"/>
    <s v="HILARIÓN-Abastos"/>
    <s v="Carlos Hernández"/>
    <s v="San Cristóbal"/>
    <s v="Venezuela"/>
    <s v="Plutzer Lebensmittelgroßmärkte AG"/>
  </r>
  <r>
    <x v="559"/>
    <d v="2018-08-11T00:00:00"/>
    <d v="2018-07-05T00:00:00"/>
    <s v="Andrew Fuller"/>
    <x v="2"/>
    <x v="0"/>
    <s v="1 kg pkg."/>
    <n v="21"/>
    <n v="15"/>
    <n v="0"/>
    <n v="315"/>
    <s v="United Package"/>
    <s v="Wartian Herkku"/>
    <s v="Pirkko Koskitalo"/>
    <s v="Oulu"/>
    <s v="Finland"/>
    <s v="Cooperativa de Quesos 'Las Cabras'"/>
  </r>
  <r>
    <x v="560"/>
    <d v="2017-09-14T00:00:00"/>
    <d v="2017-07-07T00:00:00"/>
    <s v="Andrew Fuller"/>
    <x v="13"/>
    <x v="0"/>
    <s v="12 - 100 g pkgs"/>
    <n v="12.5"/>
    <n v="30"/>
    <n v="0"/>
    <n v="375"/>
    <s v="United Package"/>
    <s v="Wartian Herkku"/>
    <s v="Pirkko Koskitalo"/>
    <s v="Oulu"/>
    <s v="Finland"/>
    <s v="Formaggi Fortini s.r.l."/>
  </r>
  <r>
    <x v="559"/>
    <d v="2018-07-07T00:00:00"/>
    <d v="2018-07-03T00:00:00"/>
    <s v="Andrew Fuller"/>
    <x v="31"/>
    <x v="6"/>
    <s v="24 - 12 oz bottles"/>
    <n v="18"/>
    <n v="6"/>
    <n v="0"/>
    <n v="108"/>
    <s v="United Package"/>
    <s v="Wartian Herkku"/>
    <s v="Pirkko Koskitalo"/>
    <s v="Oulu"/>
    <s v="Finland"/>
    <s v="Bigfoot Breweries"/>
  </r>
  <r>
    <x v="561"/>
    <d v="2015-07-21T00:00:00"/>
    <d v="2015-07-07T00:00:00"/>
    <s v="Andrew Fuller"/>
    <x v="20"/>
    <x v="5"/>
    <s v="32 - 500 g boxes"/>
    <n v="17.45"/>
    <n v="14"/>
    <n v="0"/>
    <n v="244.29999999999998"/>
    <s v="United Package"/>
    <s v="Wartian Herkku"/>
    <s v="Pirkko Koskitalo"/>
    <s v="Oulu"/>
    <s v="Finland"/>
    <s v="Pavlova, Ltd."/>
  </r>
  <r>
    <x v="562"/>
    <d v="2016-10-05T00:00:00"/>
    <d v="2016-06-30T00:00:00"/>
    <s v="Andrew Fuller"/>
    <x v="7"/>
    <x v="1"/>
    <s v="24 - 500 g pkgs."/>
    <n v="21"/>
    <n v="24"/>
    <n v="0"/>
    <n v="504"/>
    <s v="United Package"/>
    <s v="Wartian Herkku"/>
    <s v="Pirkko Koskitalo"/>
    <s v="Oulu"/>
    <s v="Finland"/>
    <s v="PB Knäckebröd AB"/>
  </r>
  <r>
    <x v="561"/>
    <d v="2015-07-07T00:00:00"/>
    <d v="2015-07-03T00:00:00"/>
    <s v="Margaret Peacock"/>
    <x v="23"/>
    <x v="4"/>
    <s v="12 boxes"/>
    <n v="13"/>
    <n v="10"/>
    <n v="0.05"/>
    <n v="130"/>
    <s v="Federal Shipping"/>
    <s v="Ottilies Käseladen"/>
    <s v="Henriette Pfalzheim"/>
    <s v="Köln"/>
    <s v="Germany"/>
    <s v="Plutzer Lebensmittelgroßmärkte AG"/>
  </r>
  <r>
    <x v="562"/>
    <d v="2016-09-25T00:00:00"/>
    <d v="2016-07-09T00:00:00"/>
    <s v="Margaret Peacock"/>
    <x v="20"/>
    <x v="5"/>
    <s v="32 - 500 g boxes"/>
    <n v="17.45"/>
    <n v="30"/>
    <n v="0.05"/>
    <n v="523.5"/>
    <s v="Federal Shipping"/>
    <s v="Ottilies Käseladen"/>
    <s v="Henriette Pfalzheim"/>
    <s v="Köln"/>
    <s v="Germany"/>
    <s v="Pavlova, Ltd."/>
  </r>
  <r>
    <x v="561"/>
    <d v="2015-09-14T00:00:00"/>
    <d v="2015-07-05T00:00:00"/>
    <s v="Margaret Peacock"/>
    <x v="70"/>
    <x v="1"/>
    <s v="12 - 250 g pkgs."/>
    <n v="9"/>
    <n v="20"/>
    <n v="0.05"/>
    <n v="180"/>
    <s v="Federal Shipping"/>
    <s v="Ottilies Käseladen"/>
    <s v="Henriette Pfalzheim"/>
    <s v="Köln"/>
    <s v="Germany"/>
    <s v="PB Knäckebröd AB"/>
  </r>
  <r>
    <x v="559"/>
    <d v="2018-07-17T00:00:00"/>
    <d v="2018-07-08T00:00:00"/>
    <s v="Margaret Peacock"/>
    <x v="30"/>
    <x v="5"/>
    <s v="48 pies"/>
    <n v="49.3"/>
    <n v="20"/>
    <n v="0.05"/>
    <n v="986"/>
    <s v="Federal Shipping"/>
    <s v="Ottilies Käseladen"/>
    <s v="Henriette Pfalzheim"/>
    <s v="Köln"/>
    <s v="Germany"/>
    <s v="Forêts d'érables"/>
  </r>
  <r>
    <x v="563"/>
    <d v="2017-10-10T00:00:00"/>
    <d v="2017-07-09T00:00:00"/>
    <s v="Michael Suyama"/>
    <x v="4"/>
    <x v="2"/>
    <s v="40 - 100 g pkgs."/>
    <n v="23.25"/>
    <n v="30"/>
    <n v="0.2"/>
    <n v="697.5"/>
    <s v="Federal Shipping"/>
    <s v="Save-a-lot Markets"/>
    <s v="Jose Pavarotti"/>
    <s v="Boise"/>
    <s v="USA"/>
    <s v="Mayumi's"/>
  </r>
  <r>
    <x v="564"/>
    <d v="2018-07-29T00:00:00"/>
    <d v="2018-07-03T00:00:00"/>
    <s v="Michael Suyama"/>
    <x v="17"/>
    <x v="6"/>
    <s v="12 - 355 ml cans"/>
    <n v="4.5"/>
    <n v="18"/>
    <n v="0.2"/>
    <n v="81"/>
    <s v="Federal Shipping"/>
    <s v="Save-a-lot Markets"/>
    <s v="Jose Pavarotti"/>
    <s v="Boise"/>
    <s v="USA"/>
    <s v="Refrescos Americanas LTDA"/>
  </r>
  <r>
    <x v="565"/>
    <d v="2015-09-14T00:00:00"/>
    <d v="2015-07-05T00:00:00"/>
    <s v="Michael Suyama"/>
    <x v="49"/>
    <x v="5"/>
    <s v="10 boxes x 12 pieces"/>
    <n v="9.1999999999999993"/>
    <n v="35"/>
    <n v="0.2"/>
    <n v="322"/>
    <s v="Federal Shipping"/>
    <s v="Save-a-lot Markets"/>
    <s v="Jose Pavarotti"/>
    <s v="Boise"/>
    <s v="USA"/>
    <s v="Specialty Biscuits, Ltd."/>
  </r>
  <r>
    <x v="565"/>
    <d v="2015-10-06T00:00:00"/>
    <d v="2015-07-10T00:00:00"/>
    <s v="Michael Suyama"/>
    <x v="3"/>
    <x v="2"/>
    <s v="50 - 300 g pkgs."/>
    <n v="53"/>
    <n v="20"/>
    <n v="0.2"/>
    <n v="1060"/>
    <s v="Federal Shipping"/>
    <s v="Save-a-lot Markets"/>
    <s v="Jose Pavarotti"/>
    <s v="Boise"/>
    <s v="USA"/>
    <s v="G'day, Mate"/>
  </r>
  <r>
    <x v="566"/>
    <d v="2016-08-13T00:00:00"/>
    <d v="2016-07-12T00:00:00"/>
    <s v="Michael Suyama"/>
    <x v="33"/>
    <x v="1"/>
    <s v="24 - 250 g pkgs."/>
    <n v="38"/>
    <n v="40"/>
    <n v="0.2"/>
    <n v="1520"/>
    <s v="Federal Shipping"/>
    <s v="Save-a-lot Markets"/>
    <s v="Jose Pavarotti"/>
    <s v="Boise"/>
    <s v="USA"/>
    <s v="Pasta Buttini s.r.l."/>
  </r>
  <r>
    <x v="567"/>
    <d v="2016-07-13T00:00:00"/>
    <d v="2016-07-13T00:00:00"/>
    <s v="Andrew Fuller"/>
    <x v="0"/>
    <x v="0"/>
    <s v="24 - 200 g pkgs."/>
    <n v="34.799999999999997"/>
    <n v="24"/>
    <n v="0"/>
    <n v="835.19999999999993"/>
    <s v="Speedy Express"/>
    <s v="Simons bistro"/>
    <s v="Jytte Petersen"/>
    <s v="København"/>
    <s v="Denmark"/>
    <s v="Formaggi Fortini s.r.l."/>
  </r>
  <r>
    <x v="567"/>
    <d v="2016-10-09T00:00:00"/>
    <d v="2016-07-14T00:00:00"/>
    <s v="Anne Dodsworth"/>
    <x v="58"/>
    <x v="1"/>
    <s v="20 bags x 4 pieces"/>
    <n v="33.25"/>
    <n v="30"/>
    <n v="0"/>
    <n v="997.5"/>
    <s v="United Package"/>
    <s v="Lehmanns Marktstand"/>
    <s v="Renate Messner"/>
    <s v="Frankfurt a.M. "/>
    <s v="Germany"/>
    <s v="Plutzer Lebensmittelgroßmärkte AG"/>
  </r>
  <r>
    <x v="568"/>
    <d v="2015-09-17T00:00:00"/>
    <d v="2015-07-12T00:00:00"/>
    <s v="Anne Dodsworth"/>
    <x v="48"/>
    <x v="6"/>
    <s v="24 - 0.5 l bottles"/>
    <n v="7.75"/>
    <n v="20"/>
    <n v="0"/>
    <n v="155"/>
    <s v="United Package"/>
    <s v="Lehmanns Marktstand"/>
    <s v="Renate Messner"/>
    <s v="Frankfurt a.M. "/>
    <s v="Germany"/>
    <s v="Plutzer Lebensmittelgroßmärkte AG"/>
  </r>
  <r>
    <x v="569"/>
    <d v="2018-10-09T00:00:00"/>
    <d v="2018-07-15T00:00:00"/>
    <s v="Nancy Davolio"/>
    <x v="65"/>
    <x v="1"/>
    <s v="16 - 2 kg boxes"/>
    <n v="7"/>
    <n v="30"/>
    <n v="0"/>
    <n v="210"/>
    <s v="United Package"/>
    <s v="Around the Horn"/>
    <s v="Thomas Hardy"/>
    <s v="London"/>
    <s v="UK"/>
    <s v="G'day, Mate"/>
  </r>
  <r>
    <x v="569"/>
    <d v="2018-09-01T00:00:00"/>
    <d v="2018-07-07T00:00:00"/>
    <s v="Nancy Davolio"/>
    <x v="22"/>
    <x v="7"/>
    <s v="48 pieces"/>
    <n v="32.799999999999997"/>
    <n v="18"/>
    <n v="0"/>
    <n v="590.4"/>
    <s v="United Package"/>
    <s v="Around the Horn"/>
    <s v="Thomas Hardy"/>
    <s v="London"/>
    <s v="UK"/>
    <s v="G'day, Mate"/>
  </r>
  <r>
    <x v="570"/>
    <d v="2017-09-05T00:00:00"/>
    <d v="2017-07-11T00:00:00"/>
    <s v="Nancy Davolio"/>
    <x v="69"/>
    <x v="5"/>
    <s v="10 - 4 oz boxes"/>
    <n v="9.5"/>
    <n v="25"/>
    <n v="0"/>
    <n v="237.5"/>
    <s v="United Package"/>
    <s v="Around the Horn"/>
    <s v="Thomas Hardy"/>
    <s v="London"/>
    <s v="UK"/>
    <s v="Zaanse Snoepfabriek"/>
  </r>
  <r>
    <x v="571"/>
    <d v="2016-07-26T00:00:00"/>
    <d v="2016-07-05T00:00:00"/>
    <s v="Nancy Davolio"/>
    <x v="3"/>
    <x v="2"/>
    <s v="50 - 300 g pkgs."/>
    <n v="53"/>
    <n v="20"/>
    <n v="0"/>
    <n v="1060"/>
    <s v="United Package"/>
    <s v="Around the Horn"/>
    <s v="Thomas Hardy"/>
    <s v="London"/>
    <s v="UK"/>
    <s v="G'day, Mate"/>
  </r>
  <r>
    <x v="570"/>
    <d v="2017-09-05T00:00:00"/>
    <d v="2017-07-10T00:00:00"/>
    <s v="Nancy Davolio"/>
    <x v="45"/>
    <x v="3"/>
    <s v="24 - 150 g jars"/>
    <n v="15"/>
    <n v="3"/>
    <n v="0"/>
    <n v="45"/>
    <s v="United Package"/>
    <s v="Around the Horn"/>
    <s v="Thomas Hardy"/>
    <s v="London"/>
    <s v="UK"/>
    <s v="Svensk Sjöföda AB"/>
  </r>
  <r>
    <x v="572"/>
    <d v="2018-07-10T00:00:00"/>
    <d v="2018-07-13T00:00:00"/>
    <s v="Michael Suyama"/>
    <x v="5"/>
    <x v="3"/>
    <s v="12 - 12 oz cans"/>
    <n v="9.65"/>
    <n v="12"/>
    <n v="0.05"/>
    <n v="115.80000000000001"/>
    <s v="Speedy Express"/>
    <s v="Blondel père et fils"/>
    <s v="Frédérique Citeaux"/>
    <s v="Strasbourg"/>
    <s v="France"/>
    <s v="New England Seafood Cannery"/>
  </r>
  <r>
    <x v="573"/>
    <d v="2016-09-01T00:00:00"/>
    <d v="2016-07-13T00:00:00"/>
    <s v="Michael Suyama"/>
    <x v="16"/>
    <x v="7"/>
    <s v="24 boxes x 2 pies"/>
    <n v="24"/>
    <n v="18"/>
    <n v="0.05"/>
    <n v="432"/>
    <s v="Speedy Express"/>
    <s v="Blondel père et fils"/>
    <s v="Frédérique Citeaux"/>
    <s v="Strasbourg"/>
    <s v="France"/>
    <s v="Ma Maison"/>
  </r>
  <r>
    <x v="574"/>
    <d v="2016-08-02T00:00:00"/>
    <d v="2016-07-14T00:00:00"/>
    <s v="Laura Callahan"/>
    <x v="34"/>
    <x v="3"/>
    <s v="10 - 200 g glasses"/>
    <n v="25.89"/>
    <n v="20"/>
    <n v="0"/>
    <n v="517.79999999999995"/>
    <s v="Speedy Express"/>
    <s v="Frankenversand"/>
    <s v="Peter Franken"/>
    <s v="München"/>
    <s v="Germany"/>
    <s v="Nord-Ost-Fisch Handelsgesellschaft mbH"/>
  </r>
  <r>
    <x v="574"/>
    <d v="2016-09-21T00:00:00"/>
    <d v="2016-07-10T00:00:00"/>
    <s v="Laura Callahan"/>
    <x v="30"/>
    <x v="5"/>
    <s v="48 pies"/>
    <n v="49.3"/>
    <n v="15"/>
    <n v="0.25"/>
    <n v="739.5"/>
    <s v="Speedy Express"/>
    <s v="Frankenversand"/>
    <s v="Peter Franken"/>
    <s v="München"/>
    <s v="Germany"/>
    <s v="Forêts d'érables"/>
  </r>
  <r>
    <x v="575"/>
    <d v="2017-08-15T00:00:00"/>
    <d v="2017-07-13T00:00:00"/>
    <s v="Andrew Fuller"/>
    <x v="46"/>
    <x v="4"/>
    <s v="20 - 2 kg bags"/>
    <n v="19.45"/>
    <n v="10"/>
    <n v="0"/>
    <n v="194.5"/>
    <s v="United Package"/>
    <s v="Folk och fä HB"/>
    <s v="Maria Larsson"/>
    <s v="Bräcke"/>
    <s v="Sweden"/>
    <s v="Leka Trading"/>
  </r>
  <r>
    <x v="575"/>
    <d v="2017-09-15T00:00:00"/>
    <d v="2017-07-10T00:00:00"/>
    <s v="Andrew Fuller"/>
    <x v="3"/>
    <x v="2"/>
    <s v="50 - 300 g pkgs."/>
    <n v="53"/>
    <n v="50"/>
    <n v="0"/>
    <n v="2650"/>
    <s v="United Package"/>
    <s v="Folk och fä HB"/>
    <s v="Maria Larsson"/>
    <s v="Bräcke"/>
    <s v="Sweden"/>
    <s v="G'day, Mate"/>
  </r>
  <r>
    <x v="576"/>
    <d v="2016-09-07T00:00:00"/>
    <d v="2016-07-16T00:00:00"/>
    <s v="Nancy Davolio"/>
    <x v="9"/>
    <x v="0"/>
    <s v="500 g"/>
    <n v="2.5"/>
    <n v="20"/>
    <n v="0.1"/>
    <n v="50"/>
    <s v="Speedy Express"/>
    <s v="Reggiani Caseifici"/>
    <s v="Maurizio Moroni"/>
    <s v="Reggio Emilia"/>
    <s v="Italy"/>
    <s v="Norske Meierier"/>
  </r>
  <r>
    <x v="577"/>
    <d v="2015-07-14T00:00:00"/>
    <d v="2015-07-10T00:00:00"/>
    <s v="Nancy Davolio"/>
    <x v="30"/>
    <x v="5"/>
    <s v="48 pies"/>
    <n v="49.3"/>
    <n v="10"/>
    <n v="0.1"/>
    <n v="493"/>
    <s v="Speedy Express"/>
    <s v="Reggiani Caseifici"/>
    <s v="Maurizio Moroni"/>
    <s v="Reggio Emilia"/>
    <s v="Italy"/>
    <s v="Forêts d'érables"/>
  </r>
  <r>
    <x v="578"/>
    <d v="2018-08-07T00:00:00"/>
    <d v="2018-07-19T00:00:00"/>
    <s v="Andrew Fuller"/>
    <x v="21"/>
    <x v="3"/>
    <s v="24 - 250 g  jars"/>
    <n v="19"/>
    <n v="25"/>
    <n v="0"/>
    <n v="475"/>
    <s v="United Package"/>
    <s v="Ricardo Adocicados"/>
    <s v="Janete Limeira"/>
    <s v="Rio de Janeiro"/>
    <s v="Brazil"/>
    <s v="Svensk Sjöföda AB"/>
  </r>
  <r>
    <x v="578"/>
    <d v="2018-10-06T00:00:00"/>
    <d v="2018-07-14T00:00:00"/>
    <s v="Andrew Fuller"/>
    <x v="65"/>
    <x v="1"/>
    <s v="16 - 2 kg boxes"/>
    <n v="7"/>
    <n v="70"/>
    <n v="0"/>
    <n v="490"/>
    <s v="United Package"/>
    <s v="Ricardo Adocicados"/>
    <s v="Janete Limeira"/>
    <s v="Rio de Janeiro"/>
    <s v="Brazil"/>
    <s v="G'day, Mate"/>
  </r>
  <r>
    <x v="579"/>
    <d v="2016-08-04T00:00:00"/>
    <d v="2016-07-15T00:00:00"/>
    <s v="Margaret Peacock"/>
    <x v="13"/>
    <x v="0"/>
    <s v="12 - 100 g pkgs"/>
    <n v="12.5"/>
    <n v="6"/>
    <n v="0.05"/>
    <n v="75"/>
    <s v="Federal Shipping"/>
    <s v="Rattlesnake Canyon Grocery"/>
    <s v="Paula Wilson"/>
    <s v="Albuquerque"/>
    <s v="USA"/>
    <s v="Formaggi Fortini s.r.l."/>
  </r>
  <r>
    <x v="579"/>
    <d v="2016-08-30T00:00:00"/>
    <d v="2016-07-17T00:00:00"/>
    <s v="Margaret Peacock"/>
    <x v="16"/>
    <x v="7"/>
    <s v="24 boxes x 2 pies"/>
    <n v="24"/>
    <n v="25"/>
    <n v="0.05"/>
    <n v="600"/>
    <s v="Federal Shipping"/>
    <s v="Rattlesnake Canyon Grocery"/>
    <s v="Paula Wilson"/>
    <s v="Albuquerque"/>
    <s v="USA"/>
    <s v="Ma Maison"/>
  </r>
  <r>
    <x v="579"/>
    <d v="2016-09-01T00:00:00"/>
    <d v="2016-07-19T00:00:00"/>
    <s v="Margaret Peacock"/>
    <x v="35"/>
    <x v="7"/>
    <s v="20 - 1 kg tins"/>
    <n v="39"/>
    <n v="16"/>
    <n v="0.05"/>
    <n v="624"/>
    <s v="Federal Shipping"/>
    <s v="Rattlesnake Canyon Grocery"/>
    <s v="Paula Wilson"/>
    <s v="Albuquerque"/>
    <s v="USA"/>
    <s v="Pavlova, Ltd."/>
  </r>
  <r>
    <x v="580"/>
    <d v="2017-07-26T00:00:00"/>
    <d v="2017-07-18T00:00:00"/>
    <s v="Laura Callahan"/>
    <x v="58"/>
    <x v="1"/>
    <s v="20 bags x 4 pieces"/>
    <n v="33.25"/>
    <n v="18"/>
    <n v="0.1"/>
    <n v="598.5"/>
    <s v="United Package"/>
    <s v="Mère Paillarde"/>
    <s v="Jean Fresnière"/>
    <s v="Montréal"/>
    <s v="Canada"/>
    <s v="Plutzer Lebensmittelgroßmärkte AG"/>
  </r>
  <r>
    <x v="581"/>
    <d v="2016-07-20T00:00:00"/>
    <d v="2016-07-14T00:00:00"/>
    <s v="Laura Callahan"/>
    <x v="17"/>
    <x v="6"/>
    <s v="12 - 355 ml cans"/>
    <n v="4.5"/>
    <n v="25"/>
    <n v="0.1"/>
    <n v="112.5"/>
    <s v="United Package"/>
    <s v="Mère Paillarde"/>
    <s v="Jean Fresnière"/>
    <s v="Montréal"/>
    <s v="Canada"/>
    <s v="Refrescos Americanas LTDA"/>
  </r>
  <r>
    <x v="582"/>
    <d v="2018-07-19T00:00:00"/>
    <d v="2018-07-19T00:00:00"/>
    <s v="Anne Dodsworth"/>
    <x v="59"/>
    <x v="3"/>
    <s v="16 kg pkg."/>
    <n v="62.5"/>
    <n v="18"/>
    <n v="0.15"/>
    <n v="1125"/>
    <s v="Speedy Express"/>
    <s v="Blondel père et fils"/>
    <s v="Frédérique Citeaux"/>
    <s v="Strasbourg"/>
    <s v="France"/>
    <s v="Pavlova, Ltd."/>
  </r>
  <r>
    <x v="583"/>
    <d v="2015-07-24T00:00:00"/>
    <d v="2015-07-15T00:00:00"/>
    <s v="Anne Dodsworth"/>
    <x v="2"/>
    <x v="0"/>
    <s v="1 kg pkg."/>
    <n v="21"/>
    <n v="35"/>
    <n v="0.15"/>
    <n v="735"/>
    <s v="Speedy Express"/>
    <s v="Blondel père et fils"/>
    <s v="Frédérique Citeaux"/>
    <s v="Strasbourg"/>
    <s v="France"/>
    <s v="Cooperativa de Quesos 'Las Cabras'"/>
  </r>
  <r>
    <x v="582"/>
    <d v="2018-08-24T00:00:00"/>
    <d v="2018-07-14T00:00:00"/>
    <s v="Anne Dodsworth"/>
    <x v="37"/>
    <x v="6"/>
    <s v="500 ml"/>
    <n v="18"/>
    <n v="10"/>
    <n v="0"/>
    <n v="180"/>
    <s v="Speedy Express"/>
    <s v="Blondel père et fils"/>
    <s v="Frédérique Citeaux"/>
    <s v="Strasbourg"/>
    <s v="France"/>
    <s v="Karkki Oy"/>
  </r>
  <r>
    <x v="583"/>
    <d v="2015-08-28T00:00:00"/>
    <d v="2015-07-23T00:00:00"/>
    <s v="Nancy Davolio"/>
    <x v="3"/>
    <x v="2"/>
    <s v="50 - 300 g pkgs."/>
    <n v="53"/>
    <n v="3"/>
    <n v="0"/>
    <n v="159"/>
    <s v="Speedy Express"/>
    <s v="Hungry Owl All-Night Grocers"/>
    <s v="Patricia McKenna"/>
    <s v="Cork"/>
    <s v="Ireland"/>
    <s v="G'day, Mate"/>
  </r>
  <r>
    <x v="583"/>
    <d v="2015-08-21T00:00:00"/>
    <d v="2015-07-20T00:00:00"/>
    <s v="Nancy Davolio"/>
    <x v="13"/>
    <x v="0"/>
    <s v="12 - 100 g pkgs"/>
    <n v="12.5"/>
    <n v="60"/>
    <n v="0.2"/>
    <n v="750"/>
    <s v="Speedy Express"/>
    <s v="Hungry Owl All-Night Grocers"/>
    <s v="Patricia McKenna"/>
    <s v="Cork"/>
    <s v="Ireland"/>
    <s v="Formaggi Fortini s.r.l."/>
  </r>
  <r>
    <x v="582"/>
    <d v="2018-07-24T00:00:00"/>
    <d v="2018-07-17T00:00:00"/>
    <s v="Nancy Davolio"/>
    <x v="19"/>
    <x v="0"/>
    <s v="5 kg pkg."/>
    <n v="55"/>
    <n v="40"/>
    <n v="0.2"/>
    <n v="2200"/>
    <s v="Speedy Express"/>
    <s v="Hungry Owl All-Night Grocers"/>
    <s v="Patricia McKenna"/>
    <s v="Cork"/>
    <s v="Ireland"/>
    <s v="Gai pâturage"/>
  </r>
  <r>
    <x v="584"/>
    <d v="2017-09-29T00:00:00"/>
    <d v="2017-07-19T00:00:00"/>
    <s v="Janet Leverling"/>
    <x v="41"/>
    <x v="3"/>
    <s v="12 - 200 ml jars"/>
    <n v="31"/>
    <n v="5"/>
    <n v="0"/>
    <n v="155"/>
    <s v="Federal Shipping"/>
    <s v="Galería del gastrónomo"/>
    <s v="Eduardo Saavedra"/>
    <s v="Barcelona"/>
    <s v="Spain"/>
    <s v="Tokyo Traders"/>
  </r>
  <r>
    <x v="585"/>
    <d v="2017-08-20T00:00:00"/>
    <d v="2017-07-18T00:00:00"/>
    <s v="Steven Buchanan"/>
    <x v="37"/>
    <x v="6"/>
    <s v="500 ml"/>
    <n v="18"/>
    <n v="30"/>
    <n v="0"/>
    <n v="540"/>
    <s v="Speedy Express"/>
    <s v="Rattlesnake Canyon Grocery"/>
    <s v="Paula Wilson"/>
    <s v="Albuquerque"/>
    <s v="USA"/>
    <s v="Karkki Oy"/>
  </r>
  <r>
    <x v="586"/>
    <d v="2016-10-19T00:00:00"/>
    <d v="2016-07-27T00:00:00"/>
    <s v="Steven Buchanan"/>
    <x v="13"/>
    <x v="0"/>
    <s v="12 - 100 g pkgs"/>
    <n v="12.5"/>
    <n v="35"/>
    <n v="0.2"/>
    <n v="437.5"/>
    <s v="Speedy Express"/>
    <s v="Rattlesnake Canyon Grocery"/>
    <s v="Paula Wilson"/>
    <s v="Albuquerque"/>
    <s v="USA"/>
    <s v="Formaggi Fortini s.r.l."/>
  </r>
  <r>
    <x v="587"/>
    <d v="2016-08-28T00:00:00"/>
    <d v="2016-07-28T00:00:00"/>
    <s v="Janet Leverling"/>
    <x v="33"/>
    <x v="1"/>
    <s v="24 - 250 g pkgs."/>
    <n v="38"/>
    <n v="60"/>
    <n v="0.05"/>
    <n v="2280"/>
    <s v="Federal Shipping"/>
    <s v="Mère Paillarde"/>
    <s v="Jean Fresnière"/>
    <s v="Montréal"/>
    <s v="Canada"/>
    <s v="Pasta Buttini s.r.l."/>
  </r>
  <r>
    <x v="588"/>
    <d v="2015-08-26T00:00:00"/>
    <d v="2015-07-18T00:00:00"/>
    <s v="Janet Leverling"/>
    <x v="2"/>
    <x v="0"/>
    <s v="1 kg pkg."/>
    <n v="21"/>
    <n v="15"/>
    <n v="0.05"/>
    <n v="315"/>
    <s v="Federal Shipping"/>
    <s v="Mère Paillarde"/>
    <s v="Jean Fresnière"/>
    <s v="Montréal"/>
    <s v="Canada"/>
    <s v="Cooperativa de Quesos 'Las Cabras'"/>
  </r>
  <r>
    <x v="587"/>
    <d v="2016-07-26T00:00:00"/>
    <d v="2016-07-22T00:00:00"/>
    <s v="Laura Callahan"/>
    <x v="1"/>
    <x v="1"/>
    <s v="32 - 1 kg pkgs."/>
    <n v="14"/>
    <n v="28"/>
    <n v="0.15"/>
    <n v="392"/>
    <s v="Federal Shipping"/>
    <s v="Ernst Handel"/>
    <s v="Roland Mendel"/>
    <s v="Graz"/>
    <s v="Austria"/>
    <s v="Leka Trading"/>
  </r>
  <r>
    <x v="588"/>
    <d v="2015-08-28T00:00:00"/>
    <d v="2015-07-27T00:00:00"/>
    <s v="Laura Callahan"/>
    <x v="4"/>
    <x v="2"/>
    <s v="40 - 100 g pkgs."/>
    <n v="23.25"/>
    <n v="11"/>
    <n v="0.15"/>
    <n v="255.75"/>
    <s v="Federal Shipping"/>
    <s v="Ernst Handel"/>
    <s v="Roland Mendel"/>
    <s v="Graz"/>
    <s v="Austria"/>
    <s v="Mayumi's"/>
  </r>
  <r>
    <x v="589"/>
    <d v="2016-08-01T00:00:00"/>
    <d v="2016-07-24T00:00:00"/>
    <s v="Janet Leverling"/>
    <x v="26"/>
    <x v="0"/>
    <s v="24 - 200 g pkgs."/>
    <n v="32"/>
    <n v="10"/>
    <n v="0.1"/>
    <n v="320"/>
    <s v="United Package"/>
    <s v="Berglunds snabbköp"/>
    <s v="Christina Berglund"/>
    <s v="Luleå"/>
    <s v="Sweden"/>
    <s v="Formaggi Fortini s.r.l."/>
  </r>
  <r>
    <x v="590"/>
    <d v="2018-08-07T00:00:00"/>
    <d v="2018-07-23T00:00:00"/>
    <s v="Janet Leverling"/>
    <x v="48"/>
    <x v="6"/>
    <s v="24 - 0.5 l bottles"/>
    <n v="7.75"/>
    <n v="15"/>
    <n v="0.1"/>
    <n v="116.25"/>
    <s v="United Package"/>
    <s v="Berglunds snabbköp"/>
    <s v="Christina Berglund"/>
    <s v="Luleå"/>
    <s v="Sweden"/>
    <s v="Plutzer Lebensmittelgroßmärkte AG"/>
  </r>
  <r>
    <x v="591"/>
    <d v="2017-07-27T00:00:00"/>
    <d v="2017-07-29T00:00:00"/>
    <s v="Janet Leverling"/>
    <x v="20"/>
    <x v="5"/>
    <s v="32 - 500 g boxes"/>
    <n v="17.45"/>
    <n v="12"/>
    <n v="0.1"/>
    <n v="209.39999999999998"/>
    <s v="United Package"/>
    <s v="Berglunds snabbköp"/>
    <s v="Christina Berglund"/>
    <s v="Luleå"/>
    <s v="Sweden"/>
    <s v="Pavlova, Ltd."/>
  </r>
  <r>
    <x v="592"/>
    <d v="2015-10-02T00:00:00"/>
    <d v="2015-07-21T00:00:00"/>
    <s v="Janet Leverling"/>
    <x v="38"/>
    <x v="3"/>
    <s v="24 - 4 oz tins"/>
    <n v="18.399999999999999"/>
    <n v="50"/>
    <n v="0"/>
    <n v="919.99999999999989"/>
    <s v="United Package"/>
    <s v="Berglunds snabbköp"/>
    <s v="Christina Berglund"/>
    <s v="Luleå"/>
    <s v="Sweden"/>
    <s v="New England Seafood Cannery"/>
  </r>
  <r>
    <x v="593"/>
    <d v="2016-08-04T00:00:00"/>
    <d v="2016-07-26T00:00:00"/>
    <s v="Robert King"/>
    <x v="35"/>
    <x v="7"/>
    <s v="20 - 1 kg tins"/>
    <n v="39"/>
    <n v="18"/>
    <n v="0"/>
    <n v="702"/>
    <s v="Federal Shipping"/>
    <s v="Antonio Moreno Taquería"/>
    <s v="Antonio Moreno"/>
    <s v="México D.F."/>
    <s v="Mexico"/>
    <s v="Pavlova, Ltd."/>
  </r>
  <r>
    <x v="594"/>
    <d v="2015-10-05T00:00:00"/>
    <d v="2015-07-24T00:00:00"/>
    <s v="Robert King"/>
    <x v="22"/>
    <x v="7"/>
    <s v="48 pieces"/>
    <n v="32.799999999999997"/>
    <n v="25"/>
    <n v="0"/>
    <n v="819.99999999999989"/>
    <s v="Federal Shipping"/>
    <s v="Antonio Moreno Taquería"/>
    <s v="Antonio Moreno"/>
    <s v="México D.F."/>
    <s v="Mexico"/>
    <s v="G'day, Mate"/>
  </r>
  <r>
    <x v="593"/>
    <d v="2016-08-28T00:00:00"/>
    <d v="2016-07-22T00:00:00"/>
    <s v="Robert King"/>
    <x v="54"/>
    <x v="6"/>
    <s v="24 - 12 oz bottles"/>
    <n v="14"/>
    <n v="40"/>
    <n v="0"/>
    <n v="560"/>
    <s v="Federal Shipping"/>
    <s v="Antonio Moreno Taquería"/>
    <s v="Antonio Moreno"/>
    <s v="México D.F."/>
    <s v="Mexico"/>
    <s v="Bigfoot Breweries"/>
  </r>
  <r>
    <x v="595"/>
    <d v="2017-09-25T00:00:00"/>
    <d v="2017-07-25T00:00:00"/>
    <s v="Margaret Peacock"/>
    <x v="30"/>
    <x v="5"/>
    <s v="48 pies"/>
    <n v="49.3"/>
    <n v="10"/>
    <n v="0"/>
    <n v="493"/>
    <s v="United Package"/>
    <s v="Trail's Head Gourmet Provisioners"/>
    <s v="Helvetius Nagy"/>
    <s v="Kirkland"/>
    <s v="USA"/>
    <s v="Forêts d'érables"/>
  </r>
  <r>
    <x v="595"/>
    <d v="2017-08-07T00:00:00"/>
    <d v="2017-07-28T00:00:00"/>
    <s v="Margaret Peacock"/>
    <x v="9"/>
    <x v="0"/>
    <s v="500 g"/>
    <n v="2.5"/>
    <n v="14"/>
    <n v="0"/>
    <n v="35"/>
    <s v="United Package"/>
    <s v="Trail's Head Gourmet Provisioners"/>
    <s v="Helvetius Nagy"/>
    <s v="Kirkland"/>
    <s v="USA"/>
    <s v="Norske Meierier"/>
  </r>
  <r>
    <x v="594"/>
    <d v="2015-09-20T00:00:00"/>
    <d v="2015-07-26T00:00:00"/>
    <s v="Margaret Peacock"/>
    <x v="38"/>
    <x v="3"/>
    <s v="24 - 4 oz tins"/>
    <n v="18.399999999999999"/>
    <n v="2"/>
    <n v="0"/>
    <n v="36.799999999999997"/>
    <s v="United Package"/>
    <s v="Trail's Head Gourmet Provisioners"/>
    <s v="Helvetius Nagy"/>
    <s v="Kirkland"/>
    <s v="USA"/>
    <s v="New England Seafood Cannery"/>
  </r>
  <r>
    <x v="594"/>
    <d v="2015-09-09T00:00:00"/>
    <d v="2015-07-29T00:00:00"/>
    <s v="Margaret Peacock"/>
    <x v="58"/>
    <x v="1"/>
    <s v="20 bags x 4 pieces"/>
    <n v="33.25"/>
    <n v="6"/>
    <n v="0"/>
    <n v="199.5"/>
    <s v="United Package"/>
    <s v="Trail's Head Gourmet Provisioners"/>
    <s v="Helvetius Nagy"/>
    <s v="Kirkland"/>
    <s v="USA"/>
    <s v="Plutzer Lebensmittelgroßmärkte AG"/>
  </r>
  <r>
    <x v="596"/>
    <d v="2018-09-29T00:00:00"/>
    <d v="2018-07-27T00:00:00"/>
    <s v="Steven Buchanan"/>
    <x v="0"/>
    <x v="0"/>
    <s v="24 - 200 g pkgs."/>
    <n v="34.799999999999997"/>
    <n v="30"/>
    <n v="0"/>
    <n v="1044"/>
    <s v="Speedy Express"/>
    <s v="Morgenstern Gesundkost"/>
    <s v="Alexander Feuer"/>
    <s v="Leipzig"/>
    <s v="Germany"/>
    <s v="Formaggi Fortini s.r.l."/>
  </r>
  <r>
    <x v="597"/>
    <d v="2017-07-29T00:00:00"/>
    <d v="2017-07-21T00:00:00"/>
    <s v="Steven Buchanan"/>
    <x v="37"/>
    <x v="6"/>
    <s v="500 ml"/>
    <n v="18"/>
    <n v="10"/>
    <n v="0"/>
    <n v="180"/>
    <s v="Speedy Express"/>
    <s v="Morgenstern Gesundkost"/>
    <s v="Alexander Feuer"/>
    <s v="Leipzig"/>
    <s v="Germany"/>
    <s v="Karkki Oy"/>
  </r>
  <r>
    <x v="596"/>
    <d v="2018-08-25T00:00:00"/>
    <d v="2018-07-27T00:00:00"/>
    <s v="Steven Buchanan"/>
    <x v="47"/>
    <x v="4"/>
    <s v="15 - 625 g jars"/>
    <n v="43.9"/>
    <n v="6"/>
    <n v="0"/>
    <n v="263.39999999999998"/>
    <s v="Speedy Express"/>
    <s v="Morgenstern Gesundkost"/>
    <s v="Alexander Feuer"/>
    <s v="Leipzig"/>
    <s v="Germany"/>
    <s v="Pavlova, Ltd."/>
  </r>
  <r>
    <x v="597"/>
    <d v="2017-08-30T00:00:00"/>
    <d v="2017-07-24T00:00:00"/>
    <s v="Steven Buchanan"/>
    <x v="19"/>
    <x v="0"/>
    <s v="5 kg pkg."/>
    <n v="55"/>
    <n v="12"/>
    <n v="0"/>
    <n v="660"/>
    <s v="Speedy Express"/>
    <s v="Morgenstern Gesundkost"/>
    <s v="Alexander Feuer"/>
    <s v="Leipzig"/>
    <s v="Germany"/>
    <s v="Gai pâturage"/>
  </r>
  <r>
    <x v="598"/>
    <d v="2016-08-04T00:00:00"/>
    <d v="2016-08-01T00:00:00"/>
    <s v="Janet Leverling"/>
    <x v="52"/>
    <x v="6"/>
    <s v="10 boxes x 20 bags"/>
    <n v="18"/>
    <n v="10"/>
    <n v="0"/>
    <n v="180"/>
    <s v="Federal Shipping"/>
    <s v="Tortuga Restaurante"/>
    <s v="Miguel Angel Paolino"/>
    <s v="México D.F."/>
    <s v="Mexico"/>
    <s v="Exotic Liquids"/>
  </r>
  <r>
    <x v="599"/>
    <d v="2017-10-29T00:00:00"/>
    <d v="2017-07-27T00:00:00"/>
    <s v="Janet Leverling"/>
    <x v="46"/>
    <x v="4"/>
    <s v="20 - 2 kg bags"/>
    <n v="19.45"/>
    <n v="21"/>
    <n v="0"/>
    <n v="408.45"/>
    <s v="Federal Shipping"/>
    <s v="Tortuga Restaurante"/>
    <s v="Miguel Angel Paolino"/>
    <s v="México D.F."/>
    <s v="Mexico"/>
    <s v="Leka Trading"/>
  </r>
  <r>
    <x v="600"/>
    <d v="2018-09-04T00:00:00"/>
    <d v="2018-07-24T00:00:00"/>
    <s v="Janet Leverling"/>
    <x v="13"/>
    <x v="0"/>
    <s v="12 - 100 g pkgs"/>
    <n v="12.5"/>
    <n v="20"/>
    <n v="0"/>
    <n v="250"/>
    <s v="Federal Shipping"/>
    <s v="Tortuga Restaurante"/>
    <s v="Miguel Angel Paolino"/>
    <s v="México D.F."/>
    <s v="Mexico"/>
    <s v="Formaggi Fortini s.r.l."/>
  </r>
  <r>
    <x v="600"/>
    <d v="2018-08-05T00:00:00"/>
    <d v="2018-07-26T00:00:00"/>
    <s v="Anne Dodsworth"/>
    <x v="12"/>
    <x v="6"/>
    <s v="750 cc per bottle"/>
    <n v="18"/>
    <n v="10"/>
    <n v="0"/>
    <n v="180"/>
    <s v="United Package"/>
    <s v="Trail's Head Gourmet Provisioners"/>
    <s v="Helvetius Nagy"/>
    <s v="Kirkland"/>
    <s v="USA"/>
    <s v="Aux joyeux ecclésiastiques"/>
  </r>
  <r>
    <x v="599"/>
    <d v="2017-09-17T00:00:00"/>
    <d v="2017-08-01T00:00:00"/>
    <s v="Anne Dodsworth"/>
    <x v="23"/>
    <x v="4"/>
    <s v="12 boxes"/>
    <n v="13"/>
    <n v="18"/>
    <n v="0"/>
    <n v="234"/>
    <s v="United Package"/>
    <s v="Trail's Head Gourmet Provisioners"/>
    <s v="Helvetius Nagy"/>
    <s v="Kirkland"/>
    <s v="USA"/>
    <s v="Plutzer Lebensmittelgroßmärkte AG"/>
  </r>
  <r>
    <x v="599"/>
    <d v="2017-10-16T00:00:00"/>
    <d v="2017-07-25T00:00:00"/>
    <s v="Anne Dodsworth"/>
    <x v="48"/>
    <x v="6"/>
    <s v="24 - 0.5 l bottles"/>
    <n v="7.75"/>
    <n v="20"/>
    <n v="0"/>
    <n v="155"/>
    <s v="United Package"/>
    <s v="Trail's Head Gourmet Provisioners"/>
    <s v="Helvetius Nagy"/>
    <s v="Kirkland"/>
    <s v="USA"/>
    <s v="Plutzer Lebensmittelgroßmärkte AG"/>
  </r>
  <r>
    <x v="601"/>
    <d v="2016-09-21T00:00:00"/>
    <d v="2016-07-29T00:00:00"/>
    <s v="Margaret Peacock"/>
    <x v="31"/>
    <x v="6"/>
    <s v="24 - 12 oz bottles"/>
    <n v="18"/>
    <n v="20"/>
    <n v="0"/>
    <n v="360"/>
    <s v="Federal Shipping"/>
    <s v="B's Beverages"/>
    <s v="Victoria Ashworth"/>
    <s v="London"/>
    <s v="UK"/>
    <s v="Bigfoot Breweries"/>
  </r>
  <r>
    <x v="602"/>
    <d v="2017-10-05T00:00:00"/>
    <d v="2017-07-30T00:00:00"/>
    <s v="Margaret Peacock"/>
    <x v="8"/>
    <x v="1"/>
    <s v="24 - 250 g pkgs."/>
    <n v="19.5"/>
    <n v="6"/>
    <n v="0"/>
    <n v="117"/>
    <s v="Federal Shipping"/>
    <s v="B's Beverages"/>
    <s v="Victoria Ashworth"/>
    <s v="London"/>
    <s v="UK"/>
    <s v="Pasta Buttini s.r.l."/>
  </r>
  <r>
    <x v="603"/>
    <d v="2018-08-22T00:00:00"/>
    <d v="2018-08-04T00:00:00"/>
    <s v="Nancy Davolio"/>
    <x v="48"/>
    <x v="6"/>
    <s v="24 - 0.5 l bottles"/>
    <n v="7.75"/>
    <n v="21"/>
    <n v="0"/>
    <n v="162.75"/>
    <s v="United Package"/>
    <s v="Let's Stop N Shop"/>
    <s v="Jaime Yorres"/>
    <s v="San Francisco"/>
    <s v="USA"/>
    <s v="Plutzer Lebensmittelgroßmärkte AG"/>
  </r>
  <r>
    <x v="604"/>
    <d v="2015-09-19T00:00:00"/>
    <d v="2015-07-31T00:00:00"/>
    <s v="Nancy Davolio"/>
    <x v="50"/>
    <x v="4"/>
    <s v="24 - 250 ml bottles"/>
    <n v="15.5"/>
    <n v="10"/>
    <n v="0"/>
    <n v="155"/>
    <s v="United Package"/>
    <s v="Let's Stop N Shop"/>
    <s v="Jaime Yorres"/>
    <s v="San Francisco"/>
    <s v="USA"/>
    <s v="Mayumi's"/>
  </r>
  <r>
    <x v="605"/>
    <d v="2017-10-25T00:00:00"/>
    <d v="2017-08-01T00:00:00"/>
    <s v="Margaret Peacock"/>
    <x v="4"/>
    <x v="2"/>
    <s v="40 - 100 g pkgs."/>
    <n v="23.25"/>
    <n v="15"/>
    <n v="0.05"/>
    <n v="348.75"/>
    <s v="Federal Shipping"/>
    <s v="Ottilies Käseladen"/>
    <s v="Henriette Pfalzheim"/>
    <s v="Köln"/>
    <s v="Germany"/>
    <s v="Mayumi's"/>
  </r>
  <r>
    <x v="606"/>
    <d v="2016-07-29T00:00:00"/>
    <d v="2016-07-27T00:00:00"/>
    <s v="Margaret Peacock"/>
    <x v="6"/>
    <x v="4"/>
    <s v="32 - 8 oz bottles"/>
    <n v="21.05"/>
    <n v="30"/>
    <n v="0.05"/>
    <n v="631.5"/>
    <s v="Federal Shipping"/>
    <s v="Ottilies Käseladen"/>
    <s v="Henriette Pfalzheim"/>
    <s v="Köln"/>
    <s v="Germany"/>
    <s v="New Orleans Cajun Delights"/>
  </r>
  <r>
    <x v="607"/>
    <d v="2018-10-02T00:00:00"/>
    <d v="2018-07-31T00:00:00"/>
    <s v="Margaret Peacock"/>
    <x v="5"/>
    <x v="3"/>
    <s v="12 - 12 oz cans"/>
    <n v="9.65"/>
    <n v="9"/>
    <n v="0.05"/>
    <n v="86.850000000000009"/>
    <s v="Federal Shipping"/>
    <s v="Ottilies Käseladen"/>
    <s v="Henriette Pfalzheim"/>
    <s v="Köln"/>
    <s v="Germany"/>
    <s v="New England Seafood Cannery"/>
  </r>
  <r>
    <x v="608"/>
    <d v="2015-09-29T00:00:00"/>
    <d v="2015-08-05T00:00:00"/>
    <s v="Janet Leverling"/>
    <x v="48"/>
    <x v="6"/>
    <s v="24 - 0.5 l bottles"/>
    <n v="7.75"/>
    <n v="50"/>
    <n v="0.2"/>
    <n v="387.5"/>
    <s v="Speedy Express"/>
    <s v="Familia Arquibaldo"/>
    <s v="Aria Cruz"/>
    <s v="São Paulo"/>
    <s v="Brazil"/>
    <s v="Plutzer Lebensmittelgroßmärkte AG"/>
  </r>
  <r>
    <x v="609"/>
    <d v="2017-09-12T00:00:00"/>
    <d v="2017-08-04T00:00:00"/>
    <s v="Janet Leverling"/>
    <x v="8"/>
    <x v="1"/>
    <s v="24 - 250 g pkgs."/>
    <n v="19.5"/>
    <n v="4"/>
    <n v="0"/>
    <n v="78"/>
    <s v="United Package"/>
    <s v="Blauer See Delikatessen"/>
    <s v="Hanna Moos"/>
    <s v="Mannheim"/>
    <s v="Germany"/>
    <s v="Pasta Buttini s.r.l."/>
  </r>
  <r>
    <x v="610"/>
    <d v="2016-08-08T00:00:00"/>
    <d v="2016-08-01T00:00:00"/>
    <s v="Janet Leverling"/>
    <x v="37"/>
    <x v="6"/>
    <s v="500 ml"/>
    <n v="18"/>
    <n v="14"/>
    <n v="0"/>
    <n v="252"/>
    <s v="United Package"/>
    <s v="Blauer See Delikatessen"/>
    <s v="Hanna Moos"/>
    <s v="Mannheim"/>
    <s v="Germany"/>
    <s v="Karkki Oy"/>
  </r>
  <r>
    <x v="611"/>
    <d v="2018-10-11T00:00:00"/>
    <d v="2018-07-31T00:00:00"/>
    <s v="Andrew Fuller"/>
    <x v="60"/>
    <x v="0"/>
    <s v="10 kg pkg."/>
    <n v="36"/>
    <n v="10"/>
    <n v="0.15"/>
    <n v="360"/>
    <s v="United Package"/>
    <s v="Wartian Herkku"/>
    <s v="Pirkko Koskitalo"/>
    <s v="Oulu"/>
    <s v="Finland"/>
    <s v="Norske Meierier"/>
  </r>
  <r>
    <x v="612"/>
    <d v="2016-08-12T00:00:00"/>
    <d v="2016-08-10T00:00:00"/>
    <s v="Andrew Fuller"/>
    <x v="39"/>
    <x v="7"/>
    <s v="50 bags x 30 sausgs."/>
    <n v="123.79"/>
    <n v="10"/>
    <n v="0"/>
    <n v="1237.9000000000001"/>
    <s v="United Package"/>
    <s v="Wartian Herkku"/>
    <s v="Pirkko Koskitalo"/>
    <s v="Oulu"/>
    <s v="Finland"/>
    <s v="Plutzer Lebensmittelgroßmärkte AG"/>
  </r>
  <r>
    <x v="613"/>
    <d v="2017-10-25T00:00:00"/>
    <d v="2017-08-09T00:00:00"/>
    <s v="Andrew Fuller"/>
    <x v="10"/>
    <x v="0"/>
    <s v="15 - 300 g rounds"/>
    <n v="34"/>
    <n v="24"/>
    <n v="0.15"/>
    <n v="816"/>
    <s v="United Package"/>
    <s v="Wartian Herkku"/>
    <s v="Pirkko Koskitalo"/>
    <s v="Oulu"/>
    <s v="Finland"/>
    <s v="Gai pâturage"/>
  </r>
  <r>
    <x v="613"/>
    <d v="2017-08-13T00:00:00"/>
    <d v="2017-08-01T00:00:00"/>
    <s v="Margaret Peacock"/>
    <x v="13"/>
    <x v="0"/>
    <s v="12 - 100 g pkgs"/>
    <n v="12.5"/>
    <n v="50"/>
    <n v="0.05"/>
    <n v="625"/>
    <s v="Speedy Express"/>
    <s v="Blondel père et fils"/>
    <s v="Frédérique Citeaux"/>
    <s v="Strasbourg"/>
    <s v="France"/>
    <s v="Formaggi Fortini s.r.l."/>
  </r>
  <r>
    <x v="614"/>
    <d v="2015-10-09T00:00:00"/>
    <d v="2015-08-07T00:00:00"/>
    <s v="Robert King"/>
    <x v="69"/>
    <x v="5"/>
    <s v="10 - 4 oz boxes"/>
    <n v="9.5"/>
    <n v="15"/>
    <n v="0"/>
    <n v="142.5"/>
    <s v="Speedy Express"/>
    <s v="Wellington Importadora"/>
    <s v="Paula Parente"/>
    <s v="Resende"/>
    <s v="Brazil"/>
    <s v="Zaanse Snoepfabriek"/>
  </r>
  <r>
    <x v="615"/>
    <d v="2017-08-22T00:00:00"/>
    <d v="2017-08-08T00:00:00"/>
    <s v="Anne Dodsworth"/>
    <x v="65"/>
    <x v="1"/>
    <s v="16 - 2 kg boxes"/>
    <n v="7"/>
    <n v="4"/>
    <n v="0.15"/>
    <n v="28"/>
    <s v="Speedy Express"/>
    <s v="Reggiani Caseifici"/>
    <s v="Maurizio Moroni"/>
    <s v="Reggio Emilia"/>
    <s v="Italy"/>
    <s v="G'day, Mate"/>
  </r>
  <r>
    <x v="616"/>
    <d v="2018-09-25T00:00:00"/>
    <d v="2018-08-04T00:00:00"/>
    <s v="Nancy Davolio"/>
    <x v="68"/>
    <x v="5"/>
    <s v="100 - 250 g bags"/>
    <n v="31.23"/>
    <n v="6"/>
    <n v="0"/>
    <n v="187.38"/>
    <s v="Speedy Express"/>
    <s v="Que Delícia"/>
    <s v="Bernardo Batista"/>
    <s v="Rio de Janeiro"/>
    <s v="Brazil"/>
    <s v="Heli Süßwaren GmbH &amp; Co. KG"/>
  </r>
  <r>
    <x v="617"/>
    <d v="2015-10-29T00:00:00"/>
    <d v="2015-08-02T00:00:00"/>
    <s v="Nancy Davolio"/>
    <x v="31"/>
    <x v="6"/>
    <s v="24 - 12 oz bottles"/>
    <n v="18"/>
    <n v="20"/>
    <n v="0"/>
    <n v="360"/>
    <s v="Speedy Express"/>
    <s v="Que Delícia"/>
    <s v="Bernardo Batista"/>
    <s v="Rio de Janeiro"/>
    <s v="Brazil"/>
    <s v="Bigfoot Breweries"/>
  </r>
  <r>
    <x v="615"/>
    <d v="2017-10-02T00:00:00"/>
    <d v="2017-08-12T00:00:00"/>
    <s v="Nancy Davolio"/>
    <x v="23"/>
    <x v="4"/>
    <s v="12 boxes"/>
    <n v="13"/>
    <n v="20"/>
    <n v="0"/>
    <n v="260"/>
    <s v="Speedy Express"/>
    <s v="Que Delícia"/>
    <s v="Bernardo Batista"/>
    <s v="Rio de Janeiro"/>
    <s v="Brazil"/>
    <s v="Plutzer Lebensmittelgroßmärkte AG"/>
  </r>
  <r>
    <x v="618"/>
    <d v="2016-11-06T00:00:00"/>
    <d v="2016-08-10T00:00:00"/>
    <s v="Andrew Fuller"/>
    <x v="59"/>
    <x v="3"/>
    <s v="16 kg pkg."/>
    <n v="62.5"/>
    <n v="40"/>
    <n v="0.2"/>
    <n v="2500"/>
    <s v="Federal Shipping"/>
    <s v="QUICK-Stop"/>
    <s v="Horst Kloss"/>
    <s v="Cunewalde"/>
    <s v="Germany"/>
    <s v="Pavlova, Ltd."/>
  </r>
  <r>
    <x v="619"/>
    <d v="2015-09-08T00:00:00"/>
    <d v="2015-08-08T00:00:00"/>
    <s v="Andrew Fuller"/>
    <x v="1"/>
    <x v="1"/>
    <s v="32 - 1 kg pkgs."/>
    <n v="14"/>
    <n v="100"/>
    <n v="0.2"/>
    <n v="1400"/>
    <s v="Federal Shipping"/>
    <s v="QUICK-Stop"/>
    <s v="Horst Kloss"/>
    <s v="Cunewalde"/>
    <s v="Germany"/>
    <s v="Leka Trading"/>
  </r>
  <r>
    <x v="1"/>
    <d v="2018-08-30T00:00:00"/>
    <d v="2018-08-09T00:00:00"/>
    <s v="Laura Callahan"/>
    <x v="31"/>
    <x v="6"/>
    <s v="24 - 12 oz bottles"/>
    <n v="18"/>
    <n v="4"/>
    <n v="0"/>
    <n v="72"/>
    <s v="United Package"/>
    <s v="Great Lakes Food Market"/>
    <s v="Howard Snyder"/>
    <s v="Eugene"/>
    <s v="USA"/>
    <s v="Bigfoot Breweries"/>
  </r>
  <r>
    <x v="620"/>
    <d v="2015-08-29T00:00:00"/>
    <d v="2015-08-10T00:00:00"/>
    <s v="Margaret Peacock"/>
    <x v="23"/>
    <x v="4"/>
    <s v="12 boxes"/>
    <n v="13"/>
    <n v="60"/>
    <n v="0.05"/>
    <n v="780"/>
    <s v="Federal Shipping"/>
    <s v="Mère Paillarde"/>
    <s v="Jean Fresnière"/>
    <s v="Montréal"/>
    <s v="Canada"/>
    <s v="Plutzer Lebensmittelgroßmärkte AG"/>
  </r>
  <r>
    <x v="621"/>
    <d v="2017-10-30T00:00:00"/>
    <d v="2017-08-07T00:00:00"/>
    <s v="Margaret Peacock"/>
    <x v="52"/>
    <x v="6"/>
    <s v="10 boxes x 20 bags"/>
    <n v="18"/>
    <n v="20"/>
    <n v="0"/>
    <n v="360"/>
    <s v="Federal Shipping"/>
    <s v="Mère Paillarde"/>
    <s v="Jean Fresnière"/>
    <s v="Montréal"/>
    <s v="Canada"/>
    <s v="Exotic Liquids"/>
  </r>
  <r>
    <x v="620"/>
    <d v="2015-09-24T00:00:00"/>
    <d v="2015-08-13T00:00:00"/>
    <s v="Nancy Davolio"/>
    <x v="57"/>
    <x v="4"/>
    <s v="12 - 550 ml bottles"/>
    <n v="10"/>
    <n v="14"/>
    <n v="0"/>
    <n v="140"/>
    <s v="Speedy Express"/>
    <s v="Vaffeljernet"/>
    <s v="Palle Ibsen"/>
    <s v="Århus"/>
    <s v="Denmark"/>
    <s v="Exotic Liquids"/>
  </r>
  <r>
    <x v="622"/>
    <d v="2018-08-24T00:00:00"/>
    <d v="2018-08-14T00:00:00"/>
    <s v="Nancy Davolio"/>
    <x v="32"/>
    <x v="2"/>
    <s v="12 - 1 lb pkgs."/>
    <n v="30"/>
    <n v="10"/>
    <n v="0"/>
    <n v="300"/>
    <s v="Speedy Express"/>
    <s v="Vaffeljernet"/>
    <s v="Palle Ibsen"/>
    <s v="Århus"/>
    <s v="Denmark"/>
    <s v="Grandma Kelly's Homestead"/>
  </r>
  <r>
    <x v="620"/>
    <d v="2015-08-12T00:00:00"/>
    <d v="2015-08-16T00:00:00"/>
    <s v="Nancy Davolio"/>
    <x v="56"/>
    <x v="7"/>
    <s v="16 pies"/>
    <n v="7.45"/>
    <n v="50"/>
    <n v="0"/>
    <n v="372.5"/>
    <s v="Speedy Express"/>
    <s v="Vaffeljernet"/>
    <s v="Palle Ibsen"/>
    <s v="Århus"/>
    <s v="Denmark"/>
    <s v="Ma Maison"/>
  </r>
  <r>
    <x v="5"/>
    <d v="2016-10-17T00:00:00"/>
    <d v="2016-08-14T00:00:00"/>
    <s v="Janet Leverling"/>
    <x v="50"/>
    <x v="4"/>
    <s v="24 - 250 ml bottles"/>
    <n v="15.5"/>
    <n v="25"/>
    <n v="0.05"/>
    <n v="387.5"/>
    <s v="Speedy Express"/>
    <s v="Lehmanns Marktstand"/>
    <s v="Renate Messner"/>
    <s v="Frankfurt a.M. "/>
    <s v="Germany"/>
    <s v="Mayumi's"/>
  </r>
  <r>
    <x v="5"/>
    <d v="2016-08-19T00:00:00"/>
    <d v="2016-08-18T00:00:00"/>
    <s v="Janet Leverling"/>
    <x v="68"/>
    <x v="5"/>
    <s v="100 - 250 g bags"/>
    <n v="31.23"/>
    <n v="5"/>
    <n v="0.05"/>
    <n v="156.15"/>
    <s v="Speedy Express"/>
    <s v="Lehmanns Marktstand"/>
    <s v="Renate Messner"/>
    <s v="Frankfurt a.M. "/>
    <s v="Germany"/>
    <s v="Heli Süßwaren GmbH &amp; Co. KG"/>
  </r>
  <r>
    <x v="7"/>
    <d v="2018-10-11T00:00:00"/>
    <d v="2018-08-19T00:00:00"/>
    <s v="Robert King"/>
    <x v="60"/>
    <x v="0"/>
    <s v="10 kg pkg."/>
    <n v="36"/>
    <n v="20"/>
    <n v="0.2"/>
    <n v="720"/>
    <s v="United Package"/>
    <s v="Lehmanns Marktstand"/>
    <s v="Renate Messner"/>
    <s v="Frankfurt a.M. "/>
    <s v="Germany"/>
    <s v="Norske Meierier"/>
  </r>
  <r>
    <x v="7"/>
    <d v="2018-10-23T00:00:00"/>
    <d v="2018-08-17T00:00:00"/>
    <s v="Robert King"/>
    <x v="37"/>
    <x v="6"/>
    <s v="500 ml"/>
    <n v="18"/>
    <n v="4"/>
    <n v="0.2"/>
    <n v="72"/>
    <s v="United Package"/>
    <s v="Lehmanns Marktstand"/>
    <s v="Renate Messner"/>
    <s v="Frankfurt a.M. "/>
    <s v="Germany"/>
    <s v="Karkki Oy"/>
  </r>
  <r>
    <x v="623"/>
    <d v="2017-09-24T00:00:00"/>
    <d v="2017-08-14T00:00:00"/>
    <s v="Robert King"/>
    <x v="11"/>
    <x v="5"/>
    <s v="30 gift boxes"/>
    <n v="81"/>
    <n v="21"/>
    <n v="0.2"/>
    <n v="1701"/>
    <s v="United Package"/>
    <s v="Lehmanns Marktstand"/>
    <s v="Renate Messner"/>
    <s v="Frankfurt a.M. "/>
    <s v="Germany"/>
    <s v="Specialty Biscuits, Ltd."/>
  </r>
  <r>
    <x v="7"/>
    <d v="2018-09-18T00:00:00"/>
    <d v="2018-08-17T00:00:00"/>
    <s v="Janet Leverling"/>
    <x v="64"/>
    <x v="3"/>
    <s v="24 pieces"/>
    <n v="13.25"/>
    <n v="30"/>
    <n v="0"/>
    <n v="397.5"/>
    <s v="United Package"/>
    <s v="Old World Delicatessen"/>
    <s v="Rene Phillips"/>
    <s v="Anchorage"/>
    <s v="USA"/>
    <s v="Escargots Nouveaux"/>
  </r>
  <r>
    <x v="7"/>
    <d v="2018-09-06T00:00:00"/>
    <d v="2018-08-14T00:00:00"/>
    <s v="Janet Leverling"/>
    <x v="65"/>
    <x v="1"/>
    <s v="16 - 2 kg boxes"/>
    <n v="7"/>
    <n v="24"/>
    <n v="0"/>
    <n v="168"/>
    <s v="United Package"/>
    <s v="Old World Delicatessen"/>
    <s v="Rene Phillips"/>
    <s v="Anchorage"/>
    <s v="USA"/>
    <s v="G'day, Mate"/>
  </r>
  <r>
    <x v="624"/>
    <d v="2017-11-15T00:00:00"/>
    <d v="2017-08-13T00:00:00"/>
    <s v="Andrew Fuller"/>
    <x v="31"/>
    <x v="6"/>
    <s v="24 - 12 oz bottles"/>
    <n v="18"/>
    <n v="30"/>
    <n v="0.25"/>
    <n v="540"/>
    <s v="Speedy Express"/>
    <s v="Ernst Handel"/>
    <s v="Roland Mendel"/>
    <s v="Graz"/>
    <s v="Austria"/>
    <s v="Bigfoot Breweries"/>
  </r>
  <r>
    <x v="625"/>
    <d v="2016-09-21T00:00:00"/>
    <d v="2016-08-17T00:00:00"/>
    <s v="Andrew Fuller"/>
    <x v="75"/>
    <x v="4"/>
    <s v="24 - 500 ml bottles"/>
    <n v="28.5"/>
    <n v="120"/>
    <n v="0.25"/>
    <n v="3420"/>
    <s v="Speedy Express"/>
    <s v="Ernst Handel"/>
    <s v="Roland Mendel"/>
    <s v="Graz"/>
    <s v="Austria"/>
    <s v="Forêts d'érables"/>
  </r>
  <r>
    <x v="625"/>
    <d v="2016-09-21T00:00:00"/>
    <d v="2016-08-20T00:00:00"/>
    <s v="Andrew Fuller"/>
    <x v="60"/>
    <x v="0"/>
    <s v="10 kg pkg."/>
    <n v="36"/>
    <n v="65"/>
    <n v="0.25"/>
    <n v="2340"/>
    <s v="Speedy Express"/>
    <s v="Ernst Handel"/>
    <s v="Roland Mendel"/>
    <s v="Graz"/>
    <s v="Austria"/>
    <s v="Norske Meierier"/>
  </r>
  <r>
    <x v="626"/>
    <d v="2017-11-07T00:00:00"/>
    <d v="2017-08-13T00:00:00"/>
    <s v="Laura Callahan"/>
    <x v="48"/>
    <x v="6"/>
    <s v="24 - 0.5 l bottles"/>
    <n v="7.75"/>
    <n v="30"/>
    <n v="0.2"/>
    <n v="232.5"/>
    <s v="Speedy Express"/>
    <s v="White Clover Markets"/>
    <s v="Karl Jablonski"/>
    <s v="Seattle"/>
    <s v="USA"/>
    <s v="Plutzer Lebensmittelgroßmärkte AG"/>
  </r>
  <r>
    <x v="627"/>
    <d v="2016-10-19T00:00:00"/>
    <d v="2016-08-12T00:00:00"/>
    <s v="Laura Callahan"/>
    <x v="47"/>
    <x v="4"/>
    <s v="15 - 625 g jars"/>
    <n v="43.9"/>
    <n v="24"/>
    <n v="0.2"/>
    <n v="1053.5999999999999"/>
    <s v="Speedy Express"/>
    <s v="White Clover Markets"/>
    <s v="Karl Jablonski"/>
    <s v="Seattle"/>
    <s v="USA"/>
    <s v="Pavlova, Ltd."/>
  </r>
  <r>
    <x v="627"/>
    <d v="2016-10-07T00:00:00"/>
    <d v="2016-08-14T00:00:00"/>
    <s v="Laura Callahan"/>
    <x v="33"/>
    <x v="1"/>
    <s v="24 - 250 g pkgs."/>
    <n v="38"/>
    <n v="5"/>
    <n v="0.2"/>
    <n v="190"/>
    <s v="Speedy Express"/>
    <s v="White Clover Markets"/>
    <s v="Karl Jablonski"/>
    <s v="Seattle"/>
    <s v="USA"/>
    <s v="Pasta Buttini s.r.l."/>
  </r>
  <r>
    <x v="627"/>
    <d v="2016-09-19T00:00:00"/>
    <d v="2016-08-20T00:00:00"/>
    <s v="Robert King"/>
    <x v="17"/>
    <x v="6"/>
    <s v="12 - 355 ml cans"/>
    <n v="4.5"/>
    <n v="35"/>
    <n v="0.2"/>
    <n v="157.5"/>
    <s v="Federal Shipping"/>
    <s v="Piccolo und mehr"/>
    <s v="Georg Pipps"/>
    <s v="Salzburg"/>
    <s v="Austria"/>
    <s v="Refrescos Americanas LTDA"/>
  </r>
  <r>
    <x v="11"/>
    <d v="2018-09-12T00:00:00"/>
    <d v="2018-08-11T00:00:00"/>
    <s v="Robert King"/>
    <x v="6"/>
    <x v="4"/>
    <s v="32 - 8 oz bottles"/>
    <n v="21.05"/>
    <n v="12"/>
    <n v="0.2"/>
    <n v="252.60000000000002"/>
    <s v="Federal Shipping"/>
    <s v="Piccolo und mehr"/>
    <s v="Georg Pipps"/>
    <s v="Salzburg"/>
    <s v="Austria"/>
    <s v="New Orleans Cajun Delights"/>
  </r>
  <r>
    <x v="626"/>
    <d v="2017-10-26T00:00:00"/>
    <d v="2017-08-18T00:00:00"/>
    <s v="Robert King"/>
    <x v="8"/>
    <x v="1"/>
    <s v="24 - 250 g pkgs."/>
    <n v="19.5"/>
    <n v="20"/>
    <n v="0"/>
    <n v="390"/>
    <s v="Federal Shipping"/>
    <s v="Piccolo und mehr"/>
    <s v="Georg Pipps"/>
    <s v="Salzburg"/>
    <s v="Austria"/>
    <s v="Pasta Buttini s.r.l."/>
  </r>
  <r>
    <x v="628"/>
    <d v="2016-11-08T00:00:00"/>
    <d v="2016-08-21T00:00:00"/>
    <s v="Nancy Davolio"/>
    <x v="24"/>
    <x v="5"/>
    <s v="100 - 100 g pieces"/>
    <n v="43.9"/>
    <n v="50"/>
    <n v="0"/>
    <n v="2195"/>
    <s v="Federal Shipping"/>
    <s v="Rattlesnake Canyon Grocery"/>
    <s v="Paula Wilson"/>
    <s v="Albuquerque"/>
    <s v="USA"/>
    <s v="Heli Süßwaren GmbH &amp; Co. KG"/>
  </r>
  <r>
    <x v="629"/>
    <d v="2017-09-27T00:00:00"/>
    <d v="2017-08-23T00:00:00"/>
    <s v="Nancy Davolio"/>
    <x v="42"/>
    <x v="0"/>
    <s v="10 - 500 g pkgs."/>
    <n v="21.5"/>
    <n v="9"/>
    <n v="0"/>
    <n v="193.5"/>
    <s v="Federal Shipping"/>
    <s v="Rattlesnake Canyon Grocery"/>
    <s v="Paula Wilson"/>
    <s v="Albuquerque"/>
    <s v="USA"/>
    <s v="Norske Meierier"/>
  </r>
  <r>
    <x v="630"/>
    <d v="2018-09-07T00:00:00"/>
    <d v="2018-08-21T00:00:00"/>
    <s v="Michael Suyama"/>
    <x v="30"/>
    <x v="5"/>
    <s v="48 pies"/>
    <n v="49.3"/>
    <n v="10"/>
    <n v="0"/>
    <n v="493"/>
    <s v="Federal Shipping"/>
    <s v="B's Beverages"/>
    <s v="Victoria Ashworth"/>
    <s v="London"/>
    <s v="UK"/>
    <s v="Forêts d'érables"/>
  </r>
  <r>
    <x v="631"/>
    <d v="2016-10-03T00:00:00"/>
    <d v="2016-08-17T00:00:00"/>
    <s v="Margaret Peacock"/>
    <x v="56"/>
    <x v="7"/>
    <s v="16 pies"/>
    <n v="7.45"/>
    <n v="4"/>
    <n v="0"/>
    <n v="29.8"/>
    <s v="Speedy Express"/>
    <s v="Hungry Coyote Import Store"/>
    <s v="Yoshi Latimer"/>
    <s v="Elgin"/>
    <s v="USA"/>
    <s v="Ma Maison"/>
  </r>
  <r>
    <x v="19"/>
    <d v="2017-09-07T00:00:00"/>
    <d v="2017-08-23T00:00:00"/>
    <s v="Margaret Peacock"/>
    <x v="45"/>
    <x v="3"/>
    <s v="24 - 150 g jars"/>
    <n v="15"/>
    <n v="30"/>
    <n v="0"/>
    <n v="450"/>
    <s v="Speedy Express"/>
    <s v="Hungry Coyote Import Store"/>
    <s v="Yoshi Latimer"/>
    <s v="Elgin"/>
    <s v="USA"/>
    <s v="Svensk Sjöföda AB"/>
  </r>
  <r>
    <x v="631"/>
    <d v="2016-11-21T00:00:00"/>
    <d v="2016-08-18T00:00:00"/>
    <s v="Robert King"/>
    <x v="19"/>
    <x v="0"/>
    <s v="5 kg pkg."/>
    <n v="55"/>
    <n v="35"/>
    <n v="0"/>
    <n v="1925"/>
    <s v="Speedy Express"/>
    <s v="HILARIÓN-Abastos"/>
    <s v="Carlos Hernández"/>
    <s v="San Cristóbal"/>
    <s v="Venezuela"/>
    <s v="Gai pâturage"/>
  </r>
  <r>
    <x v="631"/>
    <d v="2016-10-04T00:00:00"/>
    <d v="2016-08-18T00:00:00"/>
    <s v="Robert King"/>
    <x v="43"/>
    <x v="3"/>
    <s v="2 kg box"/>
    <n v="6"/>
    <n v="60"/>
    <n v="0"/>
    <n v="360"/>
    <s v="Speedy Express"/>
    <s v="HILARIÓN-Abastos"/>
    <s v="Carlos Hernández"/>
    <s v="San Cristóbal"/>
    <s v="Venezuela"/>
    <s v="Mayumi's"/>
  </r>
  <r>
    <x v="632"/>
    <d v="2017-09-13T00:00:00"/>
    <d v="2017-08-22T00:00:00"/>
    <s v="Laura Callahan"/>
    <x v="23"/>
    <x v="4"/>
    <s v="12 boxes"/>
    <n v="13"/>
    <n v="5"/>
    <n v="0.25"/>
    <n v="65"/>
    <s v="United Package"/>
    <s v="Vaffeljernet"/>
    <s v="Palle Ibsen"/>
    <s v="Århus"/>
    <s v="Denmark"/>
    <s v="Plutzer Lebensmittelgroßmärkte AG"/>
  </r>
  <r>
    <x v="633"/>
    <d v="2017-09-30T00:00:00"/>
    <d v="2017-08-28T00:00:00"/>
    <s v="Laura Callahan"/>
    <x v="14"/>
    <x v="5"/>
    <s v="24 - 50 g pkgs."/>
    <n v="20"/>
    <n v="25"/>
    <n v="0.05"/>
    <n v="500"/>
    <s v="United Package"/>
    <s v="Save-a-lot Markets"/>
    <s v="Jose Pavarotti"/>
    <s v="Boise"/>
    <s v="USA"/>
    <s v="Karkki Oy"/>
  </r>
  <r>
    <x v="633"/>
    <d v="2017-08-30T00:00:00"/>
    <d v="2017-08-27T00:00:00"/>
    <s v="Laura Callahan"/>
    <x v="7"/>
    <x v="1"/>
    <s v="24 - 500 g pkgs."/>
    <n v="21"/>
    <n v="48"/>
    <n v="0"/>
    <n v="1008"/>
    <s v="United Package"/>
    <s v="Save-a-lot Markets"/>
    <s v="Jose Pavarotti"/>
    <s v="Boise"/>
    <s v="USA"/>
    <s v="PB Knäckebröd AB"/>
  </r>
  <r>
    <x v="23"/>
    <d v="2016-10-31T00:00:00"/>
    <d v="2016-08-19T00:00:00"/>
    <s v="Nancy Davolio"/>
    <x v="74"/>
    <x v="5"/>
    <s v="10 pkgs."/>
    <n v="12.75"/>
    <n v="6"/>
    <n v="0.1"/>
    <n v="76.5"/>
    <s v="Speedy Express"/>
    <s v="Furia Bacalhau e Frutos do Mar"/>
    <s v="Lino Rodriguez "/>
    <s v="Lisboa"/>
    <s v="Portugal"/>
    <s v="Zaanse Snoepfabriek"/>
  </r>
  <r>
    <x v="633"/>
    <d v="2017-10-04T00:00:00"/>
    <d v="2017-08-20T00:00:00"/>
    <s v="Nancy Davolio"/>
    <x v="37"/>
    <x v="6"/>
    <s v="500 ml"/>
    <n v="18"/>
    <n v="10"/>
    <n v="0.1"/>
    <n v="180"/>
    <s v="Speedy Express"/>
    <s v="Furia Bacalhau e Frutos do Mar"/>
    <s v="Lino Rodriguez "/>
    <s v="Lisboa"/>
    <s v="Portugal"/>
    <s v="Karkki Oy"/>
  </r>
  <r>
    <x v="634"/>
    <d v="2018-11-14T00:00:00"/>
    <d v="2018-08-28T00:00:00"/>
    <s v="Nancy Davolio"/>
    <x v="10"/>
    <x v="0"/>
    <s v="15 - 300 g rounds"/>
    <n v="34"/>
    <n v="70"/>
    <n v="0.05"/>
    <n v="2380"/>
    <s v="United Package"/>
    <s v="Mère Paillarde"/>
    <s v="Jean Fresnière"/>
    <s v="Montréal"/>
    <s v="Canada"/>
    <s v="Gai pâturage"/>
  </r>
  <r>
    <x v="635"/>
    <d v="2017-11-21T00:00:00"/>
    <d v="2017-08-28T00:00:00"/>
    <s v="Nancy Davolio"/>
    <x v="19"/>
    <x v="0"/>
    <s v="5 kg pkg."/>
    <n v="55"/>
    <n v="20"/>
    <n v="0.05"/>
    <n v="1100"/>
    <s v="United Package"/>
    <s v="Mère Paillarde"/>
    <s v="Jean Fresnière"/>
    <s v="Montréal"/>
    <s v="Canada"/>
    <s v="Gai pâturage"/>
  </r>
  <r>
    <x v="636"/>
    <d v="2016-09-07T00:00:00"/>
    <d v="2016-08-23T00:00:00"/>
    <s v="Nancy Davolio"/>
    <x v="20"/>
    <x v="5"/>
    <s v="32 - 500 g boxes"/>
    <n v="17.45"/>
    <n v="30"/>
    <n v="0.05"/>
    <n v="523.5"/>
    <s v="United Package"/>
    <s v="Mère Paillarde"/>
    <s v="Jean Fresnière"/>
    <s v="Montréal"/>
    <s v="Canada"/>
    <s v="Pavlova, Ltd."/>
  </r>
  <r>
    <x v="635"/>
    <d v="2017-11-09T00:00:00"/>
    <d v="2017-08-21T00:00:00"/>
    <s v="Nancy Davolio"/>
    <x v="42"/>
    <x v="0"/>
    <s v="10 - 500 g pkgs."/>
    <n v="21.5"/>
    <n v="15"/>
    <n v="0.05"/>
    <n v="322.5"/>
    <s v="United Package"/>
    <s v="Mère Paillarde"/>
    <s v="Jean Fresnière"/>
    <s v="Montréal"/>
    <s v="Canada"/>
    <s v="Norske Meierier"/>
  </r>
  <r>
    <x v="637"/>
    <d v="2015-10-23T00:00:00"/>
    <d v="2015-08-30T00:00:00"/>
    <s v="Margaret Peacock"/>
    <x v="63"/>
    <x v="4"/>
    <s v="48 - 6 oz jars"/>
    <n v="22"/>
    <n v="20"/>
    <n v="0.2"/>
    <n v="440"/>
    <s v="Federal Shipping"/>
    <s v="Tradição Hipermercados"/>
    <s v="Anabela Domingues"/>
    <s v="São Paulo"/>
    <s v="Brazil"/>
    <s v="New Orleans Cajun Delights"/>
  </r>
  <r>
    <x v="28"/>
    <d v="2017-08-26T00:00:00"/>
    <d v="2017-08-30T00:00:00"/>
    <s v="Margaret Peacock"/>
    <x v="30"/>
    <x v="5"/>
    <s v="48 pies"/>
    <n v="49.3"/>
    <n v="10"/>
    <n v="0.2"/>
    <n v="493"/>
    <s v="Federal Shipping"/>
    <s v="Tradição Hipermercados"/>
    <s v="Anabela Domingues"/>
    <s v="São Paulo"/>
    <s v="Brazil"/>
    <s v="Forêts d'érables"/>
  </r>
  <r>
    <x v="637"/>
    <d v="2015-10-15T00:00:00"/>
    <d v="2015-09-01T00:00:00"/>
    <s v="Margaret Peacock"/>
    <x v="16"/>
    <x v="7"/>
    <s v="24 boxes x 2 pies"/>
    <n v="24"/>
    <n v="20"/>
    <n v="0.2"/>
    <n v="480"/>
    <s v="Federal Shipping"/>
    <s v="Tradição Hipermercados"/>
    <s v="Anabela Domingues"/>
    <s v="São Paulo"/>
    <s v="Brazil"/>
    <s v="Ma Maison"/>
  </r>
  <r>
    <x v="28"/>
    <d v="2017-09-01T00:00:00"/>
    <d v="2017-08-26T00:00:00"/>
    <s v="Steven Buchanan"/>
    <x v="9"/>
    <x v="0"/>
    <s v="500 g"/>
    <n v="2.5"/>
    <n v="14"/>
    <n v="0"/>
    <n v="35"/>
    <s v="Speedy Express"/>
    <s v="Save-a-lot Markets"/>
    <s v="Jose Pavarotti"/>
    <s v="Boise"/>
    <s v="USA"/>
    <s v="Norske Meierier"/>
  </r>
  <r>
    <x v="28"/>
    <d v="2017-10-10T00:00:00"/>
    <d v="2017-09-01T00:00:00"/>
    <s v="Steven Buchanan"/>
    <x v="38"/>
    <x v="3"/>
    <s v="24 - 4 oz tins"/>
    <n v="18.399999999999999"/>
    <n v="42"/>
    <n v="0"/>
    <n v="772.8"/>
    <s v="Speedy Express"/>
    <s v="Save-a-lot Markets"/>
    <s v="Jose Pavarotti"/>
    <s v="Boise"/>
    <s v="USA"/>
    <s v="New England Seafood Cannery"/>
  </r>
  <r>
    <x v="637"/>
    <d v="2015-11-08T00:00:00"/>
    <d v="2015-08-30T00:00:00"/>
    <s v="Steven Buchanan"/>
    <x v="0"/>
    <x v="0"/>
    <s v="24 - 200 g pkgs."/>
    <n v="34.799999999999997"/>
    <n v="12"/>
    <n v="0"/>
    <n v="417.59999999999997"/>
    <s v="Speedy Express"/>
    <s v="Save-a-lot Markets"/>
    <s v="Jose Pavarotti"/>
    <s v="Boise"/>
    <s v="USA"/>
    <s v="Formaggi Fortini s.r.l."/>
  </r>
  <r>
    <x v="637"/>
    <d v="2015-11-21T00:00:00"/>
    <d v="2015-08-31T00:00:00"/>
    <s v="Steven Buchanan"/>
    <x v="32"/>
    <x v="2"/>
    <s v="12 - 1 lb pkgs."/>
    <n v="30"/>
    <n v="45"/>
    <n v="0"/>
    <n v="1350"/>
    <s v="Speedy Express"/>
    <s v="Save-a-lot Markets"/>
    <s v="Jose Pavarotti"/>
    <s v="Boise"/>
    <s v="USA"/>
    <s v="Grandma Kelly's Homestead"/>
  </r>
  <r>
    <x v="27"/>
    <d v="2018-09-09T00:00:00"/>
    <d v="2018-08-26T00:00:00"/>
    <s v="Steven Buchanan"/>
    <x v="35"/>
    <x v="7"/>
    <s v="20 - 1 kg tins"/>
    <n v="39"/>
    <n v="100"/>
    <n v="0"/>
    <n v="3900"/>
    <s v="Speedy Express"/>
    <s v="Save-a-lot Markets"/>
    <s v="Jose Pavarotti"/>
    <s v="Boise"/>
    <s v="USA"/>
    <s v="Pavlova, Ltd."/>
  </r>
  <r>
    <x v="638"/>
    <d v="2018-09-23T00:00:00"/>
    <d v="2018-08-25T00:00:00"/>
    <s v="Margaret Peacock"/>
    <x v="33"/>
    <x v="1"/>
    <s v="24 - 250 g pkgs."/>
    <n v="38"/>
    <n v="28"/>
    <n v="0"/>
    <n v="1064"/>
    <s v="United Package"/>
    <s v="Toms Spezialitäten"/>
    <s v="Karin Josephs"/>
    <s v="Münster"/>
    <s v="Germany"/>
    <s v="Pasta Buttini s.r.l."/>
  </r>
  <r>
    <x v="32"/>
    <d v="2015-09-28T00:00:00"/>
    <d v="2015-08-24T00:00:00"/>
    <s v="Robert King"/>
    <x v="52"/>
    <x v="6"/>
    <s v="10 boxes x 20 bags"/>
    <n v="18"/>
    <n v="3"/>
    <n v="0"/>
    <n v="54"/>
    <s v="United Package"/>
    <s v="Du monde entier"/>
    <s v="Janine Labrune"/>
    <s v="Nantes"/>
    <s v="France"/>
    <s v="Exotic Liquids"/>
  </r>
  <r>
    <x v="32"/>
    <d v="2015-10-03T00:00:00"/>
    <d v="2015-08-27T00:00:00"/>
    <s v="Robert King"/>
    <x v="27"/>
    <x v="5"/>
    <s v="24 pkgs. x 4 pieces"/>
    <n v="10"/>
    <n v="6"/>
    <n v="0"/>
    <n v="60"/>
    <s v="United Package"/>
    <s v="Du monde entier"/>
    <s v="Janine Labrune"/>
    <s v="Nantes"/>
    <s v="France"/>
    <s v="Specialty Biscuits, Ltd."/>
  </r>
  <r>
    <x v="33"/>
    <d v="2016-10-12T00:00:00"/>
    <d v="2016-08-26T00:00:00"/>
    <s v="Robert King"/>
    <x v="41"/>
    <x v="3"/>
    <s v="12 - 200 ml jars"/>
    <n v="31"/>
    <n v="10"/>
    <n v="0"/>
    <n v="310"/>
    <s v="United Package"/>
    <s v="Du monde entier"/>
    <s v="Janine Labrune"/>
    <s v="Nantes"/>
    <s v="France"/>
    <s v="Tokyo Traders"/>
  </r>
  <r>
    <x v="639"/>
    <d v="2018-09-26T00:00:00"/>
    <d v="2018-09-01T00:00:00"/>
    <s v="Laura Callahan"/>
    <x v="21"/>
    <x v="3"/>
    <s v="24 - 250 g  jars"/>
    <n v="19"/>
    <n v="21"/>
    <n v="0.25"/>
    <n v="399"/>
    <s v="Speedy Express"/>
    <s v="La maison d'Asie"/>
    <s v="Annette Roulet"/>
    <s v="Toulouse"/>
    <s v="France"/>
    <s v="Svensk Sjöföda AB"/>
  </r>
  <r>
    <x v="35"/>
    <d v="2017-10-18T00:00:00"/>
    <d v="2017-09-04T00:00:00"/>
    <s v="Michael Suyama"/>
    <x v="10"/>
    <x v="0"/>
    <s v="15 - 300 g rounds"/>
    <n v="34"/>
    <n v="15"/>
    <n v="0"/>
    <n v="510"/>
    <s v="United Package"/>
    <s v="Wolski  Zajazd"/>
    <s v="Zbyszek Piestrzeniewicz"/>
    <s v="Warszawa"/>
    <s v="Poland"/>
    <s v="Gai pâturage"/>
  </r>
  <r>
    <x v="34"/>
    <d v="2016-10-21T00:00:00"/>
    <d v="2016-09-04T00:00:00"/>
    <s v="Michael Suyama"/>
    <x v="18"/>
    <x v="6"/>
    <s v="24 - 12 oz bottles"/>
    <n v="19"/>
    <n v="10"/>
    <n v="0"/>
    <n v="190"/>
    <s v="United Package"/>
    <s v="Wolski  Zajazd"/>
    <s v="Zbyszek Piestrzeniewicz"/>
    <s v="Warszawa"/>
    <s v="Poland"/>
    <s v="Exotic Liquids"/>
  </r>
  <r>
    <x v="639"/>
    <d v="2018-11-17T00:00:00"/>
    <d v="2018-09-03T00:00:00"/>
    <s v="Michael Suyama"/>
    <x v="52"/>
    <x v="6"/>
    <s v="10 boxes x 20 bags"/>
    <n v="18"/>
    <n v="6"/>
    <n v="0"/>
    <n v="108"/>
    <s v="United Package"/>
    <s v="Wolski  Zajazd"/>
    <s v="Zbyszek Piestrzeniewicz"/>
    <s v="Warszawa"/>
    <s v="Poland"/>
    <s v="Exotic Liquids"/>
  </r>
  <r>
    <x v="640"/>
    <d v="2016-10-10T00:00:00"/>
    <d v="2016-08-28T00:00:00"/>
    <s v="Nancy Davolio"/>
    <x v="10"/>
    <x v="0"/>
    <s v="15 - 300 g rounds"/>
    <n v="34"/>
    <n v="40"/>
    <n v="0"/>
    <n v="1360"/>
    <s v="United Package"/>
    <s v="Save-a-lot Markets"/>
    <s v="Jose Pavarotti"/>
    <s v="Boise"/>
    <s v="USA"/>
    <s v="Gai pâturage"/>
  </r>
  <r>
    <x v="641"/>
    <d v="2018-10-11T00:00:00"/>
    <d v="2018-09-04T00:00:00"/>
    <s v="Nancy Davolio"/>
    <x v="37"/>
    <x v="6"/>
    <s v="500 ml"/>
    <n v="18"/>
    <n v="80"/>
    <n v="0"/>
    <n v="1440"/>
    <s v="United Package"/>
    <s v="Save-a-lot Markets"/>
    <s v="Jose Pavarotti"/>
    <s v="Boise"/>
    <s v="USA"/>
    <s v="Karkki Oy"/>
  </r>
  <r>
    <x v="641"/>
    <d v="2018-10-23T00:00:00"/>
    <d v="2018-09-01T00:00:00"/>
    <s v="Nancy Davolio"/>
    <x v="41"/>
    <x v="3"/>
    <s v="12 - 200 ml jars"/>
    <n v="31"/>
    <n v="70"/>
    <n v="0"/>
    <n v="2170"/>
    <s v="United Package"/>
    <s v="Save-a-lot Markets"/>
    <s v="Jose Pavarotti"/>
    <s v="Boise"/>
    <s v="USA"/>
    <s v="Tokyo Traders"/>
  </r>
  <r>
    <x v="641"/>
    <d v="2018-10-29T00:00:00"/>
    <d v="2018-08-31T00:00:00"/>
    <s v="Nancy Davolio"/>
    <x v="21"/>
    <x v="3"/>
    <s v="24 - 250 g  jars"/>
    <n v="19"/>
    <n v="55"/>
    <n v="0"/>
    <n v="1045"/>
    <s v="United Package"/>
    <s v="Save-a-lot Markets"/>
    <s v="Jose Pavarotti"/>
    <s v="Boise"/>
    <s v="USA"/>
    <s v="Svensk Sjöföda AB"/>
  </r>
  <r>
    <x v="642"/>
    <d v="2015-12-05T00:00:00"/>
    <d v="2015-09-07T00:00:00"/>
    <s v="Nancy Davolio"/>
    <x v="14"/>
    <x v="5"/>
    <s v="24 - 50 g pkgs."/>
    <n v="20"/>
    <n v="18"/>
    <n v="0"/>
    <n v="360"/>
    <s v="United Package"/>
    <s v="Save-a-lot Markets"/>
    <s v="Jose Pavarotti"/>
    <s v="Boise"/>
    <s v="USA"/>
    <s v="Karkki Oy"/>
  </r>
  <r>
    <x v="643"/>
    <d v="2016-09-06T00:00:00"/>
    <d v="2016-09-03T00:00:00"/>
    <s v="Margaret Peacock"/>
    <x v="43"/>
    <x v="3"/>
    <s v="2 kg box"/>
    <n v="6"/>
    <n v="8"/>
    <n v="0.1"/>
    <n v="48"/>
    <s v="United Package"/>
    <s v="HILARIÓN-Abastos"/>
    <s v="Carlos Hernández"/>
    <s v="San Cristóbal"/>
    <s v="Venezuela"/>
    <s v="Mayumi's"/>
  </r>
  <r>
    <x v="38"/>
    <d v="2015-12-06T00:00:00"/>
    <d v="2015-08-29T00:00:00"/>
    <s v="Margaret Peacock"/>
    <x v="48"/>
    <x v="6"/>
    <s v="24 - 0.5 l bottles"/>
    <n v="7.75"/>
    <n v="40"/>
    <n v="0"/>
    <n v="310"/>
    <s v="United Package"/>
    <s v="HILARIÓN-Abastos"/>
    <s v="Carlos Hernández"/>
    <s v="San Cristóbal"/>
    <s v="Venezuela"/>
    <s v="Plutzer Lebensmittelgroßmärkte AG"/>
  </r>
  <r>
    <x v="643"/>
    <d v="2016-11-30T00:00:00"/>
    <d v="2016-09-08T00:00:00"/>
    <s v="Laura Callahan"/>
    <x v="27"/>
    <x v="5"/>
    <s v="24 pkgs. x 4 pieces"/>
    <n v="10"/>
    <n v="8"/>
    <n v="0"/>
    <n v="80"/>
    <s v="Federal Shipping"/>
    <s v="Blauer See Delikatessen"/>
    <s v="Hanna Moos"/>
    <s v="Mannheim"/>
    <s v="Germany"/>
    <s v="Specialty Biscuits, Ltd."/>
  </r>
  <r>
    <x v="643"/>
    <d v="2016-10-12T00:00:00"/>
    <d v="2016-09-02T00:00:00"/>
    <s v="Laura Callahan"/>
    <x v="2"/>
    <x v="0"/>
    <s v="1 kg pkg."/>
    <n v="21"/>
    <n v="14"/>
    <n v="0"/>
    <n v="294"/>
    <s v="Federal Shipping"/>
    <s v="Blauer See Delikatessen"/>
    <s v="Hanna Moos"/>
    <s v="Mannheim"/>
    <s v="Germany"/>
    <s v="Cooperativa de Quesos 'Las Cabras'"/>
  </r>
  <r>
    <x v="37"/>
    <d v="2018-09-27T00:00:00"/>
    <d v="2018-08-31T00:00:00"/>
    <s v="Laura Callahan"/>
    <x v="12"/>
    <x v="6"/>
    <s v="750 cc per bottle"/>
    <n v="18"/>
    <n v="5"/>
    <n v="0"/>
    <n v="90"/>
    <s v="Federal Shipping"/>
    <s v="Blauer See Delikatessen"/>
    <s v="Hanna Moos"/>
    <s v="Mannheim"/>
    <s v="Germany"/>
    <s v="Aux joyeux ecclésiastiques"/>
  </r>
  <r>
    <x v="644"/>
    <d v="2016-08-31T00:00:00"/>
    <d v="2016-09-03T00:00:00"/>
    <s v="Andrew Fuller"/>
    <x v="16"/>
    <x v="7"/>
    <s v="24 boxes x 2 pies"/>
    <n v="24"/>
    <n v="5"/>
    <n v="0"/>
    <n v="120"/>
    <s v="Federal Shipping"/>
    <s v="Wilman Kala"/>
    <s v="Matti Karttunen"/>
    <s v="Helsinki"/>
    <s v="Finland"/>
    <s v="Ma Maison"/>
  </r>
  <r>
    <x v="645"/>
    <d v="2018-11-28T00:00:00"/>
    <d v="2018-09-06T00:00:00"/>
    <s v="Nancy Davolio"/>
    <x v="29"/>
    <x v="6"/>
    <s v="24 - 355 ml bottles"/>
    <n v="15"/>
    <n v="15"/>
    <n v="0.05"/>
    <n v="225"/>
    <s v="United Package"/>
    <s v="Great Lakes Food Market"/>
    <s v="Howard Snyder"/>
    <s v="Eugene"/>
    <s v="USA"/>
    <s v="Pavlova, Ltd."/>
  </r>
  <r>
    <x v="646"/>
    <d v="2015-11-10T00:00:00"/>
    <d v="2015-09-01T00:00:00"/>
    <s v="Nancy Davolio"/>
    <x v="33"/>
    <x v="1"/>
    <s v="24 - 250 g pkgs."/>
    <n v="38"/>
    <n v="14"/>
    <n v="0"/>
    <n v="532"/>
    <s v="United Package"/>
    <s v="Great Lakes Food Market"/>
    <s v="Howard Snyder"/>
    <s v="Eugene"/>
    <s v="USA"/>
    <s v="Pasta Buttini s.r.l."/>
  </r>
  <r>
    <x v="646"/>
    <d v="2015-09-13T00:00:00"/>
    <d v="2015-09-08T00:00:00"/>
    <s v="Nancy Davolio"/>
    <x v="42"/>
    <x v="0"/>
    <s v="10 - 500 g pkgs."/>
    <n v="21.5"/>
    <n v="15"/>
    <n v="0.05"/>
    <n v="322.5"/>
    <s v="United Package"/>
    <s v="Great Lakes Food Market"/>
    <s v="Howard Snyder"/>
    <s v="Eugene"/>
    <s v="USA"/>
    <s v="Norske Meierier"/>
  </r>
  <r>
    <x v="40"/>
    <d v="2017-09-28T00:00:00"/>
    <d v="2017-09-03T00:00:00"/>
    <s v="Nancy Davolio"/>
    <x v="67"/>
    <x v="6"/>
    <s v="12 - 75 cl bottles"/>
    <n v="263.5"/>
    <n v="15"/>
    <n v="0.05"/>
    <n v="3952.5"/>
    <s v="United Package"/>
    <s v="Great Lakes Food Market"/>
    <s v="Howard Snyder"/>
    <s v="Eugene"/>
    <s v="USA"/>
    <s v="Aux joyeux ecclésiastiques"/>
  </r>
  <r>
    <x v="40"/>
    <d v="2017-09-09T00:00:00"/>
    <d v="2017-09-03T00:00:00"/>
    <s v="Margaret Peacock"/>
    <x v="19"/>
    <x v="0"/>
    <s v="5 kg pkg."/>
    <n v="55"/>
    <n v="30"/>
    <n v="0.15"/>
    <n v="1650"/>
    <s v="United Package"/>
    <s v="Great Lakes Food Market"/>
    <s v="Howard Snyder"/>
    <s v="Eugene"/>
    <s v="USA"/>
    <s v="Gai pâturage"/>
  </r>
  <r>
    <x v="42"/>
    <d v="2017-09-08T00:00:00"/>
    <d v="2017-09-11T00:00:00"/>
    <s v="Nancy Davolio"/>
    <x v="33"/>
    <x v="1"/>
    <s v="24 - 250 g pkgs."/>
    <n v="38"/>
    <n v="20"/>
    <n v="0"/>
    <n v="760"/>
    <s v="Speedy Express"/>
    <s v="Mère Paillarde"/>
    <s v="Jean Fresnière"/>
    <s v="Montréal"/>
    <s v="Canada"/>
    <s v="Pasta Buttini s.r.l."/>
  </r>
  <r>
    <x v="42"/>
    <d v="2017-10-17T00:00:00"/>
    <d v="2017-09-06T00:00:00"/>
    <s v="Nancy Davolio"/>
    <x v="62"/>
    <x v="4"/>
    <s v="12 - 8 oz jars"/>
    <n v="25"/>
    <n v="70"/>
    <n v="0"/>
    <n v="1750"/>
    <s v="Speedy Express"/>
    <s v="Mère Paillarde"/>
    <s v="Jean Fresnière"/>
    <s v="Montréal"/>
    <s v="Canada"/>
    <s v="Grandma Kelly's Homestead"/>
  </r>
  <r>
    <x v="647"/>
    <d v="2016-10-10T00:00:00"/>
    <d v="2016-09-09T00:00:00"/>
    <s v="Nancy Davolio"/>
    <x v="55"/>
    <x v="5"/>
    <s v="10 boxes x 8 pieces"/>
    <n v="12.5"/>
    <n v="15"/>
    <n v="0"/>
    <n v="187.5"/>
    <s v="Speedy Express"/>
    <s v="Mère Paillarde"/>
    <s v="Jean Fresnière"/>
    <s v="Montréal"/>
    <s v="Canada"/>
    <s v="Specialty Biscuits, Ltd."/>
  </r>
  <r>
    <x v="648"/>
    <d v="2018-10-13T00:00:00"/>
    <d v="2018-09-14T00:00:00"/>
    <s v="Janet Leverling"/>
    <x v="27"/>
    <x v="5"/>
    <s v="24 pkgs. x 4 pieces"/>
    <n v="10"/>
    <n v="42"/>
    <n v="0"/>
    <n v="420"/>
    <s v="Federal Shipping"/>
    <s v="Mère Paillarde"/>
    <s v="Jean Fresnière"/>
    <s v="Montréal"/>
    <s v="Canada"/>
    <s v="Specialty Biscuits, Ltd."/>
  </r>
  <r>
    <x v="649"/>
    <d v="2017-09-26T00:00:00"/>
    <d v="2017-09-06T00:00:00"/>
    <s v="Janet Leverling"/>
    <x v="7"/>
    <x v="1"/>
    <s v="24 - 500 g pkgs."/>
    <n v="21"/>
    <n v="40"/>
    <n v="0"/>
    <n v="840"/>
    <s v="Federal Shipping"/>
    <s v="Mère Paillarde"/>
    <s v="Jean Fresnière"/>
    <s v="Montréal"/>
    <s v="Canada"/>
    <s v="PB Knäckebröd AB"/>
  </r>
  <r>
    <x v="650"/>
    <d v="2017-09-15T00:00:00"/>
    <d v="2017-09-08T00:00:00"/>
    <s v="Andrew Fuller"/>
    <x v="65"/>
    <x v="1"/>
    <s v="16 - 2 kg boxes"/>
    <n v="7"/>
    <n v="5"/>
    <n v="0"/>
    <n v="35"/>
    <s v="Federal Shipping"/>
    <s v="Laughing Bacchus Wine Cellars"/>
    <s v="Yoshi Tannamuri"/>
    <s v="Vancouver"/>
    <s v="Canada"/>
    <s v="G'day, Mate"/>
  </r>
  <r>
    <x v="45"/>
    <d v="2016-11-11T00:00:00"/>
    <d v="2016-09-11T00:00:00"/>
    <s v="Andrew Fuller"/>
    <x v="17"/>
    <x v="6"/>
    <s v="12 - 355 ml cans"/>
    <n v="4.5"/>
    <n v="5"/>
    <n v="0"/>
    <n v="22.5"/>
    <s v="Federal Shipping"/>
    <s v="Laughing Bacchus Wine Cellars"/>
    <s v="Yoshi Tannamuri"/>
    <s v="Vancouver"/>
    <s v="Canada"/>
    <s v="Refrescos Americanas LTDA"/>
  </r>
  <r>
    <x v="47"/>
    <d v="2015-11-08T00:00:00"/>
    <d v="2015-09-06T00:00:00"/>
    <s v="Margaret Peacock"/>
    <x v="49"/>
    <x v="5"/>
    <s v="10 boxes x 12 pieces"/>
    <n v="9.1999999999999993"/>
    <n v="5"/>
    <n v="0"/>
    <n v="46"/>
    <s v="United Package"/>
    <s v="Island Trading"/>
    <s v="Helen Bennett"/>
    <s v="Cowes"/>
    <s v="UK"/>
    <s v="Specialty Biscuits, Ltd."/>
  </r>
  <r>
    <x v="46"/>
    <d v="2018-09-23T00:00:00"/>
    <d v="2018-09-06T00:00:00"/>
    <s v="Margaret Peacock"/>
    <x v="29"/>
    <x v="6"/>
    <s v="24 - 355 ml bottles"/>
    <n v="15"/>
    <n v="20"/>
    <n v="0"/>
    <n v="300"/>
    <s v="United Package"/>
    <s v="Island Trading"/>
    <s v="Helen Bennett"/>
    <s v="Cowes"/>
    <s v="UK"/>
    <s v="Pavlova, Ltd."/>
  </r>
  <r>
    <x v="46"/>
    <d v="2018-10-26T00:00:00"/>
    <d v="2018-09-11T00:00:00"/>
    <s v="Margaret Peacock"/>
    <x v="42"/>
    <x v="0"/>
    <s v="10 - 500 g pkgs."/>
    <n v="21.5"/>
    <n v="15"/>
    <n v="0"/>
    <n v="322.5"/>
    <s v="United Package"/>
    <s v="Island Trading"/>
    <s v="Helen Bennett"/>
    <s v="Cowes"/>
    <s v="UK"/>
    <s v="Norske Meierier"/>
  </r>
  <r>
    <x v="46"/>
    <d v="2018-10-27T00:00:00"/>
    <d v="2018-09-13T00:00:00"/>
    <s v="Margaret Peacock"/>
    <x v="70"/>
    <x v="1"/>
    <s v="12 - 250 g pkgs."/>
    <n v="9"/>
    <n v="10"/>
    <n v="0"/>
    <n v="90"/>
    <s v="United Package"/>
    <s v="Island Trading"/>
    <s v="Helen Bennett"/>
    <s v="Cowes"/>
    <s v="UK"/>
    <s v="PB Knäckebröd AB"/>
  </r>
  <r>
    <x v="48"/>
    <d v="2018-11-26T00:00:00"/>
    <d v="2018-09-14T00:00:00"/>
    <s v="Margaret Peacock"/>
    <x v="18"/>
    <x v="6"/>
    <s v="24 - 12 oz bottles"/>
    <n v="19"/>
    <n v="20"/>
    <n v="0"/>
    <n v="380"/>
    <s v="Federal Shipping"/>
    <s v="Ricardo Adocicados"/>
    <s v="Janete Limeira"/>
    <s v="Rio de Janeiro"/>
    <s v="Brazil"/>
    <s v="Exotic Liquids"/>
  </r>
  <r>
    <x v="651"/>
    <d v="2016-09-17T00:00:00"/>
    <d v="2016-09-08T00:00:00"/>
    <s v="Margaret Peacock"/>
    <x v="55"/>
    <x v="5"/>
    <s v="10 boxes x 8 pieces"/>
    <n v="12.5"/>
    <n v="18"/>
    <n v="0.2"/>
    <n v="225"/>
    <s v="Federal Shipping"/>
    <s v="Ricardo Adocicados"/>
    <s v="Janete Limeira"/>
    <s v="Rio de Janeiro"/>
    <s v="Brazil"/>
    <s v="Specialty Biscuits, Ltd."/>
  </r>
  <r>
    <x v="50"/>
    <d v="2018-11-13T00:00:00"/>
    <d v="2018-09-08T00:00:00"/>
    <s v="Laura Callahan"/>
    <x v="4"/>
    <x v="2"/>
    <s v="40 - 100 g pkgs."/>
    <n v="23.25"/>
    <n v="21"/>
    <n v="0"/>
    <n v="488.25"/>
    <s v="United Package"/>
    <s v="Frankenversand"/>
    <s v="Peter Franken"/>
    <s v="München"/>
    <s v="Germany"/>
    <s v="Mayumi's"/>
  </r>
  <r>
    <x v="50"/>
    <d v="2018-12-04T00:00:00"/>
    <d v="2018-09-15T00:00:00"/>
    <s v="Laura Callahan"/>
    <x v="17"/>
    <x v="6"/>
    <s v="12 - 355 ml cans"/>
    <n v="4.5"/>
    <n v="3"/>
    <n v="0"/>
    <n v="13.5"/>
    <s v="United Package"/>
    <s v="Frankenversand"/>
    <s v="Peter Franken"/>
    <s v="München"/>
    <s v="Germany"/>
    <s v="Refrescos Americanas LTDA"/>
  </r>
  <r>
    <x v="51"/>
    <d v="2015-09-27T00:00:00"/>
    <d v="2015-09-16T00:00:00"/>
    <s v="Laura Callahan"/>
    <x v="27"/>
    <x v="5"/>
    <s v="24 pkgs. x 4 pieces"/>
    <n v="10"/>
    <n v="25"/>
    <n v="0.1"/>
    <n v="250"/>
    <s v="United Package"/>
    <s v="Frankenversand"/>
    <s v="Peter Franken"/>
    <s v="München"/>
    <s v="Germany"/>
    <s v="Specialty Biscuits, Ltd."/>
  </r>
  <r>
    <x v="51"/>
    <d v="2015-11-16T00:00:00"/>
    <d v="2015-09-16T00:00:00"/>
    <s v="Laura Callahan"/>
    <x v="49"/>
    <x v="5"/>
    <s v="10 boxes x 12 pieces"/>
    <n v="9.1999999999999993"/>
    <n v="15"/>
    <n v="0.1"/>
    <n v="138"/>
    <s v="United Package"/>
    <s v="Frankenversand"/>
    <s v="Peter Franken"/>
    <s v="München"/>
    <s v="Germany"/>
    <s v="Specialty Biscuits, Ltd."/>
  </r>
  <r>
    <x v="50"/>
    <d v="2018-10-10T00:00:00"/>
    <d v="2018-09-07T00:00:00"/>
    <s v="Laura Callahan"/>
    <x v="31"/>
    <x v="6"/>
    <s v="24 - 12 oz bottles"/>
    <n v="18"/>
    <n v="30"/>
    <n v="0.1"/>
    <n v="540"/>
    <s v="United Package"/>
    <s v="Frankenversand"/>
    <s v="Peter Franken"/>
    <s v="München"/>
    <s v="Germany"/>
    <s v="Bigfoot Breweries"/>
  </r>
  <r>
    <x v="652"/>
    <d v="2017-12-11T00:00:00"/>
    <d v="2017-09-09T00:00:00"/>
    <s v="Margaret Peacock"/>
    <x v="46"/>
    <x v="4"/>
    <s v="20 - 2 kg bags"/>
    <n v="19.45"/>
    <n v="10"/>
    <n v="0"/>
    <n v="194.5"/>
    <s v="United Package"/>
    <s v="The Cracker Box"/>
    <s v="Liu Wong"/>
    <s v="Butte"/>
    <s v="USA"/>
    <s v="Leka Trading"/>
  </r>
  <r>
    <x v="652"/>
    <d v="2017-11-10T00:00:00"/>
    <d v="2017-09-07T00:00:00"/>
    <s v="Margaret Peacock"/>
    <x v="39"/>
    <x v="7"/>
    <s v="50 bags x 30 sausgs."/>
    <n v="123.79"/>
    <n v="6"/>
    <n v="0"/>
    <n v="742.74"/>
    <s v="United Package"/>
    <s v="The Cracker Box"/>
    <s v="Liu Wong"/>
    <s v="Butte"/>
    <s v="USA"/>
    <s v="Plutzer Lebensmittelgroßmärkte AG"/>
  </r>
  <r>
    <x v="652"/>
    <d v="2017-10-27T00:00:00"/>
    <d v="2017-09-17T00:00:00"/>
    <s v="Margaret Peacock"/>
    <x v="44"/>
    <x v="2"/>
    <s v="25 - 825 g cans"/>
    <n v="45.6"/>
    <n v="10"/>
    <n v="0"/>
    <n v="456"/>
    <s v="United Package"/>
    <s v="The Cracker Box"/>
    <s v="Liu Wong"/>
    <s v="Butte"/>
    <s v="USA"/>
    <s v="Plutzer Lebensmittelgroßmärkte AG"/>
  </r>
  <r>
    <x v="653"/>
    <d v="2018-10-02T00:00:00"/>
    <d v="2018-09-17T00:00:00"/>
    <s v="Janet Leverling"/>
    <x v="10"/>
    <x v="0"/>
    <s v="15 - 300 g rounds"/>
    <n v="34"/>
    <n v="10"/>
    <n v="0"/>
    <n v="340"/>
    <s v="Speedy Express"/>
    <s v="Ana Trujillo Emparedados y helados"/>
    <s v="Ana Trujillo"/>
    <s v="México D.F."/>
    <s v="Mexico"/>
    <s v="Gai pâturage"/>
  </r>
  <r>
    <x v="52"/>
    <d v="2017-09-09T00:00:00"/>
    <d v="2017-09-08T00:00:00"/>
    <s v="Janet Leverling"/>
    <x v="1"/>
    <x v="1"/>
    <s v="32 - 1 kg pkgs."/>
    <n v="14"/>
    <n v="5"/>
    <n v="0"/>
    <n v="70"/>
    <s v="Speedy Express"/>
    <s v="Ana Trujillo Emparedados y helados"/>
    <s v="Ana Trujillo"/>
    <s v="México D.F."/>
    <s v="Mexico"/>
    <s v="Leka Trading"/>
  </r>
  <r>
    <x v="653"/>
    <d v="2018-09-28T00:00:00"/>
    <d v="2018-09-10T00:00:00"/>
    <s v="Janet Leverling"/>
    <x v="4"/>
    <x v="2"/>
    <s v="40 - 100 g pkgs."/>
    <n v="23.25"/>
    <n v="3"/>
    <n v="0"/>
    <n v="69.75"/>
    <s v="Speedy Express"/>
    <s v="Ana Trujillo Emparedados y helados"/>
    <s v="Ana Trujillo"/>
    <s v="México D.F."/>
    <s v="Mexico"/>
    <s v="Mayumi's"/>
  </r>
  <r>
    <x v="654"/>
    <d v="2015-12-14T00:00:00"/>
    <d v="2015-09-12T00:00:00"/>
    <s v="Nancy Davolio"/>
    <x v="22"/>
    <x v="7"/>
    <s v="48 pieces"/>
    <n v="32.799999999999997"/>
    <n v="12"/>
    <n v="0"/>
    <n v="393.59999999999997"/>
    <s v="United Package"/>
    <s v="Berglunds snabbköp"/>
    <s v="Christina Berglund"/>
    <s v="Luleå"/>
    <s v="Sweden"/>
    <s v="G'day, Mate"/>
  </r>
  <r>
    <x v="655"/>
    <d v="2018-11-21T00:00:00"/>
    <d v="2018-09-16T00:00:00"/>
    <s v="Nancy Davolio"/>
    <x v="10"/>
    <x v="0"/>
    <s v="15 - 300 g rounds"/>
    <n v="34"/>
    <n v="20"/>
    <n v="0"/>
    <n v="680"/>
    <s v="United Package"/>
    <s v="Berglunds snabbköp"/>
    <s v="Christina Berglund"/>
    <s v="Luleå"/>
    <s v="Sweden"/>
    <s v="Gai pâturage"/>
  </r>
  <r>
    <x v="655"/>
    <d v="2018-11-08T00:00:00"/>
    <d v="2018-09-19T00:00:00"/>
    <s v="Nancy Davolio"/>
    <x v="42"/>
    <x v="0"/>
    <s v="10 - 500 g pkgs."/>
    <n v="21.5"/>
    <n v="20"/>
    <n v="0"/>
    <n v="430"/>
    <s v="United Package"/>
    <s v="Berglunds snabbköp"/>
    <s v="Christina Berglund"/>
    <s v="Luleå"/>
    <s v="Sweden"/>
    <s v="Norske Meierier"/>
  </r>
  <r>
    <x v="656"/>
    <d v="2017-11-11T00:00:00"/>
    <d v="2017-09-18T00:00:00"/>
    <s v="Laura Callahan"/>
    <x v="45"/>
    <x v="3"/>
    <s v="24 - 150 g jars"/>
    <n v="15"/>
    <n v="35"/>
    <n v="0.15"/>
    <n v="525"/>
    <s v="Federal Shipping"/>
    <s v="Save-a-lot Markets"/>
    <s v="Jose Pavarotti"/>
    <s v="Boise"/>
    <s v="USA"/>
    <s v="Svensk Sjöföda AB"/>
  </r>
  <r>
    <x v="654"/>
    <d v="2015-09-14T00:00:00"/>
    <d v="2015-09-18T00:00:00"/>
    <s v="Laura Callahan"/>
    <x v="30"/>
    <x v="5"/>
    <s v="48 pies"/>
    <n v="49.3"/>
    <n v="15"/>
    <n v="0"/>
    <n v="739.5"/>
    <s v="Federal Shipping"/>
    <s v="Save-a-lot Markets"/>
    <s v="Jose Pavarotti"/>
    <s v="Boise"/>
    <s v="USA"/>
    <s v="Forêts d'érables"/>
  </r>
  <r>
    <x v="657"/>
    <d v="2017-10-14T00:00:00"/>
    <d v="2017-09-22T00:00:00"/>
    <s v="Margaret Peacock"/>
    <x v="52"/>
    <x v="6"/>
    <s v="10 boxes x 20 bags"/>
    <n v="18"/>
    <n v="25"/>
    <n v="0"/>
    <n v="450"/>
    <s v="Federal Shipping"/>
    <s v="Blondel père et fils"/>
    <s v="Frédérique Citeaux"/>
    <s v="Strasbourg"/>
    <s v="France"/>
    <s v="Exotic Liquids"/>
  </r>
  <r>
    <x v="658"/>
    <d v="2016-10-08T00:00:00"/>
    <d v="2016-09-16T00:00:00"/>
    <s v="Margaret Peacock"/>
    <x v="58"/>
    <x v="1"/>
    <s v="20 bags x 4 pieces"/>
    <n v="33.25"/>
    <n v="9"/>
    <n v="0"/>
    <n v="299.25"/>
    <s v="Federal Shipping"/>
    <s v="Godos Cocina Típica"/>
    <s v="José Pedro Freyre"/>
    <s v="Sevilla"/>
    <s v="Spain"/>
    <s v="Plutzer Lebensmittelgroßmärkte AG"/>
  </r>
  <r>
    <x v="658"/>
    <d v="2016-12-10T00:00:00"/>
    <d v="2016-09-12T00:00:00"/>
    <s v="Margaret Peacock"/>
    <x v="39"/>
    <x v="7"/>
    <s v="50 bags x 30 sausgs."/>
    <n v="123.79"/>
    <n v="20"/>
    <n v="0"/>
    <n v="2475.8000000000002"/>
    <s v="Federal Shipping"/>
    <s v="Godos Cocina Típica"/>
    <s v="José Pedro Freyre"/>
    <s v="Sevilla"/>
    <s v="Spain"/>
    <s v="Plutzer Lebensmittelgroßmärkte AG"/>
  </r>
  <r>
    <x v="659"/>
    <d v="2016-11-16T00:00:00"/>
    <d v="2016-09-17T00:00:00"/>
    <s v="Nancy Davolio"/>
    <x v="16"/>
    <x v="7"/>
    <s v="24 boxes x 2 pies"/>
    <n v="24"/>
    <n v="12"/>
    <n v="0.05"/>
    <n v="288"/>
    <s v="United Package"/>
    <s v="Königlich Essen"/>
    <s v="Philip Cramer"/>
    <s v="Brandenburg"/>
    <s v="Germany"/>
    <s v="Ma Maison"/>
  </r>
  <r>
    <x v="660"/>
    <d v="2018-10-27T00:00:00"/>
    <d v="2018-09-13T00:00:00"/>
    <s v="Nancy Davolio"/>
    <x v="37"/>
    <x v="6"/>
    <s v="500 ml"/>
    <n v="18"/>
    <n v="35"/>
    <n v="0"/>
    <n v="630"/>
    <s v="United Package"/>
    <s v="Königlich Essen"/>
    <s v="Philip Cramer"/>
    <s v="Brandenburg"/>
    <s v="Germany"/>
    <s v="Karkki Oy"/>
  </r>
  <r>
    <x v="60"/>
    <d v="2016-10-06T00:00:00"/>
    <d v="2016-09-19T00:00:00"/>
    <s v="Laura Callahan"/>
    <x v="48"/>
    <x v="6"/>
    <s v="24 - 0.5 l bottles"/>
    <n v="7.75"/>
    <n v="8"/>
    <n v="0.1"/>
    <n v="62"/>
    <s v="Speedy Express"/>
    <s v="La maison d'Asie"/>
    <s v="Annette Roulet"/>
    <s v="Toulouse"/>
    <s v="France"/>
    <s v="Plutzer Lebensmittelgroßmärkte AG"/>
  </r>
  <r>
    <x v="59"/>
    <d v="2017-11-12T00:00:00"/>
    <d v="2017-09-23T00:00:00"/>
    <s v="Laura Callahan"/>
    <x v="9"/>
    <x v="0"/>
    <s v="500 g"/>
    <n v="2.5"/>
    <n v="20"/>
    <n v="0.05"/>
    <n v="50"/>
    <s v="Speedy Express"/>
    <s v="Die Wandernde Kuh"/>
    <s v="Rita Müller"/>
    <s v="Stuttgart"/>
    <s v="Germany"/>
    <s v="Norske Meierier"/>
  </r>
  <r>
    <x v="60"/>
    <d v="2016-09-18T00:00:00"/>
    <d v="2016-09-15T00:00:00"/>
    <s v="Laura Callahan"/>
    <x v="18"/>
    <x v="6"/>
    <s v="24 - 12 oz bottles"/>
    <n v="19"/>
    <n v="30"/>
    <n v="0.05"/>
    <n v="570"/>
    <s v="Speedy Express"/>
    <s v="Die Wandernde Kuh"/>
    <s v="Rita Müller"/>
    <s v="Stuttgart"/>
    <s v="Germany"/>
    <s v="Exotic Liquids"/>
  </r>
  <r>
    <x v="661"/>
    <d v="2018-10-16T00:00:00"/>
    <d v="2018-09-22T00:00:00"/>
    <s v="Robert King"/>
    <x v="36"/>
    <x v="0"/>
    <s v="10 - 500 g pkgs."/>
    <n v="38"/>
    <n v="36"/>
    <n v="0.15"/>
    <n v="1368"/>
    <s v="Federal Shipping"/>
    <s v="Ernst Handel"/>
    <s v="Roland Mendel"/>
    <s v="Graz"/>
    <s v="Austria"/>
    <s v="Cooperativa de Quesos 'Las Cabras'"/>
  </r>
  <r>
    <x v="662"/>
    <d v="2015-12-07T00:00:00"/>
    <d v="2015-09-20T00:00:00"/>
    <s v="Robert King"/>
    <x v="43"/>
    <x v="3"/>
    <s v="2 kg box"/>
    <n v="6"/>
    <n v="13"/>
    <n v="0.15"/>
    <n v="78"/>
    <s v="Federal Shipping"/>
    <s v="Ernst Handel"/>
    <s v="Roland Mendel"/>
    <s v="Graz"/>
    <s v="Austria"/>
    <s v="Mayumi's"/>
  </r>
  <r>
    <x v="662"/>
    <d v="2015-10-17T00:00:00"/>
    <d v="2015-09-21T00:00:00"/>
    <s v="Robert King"/>
    <x v="30"/>
    <x v="5"/>
    <s v="48 pies"/>
    <n v="49.3"/>
    <n v="80"/>
    <n v="0.15"/>
    <n v="3944"/>
    <s v="Federal Shipping"/>
    <s v="Ernst Handel"/>
    <s v="Roland Mendel"/>
    <s v="Graz"/>
    <s v="Austria"/>
    <s v="Forêts d'érables"/>
  </r>
  <r>
    <x v="662"/>
    <d v="2015-11-15T00:00:00"/>
    <d v="2015-09-23T00:00:00"/>
    <s v="Robert King"/>
    <x v="68"/>
    <x v="5"/>
    <s v="100 - 250 g bags"/>
    <n v="31.23"/>
    <n v="35"/>
    <n v="0.15"/>
    <n v="1093.05"/>
    <s v="Federal Shipping"/>
    <s v="Ernst Handel"/>
    <s v="Roland Mendel"/>
    <s v="Graz"/>
    <s v="Austria"/>
    <s v="Heli Süßwaren GmbH &amp; Co. KG"/>
  </r>
  <r>
    <x v="662"/>
    <d v="2015-09-26T00:00:00"/>
    <d v="2015-09-21T00:00:00"/>
    <s v="Margaret Peacock"/>
    <x v="59"/>
    <x v="3"/>
    <s v="16 kg pkg."/>
    <n v="62.5"/>
    <n v="50"/>
    <n v="0"/>
    <n v="3125"/>
    <s v="Federal Shipping"/>
    <s v="Folies gourmandes"/>
    <s v="Martine Rancé"/>
    <s v="Lille"/>
    <s v="France"/>
    <s v="Pavlova, Ltd."/>
  </r>
  <r>
    <x v="663"/>
    <d v="2016-12-04T00:00:00"/>
    <d v="2016-09-19T00:00:00"/>
    <s v="Margaret Peacock"/>
    <x v="48"/>
    <x v="6"/>
    <s v="24 - 0.5 l bottles"/>
    <n v="7.75"/>
    <n v="2"/>
    <n v="0"/>
    <n v="15.5"/>
    <s v="Federal Shipping"/>
    <s v="Folies gourmandes"/>
    <s v="Martine Rancé"/>
    <s v="Lille"/>
    <s v="France"/>
    <s v="Plutzer Lebensmittelgroßmärkte AG"/>
  </r>
  <r>
    <x v="62"/>
    <d v="2017-09-29T00:00:00"/>
    <d v="2017-09-18T00:00:00"/>
    <s v="Margaret Peacock"/>
    <x v="3"/>
    <x v="2"/>
    <s v="50 - 300 g pkgs."/>
    <n v="53"/>
    <n v="15"/>
    <n v="0"/>
    <n v="795"/>
    <s v="Federal Shipping"/>
    <s v="Folies gourmandes"/>
    <s v="Martine Rancé"/>
    <s v="Lille"/>
    <s v="France"/>
    <s v="G'day, Mate"/>
  </r>
  <r>
    <x v="662"/>
    <d v="2015-12-10T00:00:00"/>
    <d v="2015-09-25T00:00:00"/>
    <s v="Margaret Peacock"/>
    <x v="32"/>
    <x v="2"/>
    <s v="12 - 1 lb pkgs."/>
    <n v="30"/>
    <n v="35"/>
    <n v="0"/>
    <n v="1050"/>
    <s v="Federal Shipping"/>
    <s v="Folies gourmandes"/>
    <s v="Martine Rancé"/>
    <s v="Lille"/>
    <s v="France"/>
    <s v="Grandma Kelly's Homestead"/>
  </r>
  <r>
    <x v="664"/>
    <d v="2015-10-08T00:00:00"/>
    <d v="2015-09-24T00:00:00"/>
    <s v="Laura Callahan"/>
    <x v="25"/>
    <x v="4"/>
    <s v="36 boxes"/>
    <n v="21.35"/>
    <n v="15"/>
    <n v="0.1"/>
    <n v="320.25"/>
    <s v="Federal Shipping"/>
    <s v="Magazzini Alimentari Riuniti"/>
    <s v="Giovanni Rovelli"/>
    <s v="Bergamo"/>
    <s v="Italy"/>
    <s v="New Orleans Cajun Delights"/>
  </r>
  <r>
    <x v="665"/>
    <d v="2017-09-20T00:00:00"/>
    <d v="2017-09-21T00:00:00"/>
    <s v="Laura Callahan"/>
    <x v="7"/>
    <x v="1"/>
    <s v="24 - 500 g pkgs."/>
    <n v="21"/>
    <n v="40"/>
    <n v="0"/>
    <n v="840"/>
    <s v="Federal Shipping"/>
    <s v="Magazzini Alimentari Riuniti"/>
    <s v="Giovanni Rovelli"/>
    <s v="Bergamo"/>
    <s v="Italy"/>
    <s v="PB Knäckebröd AB"/>
  </r>
  <r>
    <x v="665"/>
    <d v="2017-10-26T00:00:00"/>
    <d v="2017-09-19T00:00:00"/>
    <s v="Laura Callahan"/>
    <x v="63"/>
    <x v="4"/>
    <s v="48 - 6 oz jars"/>
    <n v="22"/>
    <n v="10"/>
    <n v="0.1"/>
    <n v="220"/>
    <s v="Federal Shipping"/>
    <s v="Magazzini Alimentari Riuniti"/>
    <s v="Giovanni Rovelli"/>
    <s v="Bergamo"/>
    <s v="Italy"/>
    <s v="New Orleans Cajun Delights"/>
  </r>
  <r>
    <x v="66"/>
    <d v="2016-09-26T00:00:00"/>
    <d v="2016-09-22T00:00:00"/>
    <s v="Margaret Peacock"/>
    <x v="64"/>
    <x v="3"/>
    <s v="24 pieces"/>
    <n v="13.25"/>
    <n v="6"/>
    <n v="0"/>
    <n v="79.5"/>
    <s v="Speedy Express"/>
    <s v="Wartian Herkku"/>
    <s v="Pirkko Koskitalo"/>
    <s v="Oulu"/>
    <s v="Finland"/>
    <s v="Escargots Nouveaux"/>
  </r>
  <r>
    <x v="66"/>
    <d v="2016-12-23T00:00:00"/>
    <d v="2016-09-28T00:00:00"/>
    <s v="Margaret Peacock"/>
    <x v="63"/>
    <x v="4"/>
    <s v="48 - 6 oz jars"/>
    <n v="22"/>
    <n v="25"/>
    <n v="0"/>
    <n v="550"/>
    <s v="Speedy Express"/>
    <s v="Wartian Herkku"/>
    <s v="Pirkko Koskitalo"/>
    <s v="Oulu"/>
    <s v="Finland"/>
    <s v="New Orleans Cajun Delights"/>
  </r>
  <r>
    <x v="666"/>
    <d v="2017-11-03T00:00:00"/>
    <d v="2017-09-27T00:00:00"/>
    <s v="Michael Suyama"/>
    <x v="2"/>
    <x v="0"/>
    <s v="1 kg pkg."/>
    <n v="21"/>
    <n v="10"/>
    <n v="0"/>
    <n v="210"/>
    <s v="Speedy Express"/>
    <s v="Queen Cozinha"/>
    <s v="Lúcia Carvalho"/>
    <s v="São Paulo"/>
    <s v="Brazil"/>
    <s v="Cooperativa de Quesos 'Las Cabras'"/>
  </r>
  <r>
    <x v="68"/>
    <d v="2018-11-08T00:00:00"/>
    <d v="2018-09-29T00:00:00"/>
    <s v="Michael Suyama"/>
    <x v="33"/>
    <x v="1"/>
    <s v="24 - 250 g pkgs."/>
    <n v="38"/>
    <n v="60"/>
    <n v="0.05"/>
    <n v="2280"/>
    <s v="Speedy Express"/>
    <s v="Queen Cozinha"/>
    <s v="Lúcia Carvalho"/>
    <s v="São Paulo"/>
    <s v="Brazil"/>
    <s v="Pasta Buttini s.r.l."/>
  </r>
  <r>
    <x v="666"/>
    <d v="2017-10-11T00:00:00"/>
    <d v="2017-09-21T00:00:00"/>
    <s v="Michael Suyama"/>
    <x v="72"/>
    <x v="5"/>
    <s v="12 - 100 g bars"/>
    <n v="16.25"/>
    <n v="25"/>
    <n v="0.05"/>
    <n v="406.25"/>
    <s v="Speedy Express"/>
    <s v="Queen Cozinha"/>
    <s v="Lúcia Carvalho"/>
    <s v="São Paulo"/>
    <s v="Brazil"/>
    <s v="Karkki Oy"/>
  </r>
  <r>
    <x v="69"/>
    <d v="2017-12-10T00:00:00"/>
    <d v="2017-09-20T00:00:00"/>
    <s v="Janet Leverling"/>
    <x v="73"/>
    <x v="3"/>
    <s v="1k pkg."/>
    <n v="9.5"/>
    <n v="20"/>
    <n v="0"/>
    <n v="190"/>
    <s v="Speedy Express"/>
    <s v="LINO-Delicateses"/>
    <s v="Felipe Izquierdo"/>
    <s v="I. de Margarita"/>
    <s v="Venezuela"/>
    <s v="Lyngbysild"/>
  </r>
  <r>
    <x v="70"/>
    <d v="2015-12-24T00:00:00"/>
    <d v="2015-09-23T00:00:00"/>
    <s v="Janet Leverling"/>
    <x v="6"/>
    <x v="4"/>
    <s v="32 - 8 oz bottles"/>
    <n v="21.05"/>
    <n v="21"/>
    <n v="0"/>
    <n v="442.05"/>
    <s v="Speedy Express"/>
    <s v="LINO-Delicateses"/>
    <s v="Felipe Izquierdo"/>
    <s v="I. de Margarita"/>
    <s v="Venezuela"/>
    <s v="New Orleans Cajun Delights"/>
  </r>
  <r>
    <x v="69"/>
    <d v="2017-09-24T00:00:00"/>
    <d v="2017-09-24T00:00:00"/>
    <s v="Janet Leverling"/>
    <x v="0"/>
    <x v="0"/>
    <s v="24 - 200 g pkgs."/>
    <n v="34.799999999999997"/>
    <n v="60"/>
    <n v="0"/>
    <n v="2088"/>
    <s v="Speedy Express"/>
    <s v="LINO-Delicateses"/>
    <s v="Felipe Izquierdo"/>
    <s v="I. de Margarita"/>
    <s v="Venezuela"/>
    <s v="Formaggi Fortini s.r.l."/>
  </r>
  <r>
    <x v="667"/>
    <d v="2016-10-24T00:00:00"/>
    <d v="2016-09-26T00:00:00"/>
    <s v="Robert King"/>
    <x v="59"/>
    <x v="3"/>
    <s v="16 kg pkg."/>
    <n v="62.5"/>
    <n v="8"/>
    <n v="0"/>
    <n v="500"/>
    <s v="Federal Shipping"/>
    <s v="Santé Gourmet"/>
    <s v="Jonas Bergulfsen"/>
    <s v="Stavern"/>
    <s v="Norway"/>
    <s v="Pavlova, Ltd."/>
  </r>
  <r>
    <x v="71"/>
    <d v="2016-10-08T00:00:00"/>
    <d v="2016-09-28T00:00:00"/>
    <s v="Margaret Peacock"/>
    <x v="29"/>
    <x v="6"/>
    <s v="24 - 355 ml bottles"/>
    <n v="15"/>
    <n v="15"/>
    <n v="0.25"/>
    <n v="225"/>
    <s v="Speedy Express"/>
    <s v="Die Wandernde Kuh"/>
    <s v="Rita Müller"/>
    <s v="Stuttgart"/>
    <s v="Germany"/>
    <s v="Pavlova, Ltd."/>
  </r>
  <r>
    <x v="72"/>
    <d v="2015-10-25T00:00:00"/>
    <d v="2015-09-29T00:00:00"/>
    <s v="Margaret Peacock"/>
    <x v="60"/>
    <x v="0"/>
    <s v="10 kg pkg."/>
    <n v="36"/>
    <n v="20"/>
    <n v="0.25"/>
    <n v="720"/>
    <s v="Speedy Express"/>
    <s v="Die Wandernde Kuh"/>
    <s v="Rita Müller"/>
    <s v="Stuttgart"/>
    <s v="Germany"/>
    <s v="Norske Meierier"/>
  </r>
  <r>
    <x v="668"/>
    <d v="2017-10-30T00:00:00"/>
    <d v="2017-09-30T00:00:00"/>
    <s v="Margaret Peacock"/>
    <x v="18"/>
    <x v="6"/>
    <s v="24 - 12 oz bottles"/>
    <n v="19"/>
    <n v="50"/>
    <n v="0"/>
    <n v="950"/>
    <s v="United Package"/>
    <s v="HILARIÓN-Abastos"/>
    <s v="Carlos Hernández"/>
    <s v="San Cristóbal"/>
    <s v="Venezuela"/>
    <s v="Exotic Liquids"/>
  </r>
  <r>
    <x v="73"/>
    <d v="2016-10-24T00:00:00"/>
    <d v="2016-10-02T00:00:00"/>
    <s v="Margaret Peacock"/>
    <x v="38"/>
    <x v="3"/>
    <s v="24 - 4 oz tins"/>
    <n v="18.399999999999999"/>
    <n v="60"/>
    <n v="0"/>
    <n v="1104"/>
    <s v="United Package"/>
    <s v="HILARIÓN-Abastos"/>
    <s v="Carlos Hernández"/>
    <s v="San Cristóbal"/>
    <s v="Venezuela"/>
    <s v="New England Seafood Cannery"/>
  </r>
  <r>
    <x v="73"/>
    <d v="2016-10-15T00:00:00"/>
    <d v="2016-09-26T00:00:00"/>
    <s v="Robert King"/>
    <x v="27"/>
    <x v="5"/>
    <s v="24 pkgs. x 4 pieces"/>
    <n v="10"/>
    <n v="30"/>
    <n v="0.2"/>
    <n v="300"/>
    <s v="Federal Shipping"/>
    <s v="Simons bistro"/>
    <s v="Jytte Petersen"/>
    <s v="København"/>
    <s v="Denmark"/>
    <s v="Specialty Biscuits, Ltd."/>
  </r>
  <r>
    <x v="668"/>
    <d v="2017-09-24T00:00:00"/>
    <d v="2017-09-29T00:00:00"/>
    <s v="Robert King"/>
    <x v="75"/>
    <x v="4"/>
    <s v="24 - 500 ml bottles"/>
    <n v="28.5"/>
    <n v="20"/>
    <n v="0.2"/>
    <n v="570"/>
    <s v="Federal Shipping"/>
    <s v="Simons bistro"/>
    <s v="Jytte Petersen"/>
    <s v="København"/>
    <s v="Denmark"/>
    <s v="Forêts d'érables"/>
  </r>
  <r>
    <x v="669"/>
    <d v="2018-10-11T00:00:00"/>
    <d v="2018-09-29T00:00:00"/>
    <s v="Michael Suyama"/>
    <x v="12"/>
    <x v="6"/>
    <s v="750 cc per bottle"/>
    <n v="18"/>
    <n v="21"/>
    <n v="0.25"/>
    <n v="378"/>
    <s v="Speedy Express"/>
    <s v="Alfreds Futterkiste"/>
    <s v="Maria Anders"/>
    <s v="Berlin"/>
    <s v="Germany"/>
    <s v="Aux joyeux ecclésiastiques"/>
  </r>
  <r>
    <x v="669"/>
    <d v="2019-01-02T00:00:00"/>
    <d v="2018-10-01T00:00:00"/>
    <s v="Michael Suyama"/>
    <x v="44"/>
    <x v="2"/>
    <s v="25 - 825 g cans"/>
    <n v="45.6"/>
    <n v="15"/>
    <n v="0.25"/>
    <n v="684"/>
    <s v="Speedy Express"/>
    <s v="Alfreds Futterkiste"/>
    <s v="Maria Anders"/>
    <s v="Berlin"/>
    <s v="Germany"/>
    <s v="Plutzer Lebensmittelgroßmärkte AG"/>
  </r>
  <r>
    <x v="670"/>
    <d v="2015-10-15T00:00:00"/>
    <d v="2015-10-03T00:00:00"/>
    <s v="Michael Suyama"/>
    <x v="53"/>
    <x v="3"/>
    <s v="4 - 450 g glasses"/>
    <n v="12"/>
    <n v="2"/>
    <n v="0.25"/>
    <n v="24"/>
    <s v="Speedy Express"/>
    <s v="Alfreds Futterkiste"/>
    <s v="Maria Anders"/>
    <s v="Berlin"/>
    <s v="Germany"/>
    <s v="Lyngbysild"/>
  </r>
  <r>
    <x v="670"/>
    <d v="2015-11-29T00:00:00"/>
    <d v="2015-09-29T00:00:00"/>
    <s v="Janet Leverling"/>
    <x v="53"/>
    <x v="3"/>
    <s v="4 - 450 g glasses"/>
    <n v="12"/>
    <n v="21"/>
    <n v="0.1"/>
    <n v="252"/>
    <s v="United Package"/>
    <s v="Wellington Importadora"/>
    <s v="Paula Parente"/>
    <s v="Resende"/>
    <s v="Brazil"/>
    <s v="Lyngbysild"/>
  </r>
  <r>
    <x v="671"/>
    <d v="2016-10-25T00:00:00"/>
    <d v="2016-09-27T00:00:00"/>
    <s v="Janet Leverling"/>
    <x v="40"/>
    <x v="6"/>
    <s v="16 - 500 g tins"/>
    <n v="46"/>
    <n v="20"/>
    <n v="0"/>
    <n v="920"/>
    <s v="United Package"/>
    <s v="Wellington Importadora"/>
    <s v="Paula Parente"/>
    <s v="Resende"/>
    <s v="Brazil"/>
    <s v="Leka Trading"/>
  </r>
  <r>
    <x v="669"/>
    <d v="2018-12-27T00:00:00"/>
    <d v="2018-10-05T00:00:00"/>
    <s v="Janet Leverling"/>
    <x v="59"/>
    <x v="3"/>
    <s v="16 kg pkg."/>
    <n v="62.5"/>
    <n v="4"/>
    <n v="0.1"/>
    <n v="250"/>
    <s v="United Package"/>
    <s v="Wellington Importadora"/>
    <s v="Paula Parente"/>
    <s v="Resende"/>
    <s v="Brazil"/>
    <s v="Pavlova, Ltd."/>
  </r>
  <r>
    <x v="78"/>
    <d v="2015-12-02T00:00:00"/>
    <d v="2015-09-30T00:00:00"/>
    <s v="Margaret Peacock"/>
    <x v="59"/>
    <x v="3"/>
    <s v="16 kg pkg."/>
    <n v="62.5"/>
    <n v="20"/>
    <n v="0"/>
    <n v="1250"/>
    <s v="Speedy Express"/>
    <s v="Hanari Carnes"/>
    <s v="Mario Pontes"/>
    <s v="Rio de Janeiro"/>
    <s v="Brazil"/>
    <s v="Pavlova, Ltd."/>
  </r>
  <r>
    <x v="78"/>
    <d v="2016-01-01T00:00:00"/>
    <d v="2015-09-27T00:00:00"/>
    <s v="Margaret Peacock"/>
    <x v="21"/>
    <x v="3"/>
    <s v="24 - 250 g  jars"/>
    <n v="19"/>
    <n v="15"/>
    <n v="0"/>
    <n v="285"/>
    <s v="Speedy Express"/>
    <s v="Hanari Carnes"/>
    <s v="Mario Pontes"/>
    <s v="Rio de Janeiro"/>
    <s v="Brazil"/>
    <s v="Svensk Sjöföda AB"/>
  </r>
  <r>
    <x v="79"/>
    <d v="2015-12-05T00:00:00"/>
    <d v="2015-10-04T00:00:00"/>
    <s v="Anne Dodsworth"/>
    <x v="42"/>
    <x v="0"/>
    <s v="10 - 500 g pkgs."/>
    <n v="21.5"/>
    <n v="30"/>
    <n v="0.25"/>
    <n v="645"/>
    <s v="Federal Shipping"/>
    <s v="Hungry Owl All-Night Grocers"/>
    <s v="Patricia McKenna"/>
    <s v="Cork"/>
    <s v="Ireland"/>
    <s v="Norske Meierier"/>
  </r>
  <r>
    <x v="79"/>
    <d v="2015-10-23T00:00:00"/>
    <d v="2015-10-02T00:00:00"/>
    <s v="Anne Dodsworth"/>
    <x v="23"/>
    <x v="4"/>
    <s v="12 boxes"/>
    <n v="13"/>
    <n v="35"/>
    <n v="0.25"/>
    <n v="455"/>
    <s v="Federal Shipping"/>
    <s v="Hungry Owl All-Night Grocers"/>
    <s v="Patricia McKenna"/>
    <s v="Cork"/>
    <s v="Ireland"/>
    <s v="Plutzer Lebensmittelgroßmärkte AG"/>
  </r>
  <r>
    <x v="81"/>
    <d v="2017-10-02T00:00:00"/>
    <d v="2017-10-06T00:00:00"/>
    <s v="Anne Dodsworth"/>
    <x v="52"/>
    <x v="6"/>
    <s v="10 boxes x 20 bags"/>
    <n v="18"/>
    <n v="15"/>
    <n v="0.25"/>
    <n v="270"/>
    <s v="Federal Shipping"/>
    <s v="Hungry Owl All-Night Grocers"/>
    <s v="Patricia McKenna"/>
    <s v="Cork"/>
    <s v="Ireland"/>
    <s v="Exotic Liquids"/>
  </r>
  <r>
    <x v="81"/>
    <d v="2018-01-04T00:00:00"/>
    <d v="2017-09-28T00:00:00"/>
    <s v="Anne Dodsworth"/>
    <x v="41"/>
    <x v="3"/>
    <s v="12 - 200 ml jars"/>
    <n v="31"/>
    <n v="18"/>
    <n v="0.25"/>
    <n v="558"/>
    <s v="Federal Shipping"/>
    <s v="Hungry Owl All-Night Grocers"/>
    <s v="Patricia McKenna"/>
    <s v="Cork"/>
    <s v="Ireland"/>
    <s v="Tokyo Traders"/>
  </r>
  <r>
    <x v="672"/>
    <d v="2016-12-08T00:00:00"/>
    <d v="2016-10-04T00:00:00"/>
    <s v="Margaret Peacock"/>
    <x v="12"/>
    <x v="6"/>
    <s v="750 cc per bottle"/>
    <n v="18"/>
    <n v="20"/>
    <n v="0"/>
    <n v="360"/>
    <s v="United Package"/>
    <s v="Que Delícia"/>
    <s v="Bernardo Batista"/>
    <s v="Rio de Janeiro"/>
    <s v="Brazil"/>
    <s v="Aux joyeux ecclésiastiques"/>
  </r>
  <r>
    <x v="672"/>
    <d v="2016-10-10T00:00:00"/>
    <d v="2016-10-01T00:00:00"/>
    <s v="Margaret Peacock"/>
    <x v="49"/>
    <x v="5"/>
    <s v="10 boxes x 12 pieces"/>
    <n v="9.1999999999999993"/>
    <n v="30"/>
    <n v="0"/>
    <n v="276"/>
    <s v="United Package"/>
    <s v="Que Delícia"/>
    <s v="Bernardo Batista"/>
    <s v="Rio de Janeiro"/>
    <s v="Brazil"/>
    <s v="Specialty Biscuits, Ltd."/>
  </r>
  <r>
    <x v="673"/>
    <d v="2018-11-27T00:00:00"/>
    <d v="2018-10-01T00:00:00"/>
    <s v="Steven Buchanan"/>
    <x v="7"/>
    <x v="1"/>
    <s v="24 - 500 g pkgs."/>
    <n v="21"/>
    <n v="15"/>
    <n v="0"/>
    <n v="315"/>
    <s v="United Package"/>
    <s v="Ricardo Adocicados"/>
    <s v="Janete Limeira"/>
    <s v="Rio de Janeiro"/>
    <s v="Brazil"/>
    <s v="PB Knäckebröd AB"/>
  </r>
  <r>
    <x v="673"/>
    <d v="2018-12-06T00:00:00"/>
    <d v="2018-09-30T00:00:00"/>
    <s v="Steven Buchanan"/>
    <x v="17"/>
    <x v="6"/>
    <s v="12 - 355 ml cans"/>
    <n v="4.5"/>
    <n v="15"/>
    <n v="0.15"/>
    <n v="67.5"/>
    <s v="United Package"/>
    <s v="Ricardo Adocicados"/>
    <s v="Janete Limeira"/>
    <s v="Rio de Janeiro"/>
    <s v="Brazil"/>
    <s v="Refrescos Americanas LTDA"/>
  </r>
  <r>
    <x v="82"/>
    <d v="2015-11-20T00:00:00"/>
    <d v="2015-10-07T00:00:00"/>
    <s v="Steven Buchanan"/>
    <x v="44"/>
    <x v="2"/>
    <s v="25 - 825 g cans"/>
    <n v="45.6"/>
    <n v="20"/>
    <n v="0"/>
    <n v="912"/>
    <s v="Federal Shipping"/>
    <s v="Maison Dewey"/>
    <s v="Catherine Dewey"/>
    <s v="Bruxelles"/>
    <s v="Belgium"/>
    <s v="Plutzer Lebensmittelgroßmärkte AG"/>
  </r>
  <r>
    <x v="82"/>
    <d v="2015-09-29T00:00:00"/>
    <d v="2015-10-08T00:00:00"/>
    <s v="Steven Buchanan"/>
    <x v="0"/>
    <x v="0"/>
    <s v="24 - 200 g pkgs."/>
    <n v="34.799999999999997"/>
    <n v="15"/>
    <n v="0"/>
    <n v="522"/>
    <s v="Federal Shipping"/>
    <s v="Maison Dewey"/>
    <s v="Catherine Dewey"/>
    <s v="Bruxelles"/>
    <s v="Belgium"/>
    <s v="Formaggi Fortini s.r.l."/>
  </r>
  <r>
    <x v="674"/>
    <d v="2017-10-01T00:00:00"/>
    <d v="2017-10-04T00:00:00"/>
    <s v="Steven Buchanan"/>
    <x v="22"/>
    <x v="7"/>
    <s v="48 pieces"/>
    <n v="32.799999999999997"/>
    <n v="25"/>
    <n v="0.05"/>
    <n v="819.99999999999989"/>
    <s v="Federal Shipping"/>
    <s v="Familia Arquibaldo"/>
    <s v="Aria Cruz"/>
    <s v="São Paulo"/>
    <s v="Brazil"/>
    <s v="G'day, Mate"/>
  </r>
  <r>
    <x v="84"/>
    <d v="2016-12-05T00:00:00"/>
    <d v="2016-10-05T00:00:00"/>
    <s v="Steven Buchanan"/>
    <x v="34"/>
    <x v="3"/>
    <s v="10 - 200 g glasses"/>
    <n v="25.89"/>
    <n v="30"/>
    <n v="0"/>
    <n v="776.7"/>
    <s v="Federal Shipping"/>
    <s v="Familia Arquibaldo"/>
    <s v="Aria Cruz"/>
    <s v="São Paulo"/>
    <s v="Brazil"/>
    <s v="Nord-Ost-Fisch Handelsgesellschaft mbH"/>
  </r>
  <r>
    <x v="83"/>
    <d v="2015-10-30T00:00:00"/>
    <d v="2015-10-06T00:00:00"/>
    <s v="Steven Buchanan"/>
    <x v="56"/>
    <x v="7"/>
    <s v="16 pies"/>
    <n v="7.45"/>
    <n v="30"/>
    <n v="0"/>
    <n v="223.5"/>
    <s v="Federal Shipping"/>
    <s v="Familia Arquibaldo"/>
    <s v="Aria Cruz"/>
    <s v="São Paulo"/>
    <s v="Brazil"/>
    <s v="Ma Maison"/>
  </r>
  <r>
    <x v="675"/>
    <d v="2017-11-23T00:00:00"/>
    <d v="2017-10-05T00:00:00"/>
    <s v="Laura Callahan"/>
    <x v="49"/>
    <x v="5"/>
    <s v="10 boxes x 12 pieces"/>
    <n v="9.1999999999999993"/>
    <n v="12"/>
    <n v="0.25"/>
    <n v="110.39999999999999"/>
    <s v="United Package"/>
    <s v="Die Wandernde Kuh"/>
    <s v="Rita Müller"/>
    <s v="Stuttgart"/>
    <s v="Germany"/>
    <s v="Specialty Biscuits, Ltd."/>
  </r>
  <r>
    <x v="676"/>
    <d v="2016-12-25T00:00:00"/>
    <d v="2016-10-05T00:00:00"/>
    <s v="Laura Callahan"/>
    <x v="7"/>
    <x v="1"/>
    <s v="24 - 500 g pkgs."/>
    <n v="21"/>
    <n v="20"/>
    <n v="0.25"/>
    <n v="420"/>
    <s v="United Package"/>
    <s v="Die Wandernde Kuh"/>
    <s v="Rita Müller"/>
    <s v="Stuttgart"/>
    <s v="Germany"/>
    <s v="PB Knäckebröd AB"/>
  </r>
  <r>
    <x v="677"/>
    <d v="2018-10-09T00:00:00"/>
    <d v="2018-10-12T00:00:00"/>
    <s v="Margaret Peacock"/>
    <x v="1"/>
    <x v="1"/>
    <s v="32 - 1 kg pkgs."/>
    <n v="14"/>
    <n v="20"/>
    <n v="0"/>
    <n v="280"/>
    <s v="United Package"/>
    <s v="Gourmet Lanchonetes"/>
    <s v="André Fonseca"/>
    <s v="Campinas"/>
    <s v="Brazil"/>
    <s v="Leka Trading"/>
  </r>
  <r>
    <x v="675"/>
    <d v="2017-11-28T00:00:00"/>
    <d v="2017-10-04T00:00:00"/>
    <s v="Margaret Peacock"/>
    <x v="34"/>
    <x v="3"/>
    <s v="10 - 200 g glasses"/>
    <n v="25.89"/>
    <n v="2"/>
    <n v="0.25"/>
    <n v="51.78"/>
    <s v="United Package"/>
    <s v="Gourmet Lanchonetes"/>
    <s v="André Fonseca"/>
    <s v="Campinas"/>
    <s v="Brazil"/>
    <s v="Nord-Ost-Fisch Handelsgesellschaft mbH"/>
  </r>
  <r>
    <x v="678"/>
    <d v="2018-01-08T00:00:00"/>
    <d v="2017-10-03T00:00:00"/>
    <s v="Nancy Davolio"/>
    <x v="20"/>
    <x v="5"/>
    <s v="32 - 500 g boxes"/>
    <n v="17.45"/>
    <n v="30"/>
    <n v="0.1"/>
    <n v="523.5"/>
    <s v="Speedy Express"/>
    <s v="Frankenversand"/>
    <s v="Peter Franken"/>
    <s v="München"/>
    <s v="Germany"/>
    <s v="Pavlova, Ltd."/>
  </r>
  <r>
    <x v="679"/>
    <d v="2018-11-10T00:00:00"/>
    <d v="2018-10-06T00:00:00"/>
    <s v="Nancy Davolio"/>
    <x v="10"/>
    <x v="0"/>
    <s v="15 - 300 g rounds"/>
    <n v="34"/>
    <n v="20"/>
    <n v="0.1"/>
    <n v="680"/>
    <s v="Speedy Express"/>
    <s v="Frankenversand"/>
    <s v="Peter Franken"/>
    <s v="München"/>
    <s v="Germany"/>
    <s v="Gai pâturage"/>
  </r>
  <r>
    <x v="679"/>
    <d v="2018-11-08T00:00:00"/>
    <d v="2018-10-11T00:00:00"/>
    <s v="Steven Buchanan"/>
    <x v="12"/>
    <x v="6"/>
    <s v="750 cc per bottle"/>
    <n v="18"/>
    <n v="20"/>
    <n v="0.1"/>
    <n v="360"/>
    <s v="Speedy Express"/>
    <s v="Berglunds snabbköp"/>
    <s v="Christina Berglund"/>
    <s v="Luleå"/>
    <s v="Sweden"/>
    <s v="Aux joyeux ecclésiastiques"/>
  </r>
  <r>
    <x v="678"/>
    <d v="2017-10-28T00:00:00"/>
    <d v="2017-10-04T00:00:00"/>
    <s v="Steven Buchanan"/>
    <x v="56"/>
    <x v="7"/>
    <s v="16 pies"/>
    <n v="7.45"/>
    <n v="6"/>
    <n v="0.1"/>
    <n v="44.7"/>
    <s v="Speedy Express"/>
    <s v="Berglunds snabbköp"/>
    <s v="Christina Berglund"/>
    <s v="Luleå"/>
    <s v="Sweden"/>
    <s v="Ma Maison"/>
  </r>
  <r>
    <x v="680"/>
    <d v="2016-10-19T00:00:00"/>
    <d v="2016-10-12T00:00:00"/>
    <s v="Steven Buchanan"/>
    <x v="63"/>
    <x v="4"/>
    <s v="48 - 6 oz jars"/>
    <n v="22"/>
    <n v="12"/>
    <n v="0.1"/>
    <n v="264"/>
    <s v="Speedy Express"/>
    <s v="Berglunds snabbköp"/>
    <s v="Christina Berglund"/>
    <s v="Luleå"/>
    <s v="Sweden"/>
    <s v="New Orleans Cajun Delights"/>
  </r>
  <r>
    <x v="681"/>
    <d v="2018-12-09T00:00:00"/>
    <d v="2018-10-05T00:00:00"/>
    <s v="Nancy Davolio"/>
    <x v="5"/>
    <x v="3"/>
    <s v="12 - 12 oz cans"/>
    <n v="9.65"/>
    <n v="20"/>
    <n v="0.2"/>
    <n v="193"/>
    <s v="United Package"/>
    <s v="Reggiani Caseifici"/>
    <s v="Maurizio Moroni"/>
    <s v="Reggio Emilia"/>
    <s v="Italy"/>
    <s v="New England Seafood Cannery"/>
  </r>
  <r>
    <x v="94"/>
    <d v="2017-11-20T00:00:00"/>
    <d v="2017-10-15T00:00:00"/>
    <s v="Michael Suyama"/>
    <x v="4"/>
    <x v="2"/>
    <s v="40 - 100 g pkgs."/>
    <n v="23.25"/>
    <n v="3"/>
    <n v="0.1"/>
    <n v="69.75"/>
    <s v="Speedy Express"/>
    <s v="Great Lakes Food Market"/>
    <s v="Howard Snyder"/>
    <s v="Eugene"/>
    <s v="USA"/>
    <s v="Mayumi's"/>
  </r>
  <r>
    <x v="93"/>
    <d v="2015-12-23T00:00:00"/>
    <d v="2015-10-13T00:00:00"/>
    <s v="Michael Suyama"/>
    <x v="46"/>
    <x v="4"/>
    <s v="20 - 2 kg bags"/>
    <n v="19.45"/>
    <n v="28"/>
    <n v="0.1"/>
    <n v="544.6"/>
    <s v="Speedy Express"/>
    <s v="Great Lakes Food Market"/>
    <s v="Howard Snyder"/>
    <s v="Eugene"/>
    <s v="USA"/>
    <s v="Leka Trading"/>
  </r>
  <r>
    <x v="94"/>
    <d v="2017-12-23T00:00:00"/>
    <d v="2017-10-12T00:00:00"/>
    <s v="Michael Suyama"/>
    <x v="69"/>
    <x v="5"/>
    <s v="10 - 4 oz boxes"/>
    <n v="9.5"/>
    <n v="6"/>
    <n v="0.1"/>
    <n v="57"/>
    <s v="Speedy Express"/>
    <s v="Great Lakes Food Market"/>
    <s v="Howard Snyder"/>
    <s v="Eugene"/>
    <s v="USA"/>
    <s v="Zaanse Snoepfabriek"/>
  </r>
  <r>
    <x v="93"/>
    <d v="2015-10-09T00:00:00"/>
    <d v="2015-10-08T00:00:00"/>
    <s v="Andrew Fuller"/>
    <x v="53"/>
    <x v="3"/>
    <s v="4 - 450 g glasses"/>
    <n v="12"/>
    <n v="45"/>
    <n v="0"/>
    <n v="540"/>
    <s v="United Package"/>
    <s v="Save-a-lot Markets"/>
    <s v="Jose Pavarotti"/>
    <s v="Boise"/>
    <s v="USA"/>
    <s v="Lyngbysild"/>
  </r>
  <r>
    <x v="94"/>
    <d v="2017-10-25T00:00:00"/>
    <d v="2017-10-15T00:00:00"/>
    <s v="Andrew Fuller"/>
    <x v="10"/>
    <x v="0"/>
    <s v="15 - 300 g rounds"/>
    <n v="34"/>
    <n v="30"/>
    <n v="0"/>
    <n v="1020"/>
    <s v="United Package"/>
    <s v="Save-a-lot Markets"/>
    <s v="Jose Pavarotti"/>
    <s v="Boise"/>
    <s v="USA"/>
    <s v="Gai pâturage"/>
  </r>
  <r>
    <x v="682"/>
    <d v="2018-12-12T00:00:00"/>
    <d v="2018-10-13T00:00:00"/>
    <s v="Andrew Fuller"/>
    <x v="5"/>
    <x v="3"/>
    <s v="12 - 12 oz cans"/>
    <n v="9.65"/>
    <n v="24"/>
    <n v="0"/>
    <n v="231.60000000000002"/>
    <s v="United Package"/>
    <s v="Save-a-lot Markets"/>
    <s v="Jose Pavarotti"/>
    <s v="Boise"/>
    <s v="USA"/>
    <s v="New England Seafood Cannery"/>
  </r>
  <r>
    <x v="93"/>
    <d v="2015-10-27T00:00:00"/>
    <d v="2015-10-12T00:00:00"/>
    <s v="Andrew Fuller"/>
    <x v="50"/>
    <x v="4"/>
    <s v="24 - 250 ml bottles"/>
    <n v="15.5"/>
    <n v="50"/>
    <n v="0"/>
    <n v="775"/>
    <s v="United Package"/>
    <s v="Save-a-lot Markets"/>
    <s v="Jose Pavarotti"/>
    <s v="Boise"/>
    <s v="USA"/>
    <s v="Mayumi's"/>
  </r>
  <r>
    <x v="94"/>
    <d v="2017-10-21T00:00:00"/>
    <d v="2017-10-15T00:00:00"/>
    <s v="Andrew Fuller"/>
    <x v="69"/>
    <x v="5"/>
    <s v="10 - 4 oz boxes"/>
    <n v="9.5"/>
    <n v="10"/>
    <n v="0"/>
    <n v="95"/>
    <s v="United Package"/>
    <s v="Save-a-lot Markets"/>
    <s v="Jose Pavarotti"/>
    <s v="Boise"/>
    <s v="USA"/>
    <s v="Zaanse Snoepfabriek"/>
  </r>
  <r>
    <x v="682"/>
    <d v="2018-12-17T00:00:00"/>
    <d v="2018-10-15T00:00:00"/>
    <s v="Andrew Fuller"/>
    <x v="33"/>
    <x v="1"/>
    <s v="24 - 250 g pkgs."/>
    <n v="38"/>
    <n v="45"/>
    <n v="0"/>
    <n v="1710"/>
    <s v="United Package"/>
    <s v="Save-a-lot Markets"/>
    <s v="Jose Pavarotti"/>
    <s v="Boise"/>
    <s v="USA"/>
    <s v="Pasta Buttini s.r.l."/>
  </r>
  <r>
    <x v="96"/>
    <d v="2015-10-13T00:00:00"/>
    <d v="2015-10-13T00:00:00"/>
    <s v="Margaret Peacock"/>
    <x v="23"/>
    <x v="4"/>
    <s v="12 boxes"/>
    <n v="13"/>
    <n v="70"/>
    <n v="0.05"/>
    <n v="910"/>
    <s v="Speedy Express"/>
    <s v="QUICK-Stop"/>
    <s v="Horst Kloss"/>
    <s v="Cunewalde"/>
    <s v="Germany"/>
    <s v="Plutzer Lebensmittelgroßmärkte AG"/>
  </r>
  <r>
    <x v="98"/>
    <d v="2017-12-04T00:00:00"/>
    <d v="2017-10-10T00:00:00"/>
    <s v="Margaret Peacock"/>
    <x v="27"/>
    <x v="5"/>
    <s v="24 pkgs. x 4 pieces"/>
    <n v="10"/>
    <n v="60"/>
    <n v="0"/>
    <n v="600"/>
    <s v="Speedy Express"/>
    <s v="QUICK-Stop"/>
    <s v="Horst Kloss"/>
    <s v="Cunewalde"/>
    <s v="Germany"/>
    <s v="Specialty Biscuits, Ltd."/>
  </r>
  <r>
    <x v="98"/>
    <d v="2017-10-27T00:00:00"/>
    <d v="2017-10-16T00:00:00"/>
    <s v="Margaret Peacock"/>
    <x v="38"/>
    <x v="3"/>
    <s v="24 - 4 oz tins"/>
    <n v="18.399999999999999"/>
    <n v="70"/>
    <n v="0.05"/>
    <n v="1288"/>
    <s v="Speedy Express"/>
    <s v="QUICK-Stop"/>
    <s v="Horst Kloss"/>
    <s v="Cunewalde"/>
    <s v="Germany"/>
    <s v="New England Seafood Cannery"/>
  </r>
  <r>
    <x v="98"/>
    <d v="2018-01-07T00:00:00"/>
    <d v="2017-10-10T00:00:00"/>
    <s v="Margaret Peacock"/>
    <x v="10"/>
    <x v="0"/>
    <s v="15 - 300 g rounds"/>
    <n v="34"/>
    <n v="55"/>
    <n v="0.05"/>
    <n v="1870"/>
    <s v="Speedy Express"/>
    <s v="QUICK-Stop"/>
    <s v="Horst Kloss"/>
    <s v="Cunewalde"/>
    <s v="Germany"/>
    <s v="Gai pâturage"/>
  </r>
  <r>
    <x v="96"/>
    <d v="2015-12-12T00:00:00"/>
    <d v="2015-10-07T00:00:00"/>
    <s v="Robert King"/>
    <x v="13"/>
    <x v="0"/>
    <s v="12 - 100 g pkgs"/>
    <n v="12.5"/>
    <n v="20"/>
    <n v="0.05"/>
    <n v="250"/>
    <s v="United Package"/>
    <s v="Queen Cozinha"/>
    <s v="Lúcia Carvalho"/>
    <s v="São Paulo"/>
    <s v="Brazil"/>
    <s v="Formaggi Fortini s.r.l."/>
  </r>
  <r>
    <x v="96"/>
    <d v="2015-10-27T00:00:00"/>
    <d v="2015-10-10T00:00:00"/>
    <s v="Robert King"/>
    <x v="38"/>
    <x v="3"/>
    <s v="24 - 4 oz tins"/>
    <n v="18.399999999999999"/>
    <n v="24"/>
    <n v="0.05"/>
    <n v="441.59999999999997"/>
    <s v="United Package"/>
    <s v="Queen Cozinha"/>
    <s v="Lúcia Carvalho"/>
    <s v="São Paulo"/>
    <s v="Brazil"/>
    <s v="New England Seafood Cannery"/>
  </r>
  <r>
    <x v="96"/>
    <d v="2015-12-16T00:00:00"/>
    <d v="2015-10-15T00:00:00"/>
    <s v="Robert King"/>
    <x v="29"/>
    <x v="6"/>
    <s v="24 - 355 ml bottles"/>
    <n v="15"/>
    <n v="40"/>
    <n v="0.05"/>
    <n v="600"/>
    <s v="United Package"/>
    <s v="Queen Cozinha"/>
    <s v="Lúcia Carvalho"/>
    <s v="São Paulo"/>
    <s v="Brazil"/>
    <s v="Pavlova, Ltd."/>
  </r>
  <r>
    <x v="683"/>
    <d v="2017-10-20T00:00:00"/>
    <d v="2017-10-09T00:00:00"/>
    <s v="Laura Callahan"/>
    <x v="11"/>
    <x v="5"/>
    <s v="30 gift boxes"/>
    <n v="81"/>
    <n v="21"/>
    <n v="0"/>
    <n v="1701"/>
    <s v="Speedy Express"/>
    <s v="Hungry Coyote Import Store"/>
    <s v="Yoshi Latimer"/>
    <s v="Elgin"/>
    <s v="USA"/>
    <s v="Specialty Biscuits, Ltd."/>
  </r>
  <r>
    <x v="102"/>
    <d v="2016-12-06T00:00:00"/>
    <d v="2016-10-19T00:00:00"/>
    <s v="Robert King"/>
    <x v="64"/>
    <x v="3"/>
    <s v="24 pieces"/>
    <n v="13.25"/>
    <n v="49"/>
    <n v="0.2"/>
    <n v="649.25"/>
    <s v="Federal Shipping"/>
    <s v="Hungry Owl All-Night Grocers"/>
    <s v="Patricia McKenna"/>
    <s v="Cork"/>
    <s v="Ireland"/>
    <s v="Escargots Nouveaux"/>
  </r>
  <r>
    <x v="103"/>
    <d v="2015-11-22T00:00:00"/>
    <d v="2015-10-18T00:00:00"/>
    <s v="Robert King"/>
    <x v="12"/>
    <x v="6"/>
    <s v="750 cc per bottle"/>
    <n v="18"/>
    <n v="3"/>
    <n v="0.2"/>
    <n v="54"/>
    <s v="Federal Shipping"/>
    <s v="Hungry Owl All-Night Grocers"/>
    <s v="Patricia McKenna"/>
    <s v="Cork"/>
    <s v="Ireland"/>
    <s v="Aux joyeux ecclésiastiques"/>
  </r>
  <r>
    <x v="103"/>
    <d v="2015-11-04T00:00:00"/>
    <d v="2015-10-12T00:00:00"/>
    <s v="Janet Leverling"/>
    <x v="55"/>
    <x v="5"/>
    <s v="10 boxes x 8 pieces"/>
    <n v="12.5"/>
    <n v="10"/>
    <n v="0"/>
    <n v="125"/>
    <s v="United Package"/>
    <s v="Lonesome Pine Restaurant"/>
    <s v="Fran Wilson"/>
    <s v="Portland"/>
    <s v="USA"/>
    <s v="Specialty Biscuits, Ltd."/>
  </r>
  <r>
    <x v="684"/>
    <d v="2016-12-11T00:00:00"/>
    <d v="2016-10-19T00:00:00"/>
    <s v="Andrew Fuller"/>
    <x v="3"/>
    <x v="2"/>
    <s v="50 - 300 g pkgs."/>
    <n v="53"/>
    <n v="20"/>
    <n v="0.05"/>
    <n v="1060"/>
    <s v="United Package"/>
    <s v="Bon app'"/>
    <s v="Laurence Lebihan"/>
    <s v="Marseille"/>
    <s v="France"/>
    <s v="G'day, Mate"/>
  </r>
  <r>
    <x v="684"/>
    <d v="2017-01-01T00:00:00"/>
    <d v="2016-10-13T00:00:00"/>
    <s v="Andrew Fuller"/>
    <x v="1"/>
    <x v="1"/>
    <s v="32 - 1 kg pkgs."/>
    <n v="14"/>
    <n v="30"/>
    <n v="0.05"/>
    <n v="420"/>
    <s v="United Package"/>
    <s v="Bon app'"/>
    <s v="Laurence Lebihan"/>
    <s v="Marseille"/>
    <s v="France"/>
    <s v="Leka Trading"/>
  </r>
  <r>
    <x v="105"/>
    <d v="2017-11-06T00:00:00"/>
    <d v="2017-10-19T00:00:00"/>
    <s v="Andrew Fuller"/>
    <x v="38"/>
    <x v="3"/>
    <s v="24 - 4 oz tins"/>
    <n v="18.399999999999999"/>
    <n v="30"/>
    <n v="0.05"/>
    <n v="552"/>
    <s v="United Package"/>
    <s v="Bon app'"/>
    <s v="Laurence Lebihan"/>
    <s v="Marseille"/>
    <s v="France"/>
    <s v="New England Seafood Cannery"/>
  </r>
  <r>
    <x v="105"/>
    <d v="2017-11-09T00:00:00"/>
    <d v="2017-10-16T00:00:00"/>
    <s v="Nancy Davolio"/>
    <x v="41"/>
    <x v="3"/>
    <s v="12 - 200 ml jars"/>
    <n v="31"/>
    <n v="24"/>
    <n v="0.15"/>
    <n v="744"/>
    <s v="Federal Shipping"/>
    <s v="Furia Bacalhau e Frutos do Mar"/>
    <s v="Lino Rodriguez "/>
    <s v="Lisboa"/>
    <s v="Portugal"/>
    <s v="Tokyo Traders"/>
  </r>
  <r>
    <x v="104"/>
    <d v="2018-12-18T00:00:00"/>
    <d v="2018-10-11T00:00:00"/>
    <s v="Nancy Davolio"/>
    <x v="33"/>
    <x v="1"/>
    <s v="24 - 250 g pkgs."/>
    <n v="38"/>
    <n v="12"/>
    <n v="0.15"/>
    <n v="456"/>
    <s v="Federal Shipping"/>
    <s v="Furia Bacalhau e Frutos do Mar"/>
    <s v="Lino Rodriguez "/>
    <s v="Lisboa"/>
    <s v="Portugal"/>
    <s v="Pasta Buttini s.r.l."/>
  </r>
  <r>
    <x v="105"/>
    <d v="2017-12-11T00:00:00"/>
    <d v="2017-10-20T00:00:00"/>
    <s v="Nancy Davolio"/>
    <x v="6"/>
    <x v="4"/>
    <s v="32 - 8 oz bottles"/>
    <n v="21.05"/>
    <n v="15"/>
    <n v="0.15"/>
    <n v="315.75"/>
    <s v="Federal Shipping"/>
    <s v="Furia Bacalhau e Frutos do Mar"/>
    <s v="Lino Rodriguez "/>
    <s v="Lisboa"/>
    <s v="Portugal"/>
    <s v="New Orleans Cajun Delights"/>
  </r>
  <r>
    <x v="106"/>
    <d v="2018-11-18T00:00:00"/>
    <d v="2018-10-15T00:00:00"/>
    <s v="Nancy Davolio"/>
    <x v="19"/>
    <x v="0"/>
    <s v="5 kg pkg."/>
    <n v="55"/>
    <n v="1"/>
    <n v="0"/>
    <n v="55"/>
    <s v="United Package"/>
    <s v="Lonesome Pine Restaurant"/>
    <s v="Fran Wilson"/>
    <s v="Portland"/>
    <s v="USA"/>
    <s v="Gai pâturage"/>
  </r>
  <r>
    <x v="106"/>
    <d v="2018-11-14T00:00:00"/>
    <d v="2018-10-22T00:00:00"/>
    <s v="Nancy Davolio"/>
    <x v="3"/>
    <x v="2"/>
    <s v="50 - 300 g pkgs."/>
    <n v="53"/>
    <n v="20"/>
    <n v="0"/>
    <n v="1060"/>
    <s v="United Package"/>
    <s v="Lonesome Pine Restaurant"/>
    <s v="Fran Wilson"/>
    <s v="Portland"/>
    <s v="USA"/>
    <s v="G'day, Mate"/>
  </r>
  <r>
    <x v="685"/>
    <d v="2016-12-14T00:00:00"/>
    <d v="2016-10-20T00:00:00"/>
    <s v="Nancy Davolio"/>
    <x v="37"/>
    <x v="6"/>
    <s v="500 ml"/>
    <n v="18"/>
    <n v="10"/>
    <n v="0"/>
    <n v="180"/>
    <s v="United Package"/>
    <s v="Lonesome Pine Restaurant"/>
    <s v="Fran Wilson"/>
    <s v="Portland"/>
    <s v="USA"/>
    <s v="Karkki Oy"/>
  </r>
  <r>
    <x v="110"/>
    <d v="2018-01-05T00:00:00"/>
    <d v="2017-10-19T00:00:00"/>
    <s v="Robert King"/>
    <x v="39"/>
    <x v="7"/>
    <s v="50 bags x 30 sausgs."/>
    <n v="123.79"/>
    <n v="36"/>
    <n v="0"/>
    <n v="4456.4400000000005"/>
    <s v="United Package"/>
    <s v="Richter Supermarkt"/>
    <s v="Michael Holz"/>
    <s v="Genève"/>
    <s v="Switzerland"/>
    <s v="Plutzer Lebensmittelgroßmärkte AG"/>
  </r>
  <r>
    <x v="108"/>
    <d v="2018-12-23T00:00:00"/>
    <d v="2018-10-16T00:00:00"/>
    <s v="Robert King"/>
    <x v="6"/>
    <x v="4"/>
    <s v="32 - 8 oz bottles"/>
    <n v="21.05"/>
    <n v="10"/>
    <n v="0"/>
    <n v="210.5"/>
    <s v="United Package"/>
    <s v="Richter Supermarkt"/>
    <s v="Michael Holz"/>
    <s v="Genève"/>
    <s v="Switzerland"/>
    <s v="New Orleans Cajun Delights"/>
  </r>
  <r>
    <x v="686"/>
    <d v="2016-12-22T00:00:00"/>
    <d v="2016-10-16T00:00:00"/>
    <s v="Robert King"/>
    <x v="60"/>
    <x v="0"/>
    <s v="10 kg pkg."/>
    <n v="36"/>
    <n v="45"/>
    <n v="0.2"/>
    <n v="1620"/>
    <s v="Speedy Express"/>
    <s v="Ernst Handel"/>
    <s v="Roland Mendel"/>
    <s v="Graz"/>
    <s v="Austria"/>
    <s v="Norske Meierier"/>
  </r>
  <r>
    <x v="108"/>
    <d v="2019-01-12T00:00:00"/>
    <d v="2018-10-14T00:00:00"/>
    <s v="Robert King"/>
    <x v="42"/>
    <x v="0"/>
    <s v="10 - 500 g pkgs."/>
    <n v="21.5"/>
    <n v="14"/>
    <n v="0.2"/>
    <n v="301"/>
    <s v="Speedy Express"/>
    <s v="Ernst Handel"/>
    <s v="Roland Mendel"/>
    <s v="Graz"/>
    <s v="Austria"/>
    <s v="Norske Meierier"/>
  </r>
  <r>
    <x v="687"/>
    <d v="2016-10-19T00:00:00"/>
    <d v="2016-10-23T00:00:00"/>
    <s v="Nancy Davolio"/>
    <x v="13"/>
    <x v="0"/>
    <s v="12 - 100 g pkgs"/>
    <n v="12.5"/>
    <n v="8"/>
    <n v="0.1"/>
    <n v="100"/>
    <s v="United Package"/>
    <s v="Die Wandernde Kuh"/>
    <s v="Rita Müller"/>
    <s v="Stuttgart"/>
    <s v="Germany"/>
    <s v="Formaggi Fortini s.r.l."/>
  </r>
  <r>
    <x v="688"/>
    <d v="2015-12-07T00:00:00"/>
    <d v="2015-10-20T00:00:00"/>
    <s v="Nancy Davolio"/>
    <x v="58"/>
    <x v="1"/>
    <s v="20 bags x 4 pieces"/>
    <n v="33.25"/>
    <n v="15"/>
    <n v="0.1"/>
    <n v="498.75"/>
    <s v="United Package"/>
    <s v="Die Wandernde Kuh"/>
    <s v="Rita Müller"/>
    <s v="Stuttgart"/>
    <s v="Germany"/>
    <s v="Plutzer Lebensmittelgroßmärkte AG"/>
  </r>
  <r>
    <x v="689"/>
    <d v="2018-01-13T00:00:00"/>
    <d v="2017-10-25T00:00:00"/>
    <s v="Nancy Davolio"/>
    <x v="16"/>
    <x v="7"/>
    <s v="24 boxes x 2 pies"/>
    <n v="24"/>
    <n v="4"/>
    <n v="0.1"/>
    <n v="96"/>
    <s v="United Package"/>
    <s v="Die Wandernde Kuh"/>
    <s v="Rita Müller"/>
    <s v="Stuttgart"/>
    <s v="Germany"/>
    <s v="Ma Maison"/>
  </r>
  <r>
    <x v="690"/>
    <d v="2018-11-01T00:00:00"/>
    <d v="2018-10-18T00:00:00"/>
    <s v="Andrew Fuller"/>
    <x v="21"/>
    <x v="3"/>
    <s v="24 - 250 g  jars"/>
    <n v="19"/>
    <n v="30"/>
    <n v="0"/>
    <n v="570"/>
    <s v="Speedy Express"/>
    <s v="Simons bistro"/>
    <s v="Jytte Petersen"/>
    <s v="København"/>
    <s v="Denmark"/>
    <s v="Svensk Sjöföda AB"/>
  </r>
  <r>
    <x v="114"/>
    <d v="2016-11-02T00:00:00"/>
    <d v="2016-10-20T00:00:00"/>
    <s v="Margaret Peacock"/>
    <x v="48"/>
    <x v="6"/>
    <s v="24 - 0.5 l bottles"/>
    <n v="7.75"/>
    <n v="25"/>
    <n v="0"/>
    <n v="193.75"/>
    <s v="Speedy Express"/>
    <s v="Frankenversand"/>
    <s v="Peter Franken"/>
    <s v="München"/>
    <s v="Germany"/>
    <s v="Plutzer Lebensmittelgroßmärkte AG"/>
  </r>
  <r>
    <x v="114"/>
    <d v="2017-01-12T00:00:00"/>
    <d v="2016-10-21T00:00:00"/>
    <s v="Margaret Peacock"/>
    <x v="51"/>
    <x v="6"/>
    <s v="24 - 12 oz bottles"/>
    <n v="14"/>
    <n v="25"/>
    <n v="0"/>
    <n v="350"/>
    <s v="Speedy Express"/>
    <s v="Frankenversand"/>
    <s v="Peter Franken"/>
    <s v="München"/>
    <s v="Germany"/>
    <s v="Bigfoot Breweries"/>
  </r>
  <r>
    <x v="113"/>
    <d v="2017-11-06T00:00:00"/>
    <d v="2017-10-20T00:00:00"/>
    <s v="Margaret Peacock"/>
    <x v="53"/>
    <x v="3"/>
    <s v="4 - 450 g glasses"/>
    <n v="12"/>
    <n v="60"/>
    <n v="0"/>
    <n v="720"/>
    <s v="Speedy Express"/>
    <s v="Frankenversand"/>
    <s v="Peter Franken"/>
    <s v="München"/>
    <s v="Germany"/>
    <s v="Lyngbysild"/>
  </r>
  <r>
    <x v="691"/>
    <d v="2018-12-20T00:00:00"/>
    <d v="2018-10-26T00:00:00"/>
    <s v="Margaret Peacock"/>
    <x v="45"/>
    <x v="3"/>
    <s v="24 - 150 g jars"/>
    <n v="15"/>
    <n v="50"/>
    <n v="0"/>
    <n v="750"/>
    <s v="Speedy Express"/>
    <s v="Frankenversand"/>
    <s v="Peter Franken"/>
    <s v="München"/>
    <s v="Germany"/>
    <s v="Svensk Sjöföda AB"/>
  </r>
  <r>
    <x v="115"/>
    <d v="2015-10-31T00:00:00"/>
    <d v="2015-10-22T00:00:00"/>
    <s v="Margaret Peacock"/>
    <x v="70"/>
    <x v="1"/>
    <s v="12 - 250 g pkgs."/>
    <n v="9"/>
    <n v="32"/>
    <n v="0"/>
    <n v="288"/>
    <s v="Speedy Express"/>
    <s v="Frankenversand"/>
    <s v="Peter Franken"/>
    <s v="München"/>
    <s v="Germany"/>
    <s v="PB Knäckebröd AB"/>
  </r>
  <r>
    <x v="117"/>
    <d v="2016-11-29T00:00:00"/>
    <d v="2016-10-24T00:00:00"/>
    <s v="Nancy Davolio"/>
    <x v="20"/>
    <x v="5"/>
    <s v="32 - 500 g boxes"/>
    <n v="17.45"/>
    <n v="10"/>
    <n v="0"/>
    <n v="174.5"/>
    <s v="Speedy Express"/>
    <s v="France restauration"/>
    <s v="Carine Schmitt"/>
    <s v="Nantes"/>
    <s v="France"/>
    <s v="Pavlova, Ltd."/>
  </r>
  <r>
    <x v="117"/>
    <d v="2016-12-31T00:00:00"/>
    <d v="2016-10-25T00:00:00"/>
    <s v="Nancy Davolio"/>
    <x v="6"/>
    <x v="4"/>
    <s v="32 - 8 oz bottles"/>
    <n v="21.05"/>
    <n v="12"/>
    <n v="0"/>
    <n v="252.60000000000002"/>
    <s v="Speedy Express"/>
    <s v="France restauration"/>
    <s v="Carine Schmitt"/>
    <s v="Nantes"/>
    <s v="France"/>
    <s v="New Orleans Cajun Delights"/>
  </r>
  <r>
    <x v="692"/>
    <d v="2015-11-22T00:00:00"/>
    <d v="2015-10-25T00:00:00"/>
    <s v="Nancy Davolio"/>
    <x v="30"/>
    <x v="5"/>
    <s v="48 pies"/>
    <n v="49.3"/>
    <n v="10"/>
    <n v="0"/>
    <n v="493"/>
    <s v="Speedy Express"/>
    <s v="France restauration"/>
    <s v="Carine Schmitt"/>
    <s v="Nantes"/>
    <s v="France"/>
    <s v="Forêts d'érables"/>
  </r>
  <r>
    <x v="116"/>
    <d v="2019-01-08T00:00:00"/>
    <d v="2018-10-23T00:00:00"/>
    <s v="Anne Dodsworth"/>
    <x v="42"/>
    <x v="0"/>
    <s v="10 - 500 g pkgs."/>
    <n v="21.5"/>
    <n v="12"/>
    <n v="0"/>
    <n v="258"/>
    <s v="United Package"/>
    <s v="Berglunds snabbköp"/>
    <s v="Christina Berglund"/>
    <s v="Luleå"/>
    <s v="Sweden"/>
    <s v="Norske Meierier"/>
  </r>
  <r>
    <x v="693"/>
    <d v="2017-12-09T00:00:00"/>
    <d v="2017-10-23T00:00:00"/>
    <s v="Anne Dodsworth"/>
    <x v="67"/>
    <x v="6"/>
    <s v="12 - 75 cl bottles"/>
    <n v="263.5"/>
    <n v="15"/>
    <n v="0.1"/>
    <n v="3952.5"/>
    <s v="United Package"/>
    <s v="Berglunds snabbköp"/>
    <s v="Christina Berglund"/>
    <s v="Luleå"/>
    <s v="Sweden"/>
    <s v="Aux joyeux ecclésiastiques"/>
  </r>
  <r>
    <x v="694"/>
    <d v="2017-12-18T00:00:00"/>
    <d v="2017-10-24T00:00:00"/>
    <s v="Andrew Fuller"/>
    <x v="20"/>
    <x v="5"/>
    <s v="32 - 500 g boxes"/>
    <n v="17.45"/>
    <n v="3"/>
    <n v="0"/>
    <n v="52.349999999999994"/>
    <s v="Speedy Express"/>
    <s v="Wilman Kala"/>
    <s v="Matti Karttunen"/>
    <s v="Helsinki"/>
    <s v="Finland"/>
    <s v="Pavlova, Ltd."/>
  </r>
  <r>
    <x v="118"/>
    <d v="2019-01-17T00:00:00"/>
    <d v="2018-10-25T00:00:00"/>
    <s v="Andrew Fuller"/>
    <x v="40"/>
    <x v="6"/>
    <s v="16 - 500 g tins"/>
    <n v="46"/>
    <n v="6"/>
    <n v="0"/>
    <n v="276"/>
    <s v="Speedy Express"/>
    <s v="Wilman Kala"/>
    <s v="Matti Karttunen"/>
    <s v="Helsinki"/>
    <s v="Finland"/>
    <s v="Leka Trading"/>
  </r>
  <r>
    <x v="695"/>
    <d v="2017-01-26T00:00:00"/>
    <d v="2016-10-28T00:00:00"/>
    <s v="Andrew Fuller"/>
    <x v="1"/>
    <x v="1"/>
    <s v="32 - 1 kg pkgs."/>
    <n v="14"/>
    <n v="6"/>
    <n v="0"/>
    <n v="84"/>
    <s v="Speedy Express"/>
    <s v="Wilman Kala"/>
    <s v="Matti Karttunen"/>
    <s v="Helsinki"/>
    <s v="Finland"/>
    <s v="Leka Trading"/>
  </r>
  <r>
    <x v="694"/>
    <d v="2017-12-01T00:00:00"/>
    <d v="2017-10-19T00:00:00"/>
    <s v="Margaret Peacock"/>
    <x v="70"/>
    <x v="1"/>
    <s v="12 - 250 g pkgs."/>
    <n v="9"/>
    <n v="5"/>
    <n v="0"/>
    <n v="45"/>
    <s v="United Package"/>
    <s v="Island Trading"/>
    <s v="Helen Bennett"/>
    <s v="Cowes"/>
    <s v="UK"/>
    <s v="PB Knäckebröd AB"/>
  </r>
  <r>
    <x v="121"/>
    <d v="2016-10-31T00:00:00"/>
    <d v="2016-10-29T00:00:00"/>
    <s v="Steven Buchanan"/>
    <x v="22"/>
    <x v="7"/>
    <s v="48 pieces"/>
    <n v="32.799999999999997"/>
    <n v="10"/>
    <n v="0"/>
    <n v="328"/>
    <s v="United Package"/>
    <s v="Frankenversand"/>
    <s v="Peter Franken"/>
    <s v="München"/>
    <s v="Germany"/>
    <s v="G'day, Mate"/>
  </r>
  <r>
    <x v="121"/>
    <d v="2017-01-25T00:00:00"/>
    <d v="2016-10-22T00:00:00"/>
    <s v="Steven Buchanan"/>
    <x v="4"/>
    <x v="2"/>
    <s v="40 - 100 g pkgs."/>
    <n v="23.25"/>
    <n v="30"/>
    <n v="0"/>
    <n v="697.5"/>
    <s v="United Package"/>
    <s v="Frankenversand"/>
    <s v="Peter Franken"/>
    <s v="München"/>
    <s v="Germany"/>
    <s v="Mayumi's"/>
  </r>
  <r>
    <x v="122"/>
    <d v="2017-11-16T00:00:00"/>
    <d v="2017-10-26T00:00:00"/>
    <s v="Steven Buchanan"/>
    <x v="64"/>
    <x v="3"/>
    <s v="24 pieces"/>
    <n v="13.25"/>
    <n v="30"/>
    <n v="0"/>
    <n v="397.5"/>
    <s v="United Package"/>
    <s v="Frankenversand"/>
    <s v="Peter Franken"/>
    <s v="München"/>
    <s v="Germany"/>
    <s v="Escargots Nouveaux"/>
  </r>
  <r>
    <x v="696"/>
    <d v="2015-12-18T00:00:00"/>
    <d v="2015-10-29T00:00:00"/>
    <s v="Andrew Fuller"/>
    <x v="41"/>
    <x v="3"/>
    <s v="12 - 200 ml jars"/>
    <n v="31"/>
    <n v="2"/>
    <n v="0"/>
    <n v="62"/>
    <s v="United Package"/>
    <s v="Tortuga Restaurante"/>
    <s v="Miguel Angel Paolino"/>
    <s v="México D.F."/>
    <s v="Mexico"/>
    <s v="Tokyo Traders"/>
  </r>
  <r>
    <x v="697"/>
    <d v="2016-12-24T00:00:00"/>
    <d v="2016-11-02T00:00:00"/>
    <s v="Andrew Fuller"/>
    <x v="46"/>
    <x v="4"/>
    <s v="20 - 2 kg bags"/>
    <n v="19.45"/>
    <n v="21"/>
    <n v="0"/>
    <n v="408.45"/>
    <s v="United Package"/>
    <s v="Tortuga Restaurante"/>
    <s v="Miguel Angel Paolino"/>
    <s v="México D.F."/>
    <s v="Mexico"/>
    <s v="Leka Trading"/>
  </r>
  <r>
    <x v="696"/>
    <d v="2015-12-26T00:00:00"/>
    <d v="2015-11-02T00:00:00"/>
    <s v="Andrew Fuller"/>
    <x v="49"/>
    <x v="5"/>
    <s v="10 boxes x 12 pieces"/>
    <n v="9.1999999999999993"/>
    <n v="7"/>
    <n v="0"/>
    <n v="64.399999999999991"/>
    <s v="United Package"/>
    <s v="Tortuga Restaurante"/>
    <s v="Miguel Angel Paolino"/>
    <s v="México D.F."/>
    <s v="Mexico"/>
    <s v="Specialty Biscuits, Ltd."/>
  </r>
  <r>
    <x v="696"/>
    <d v="2015-12-13T00:00:00"/>
    <d v="2015-10-27T00:00:00"/>
    <s v="Nancy Davolio"/>
    <x v="68"/>
    <x v="5"/>
    <s v="100 - 250 g bags"/>
    <n v="31.23"/>
    <n v="30"/>
    <n v="0.15"/>
    <n v="936.9"/>
    <s v="Federal Shipping"/>
    <s v="Antonio Moreno Taquería"/>
    <s v="Antonio Moreno"/>
    <s v="México D.F."/>
    <s v="Mexico"/>
    <s v="Heli Süßwaren GmbH &amp; Co. KG"/>
  </r>
  <r>
    <x v="698"/>
    <d v="2018-12-05T00:00:00"/>
    <d v="2018-10-27T00:00:00"/>
    <s v="Nancy Davolio"/>
    <x v="9"/>
    <x v="0"/>
    <s v="500 g"/>
    <n v="2.5"/>
    <n v="8"/>
    <n v="0.15"/>
    <n v="20"/>
    <s v="Federal Shipping"/>
    <s v="Antonio Moreno Taquería"/>
    <s v="Antonio Moreno"/>
    <s v="México D.F."/>
    <s v="Mexico"/>
    <s v="Norske Meierier"/>
  </r>
  <r>
    <x v="699"/>
    <d v="2016-12-01T00:00:00"/>
    <d v="2016-10-25T00:00:00"/>
    <s v="Robert King"/>
    <x v="36"/>
    <x v="0"/>
    <s v="10 - 500 g pkgs."/>
    <n v="38"/>
    <n v="100"/>
    <n v="0"/>
    <n v="3800"/>
    <s v="Federal Shipping"/>
    <s v="Save-a-lot Markets"/>
    <s v="Jose Pavarotti"/>
    <s v="Boise"/>
    <s v="USA"/>
    <s v="Cooperativa de Quesos 'Las Cabras'"/>
  </r>
  <r>
    <x v="700"/>
    <d v="2016-01-29T00:00:00"/>
    <d v="2015-11-02T00:00:00"/>
    <s v="Robert King"/>
    <x v="9"/>
    <x v="0"/>
    <s v="500 g"/>
    <n v="2.5"/>
    <n v="30"/>
    <n v="0"/>
    <n v="75"/>
    <s v="Federal Shipping"/>
    <s v="Save-a-lot Markets"/>
    <s v="Jose Pavarotti"/>
    <s v="Boise"/>
    <s v="USA"/>
    <s v="Norske Meierier"/>
  </r>
  <r>
    <x v="127"/>
    <d v="2019-01-14T00:00:00"/>
    <d v="2018-10-24T00:00:00"/>
    <s v="Robert King"/>
    <x v="5"/>
    <x v="3"/>
    <s v="12 - 12 oz cans"/>
    <n v="9.65"/>
    <n v="120"/>
    <n v="0"/>
    <n v="1158"/>
    <s v="Federal Shipping"/>
    <s v="Save-a-lot Markets"/>
    <s v="Jose Pavarotti"/>
    <s v="Boise"/>
    <s v="USA"/>
    <s v="New England Seafood Cannery"/>
  </r>
  <r>
    <x v="126"/>
    <d v="2018-01-10T00:00:00"/>
    <d v="2017-10-25T00:00:00"/>
    <s v="Robert King"/>
    <x v="56"/>
    <x v="7"/>
    <s v="16 pies"/>
    <n v="7.45"/>
    <n v="30"/>
    <n v="0"/>
    <n v="223.5"/>
    <s v="Federal Shipping"/>
    <s v="Save-a-lot Markets"/>
    <s v="Jose Pavarotti"/>
    <s v="Boise"/>
    <s v="USA"/>
    <s v="Ma Maison"/>
  </r>
  <r>
    <x v="700"/>
    <d v="2015-12-17T00:00:00"/>
    <d v="2015-10-28T00:00:00"/>
    <s v="Laura Callahan"/>
    <x v="19"/>
    <x v="0"/>
    <s v="5 kg pkg."/>
    <n v="55"/>
    <n v="12"/>
    <n v="0"/>
    <n v="660"/>
    <s v="Federal Shipping"/>
    <s v="Blondel père et fils"/>
    <s v="Frédérique Citeaux"/>
    <s v="Strasbourg"/>
    <s v="France"/>
    <s v="Gai pâturage"/>
  </r>
  <r>
    <x v="701"/>
    <d v="2016-01-12T00:00:00"/>
    <d v="2015-11-03T00:00:00"/>
    <s v="Nancy Davolio"/>
    <x v="13"/>
    <x v="0"/>
    <s v="12 - 100 g pkgs"/>
    <n v="12.5"/>
    <n v="20"/>
    <n v="0.25"/>
    <n v="250"/>
    <s v="Speedy Express"/>
    <s v="Old World Delicatessen"/>
    <s v="Rene Phillips"/>
    <s v="Anchorage"/>
    <s v="USA"/>
    <s v="Formaggi Fortini s.r.l."/>
  </r>
  <r>
    <x v="701"/>
    <d v="2016-01-13T00:00:00"/>
    <d v="2015-11-03T00:00:00"/>
    <s v="Nancy Davolio"/>
    <x v="20"/>
    <x v="5"/>
    <s v="32 - 500 g boxes"/>
    <n v="17.45"/>
    <n v="50"/>
    <n v="0.25"/>
    <n v="872.5"/>
    <s v="Speedy Express"/>
    <s v="Old World Delicatessen"/>
    <s v="Rene Phillips"/>
    <s v="Anchorage"/>
    <s v="USA"/>
    <s v="Pavlova, Ltd."/>
  </r>
  <r>
    <x v="701"/>
    <d v="2015-11-25T00:00:00"/>
    <d v="2015-10-31T00:00:00"/>
    <s v="Nancy Davolio"/>
    <x v="1"/>
    <x v="1"/>
    <s v="32 - 1 kg pkgs."/>
    <n v="14"/>
    <n v="40"/>
    <n v="0.25"/>
    <n v="560"/>
    <s v="Speedy Express"/>
    <s v="Old World Delicatessen"/>
    <s v="Rene Phillips"/>
    <s v="Anchorage"/>
    <s v="USA"/>
    <s v="Leka Trading"/>
  </r>
  <r>
    <x v="130"/>
    <d v="2017-01-22T00:00:00"/>
    <d v="2016-11-02T00:00:00"/>
    <s v="Janet Leverling"/>
    <x v="27"/>
    <x v="5"/>
    <s v="24 pkgs. x 4 pieces"/>
    <n v="10"/>
    <n v="12"/>
    <n v="0.1"/>
    <n v="120"/>
    <s v="Federal Shipping"/>
    <s v="Great Lakes Food Market"/>
    <s v="Howard Snyder"/>
    <s v="Eugene"/>
    <s v="USA"/>
    <s v="Specialty Biscuits, Ltd."/>
  </r>
  <r>
    <x v="129"/>
    <d v="2018-01-16T00:00:00"/>
    <d v="2017-10-30T00:00:00"/>
    <s v="Janet Leverling"/>
    <x v="58"/>
    <x v="1"/>
    <s v="20 bags x 4 pieces"/>
    <n v="33.25"/>
    <n v="28"/>
    <n v="0"/>
    <n v="931"/>
    <s v="Federal Shipping"/>
    <s v="Great Lakes Food Market"/>
    <s v="Howard Snyder"/>
    <s v="Eugene"/>
    <s v="USA"/>
    <s v="Plutzer Lebensmittelgroßmärkte AG"/>
  </r>
  <r>
    <x v="702"/>
    <d v="2015-12-05T00:00:00"/>
    <d v="2015-10-29T00:00:00"/>
    <s v="Janet Leverling"/>
    <x v="49"/>
    <x v="5"/>
    <s v="10 boxes x 12 pieces"/>
    <n v="9.1999999999999993"/>
    <n v="30"/>
    <n v="0.1"/>
    <n v="276"/>
    <s v="Federal Shipping"/>
    <s v="Great Lakes Food Market"/>
    <s v="Howard Snyder"/>
    <s v="Eugene"/>
    <s v="USA"/>
    <s v="Specialty Biscuits, Ltd."/>
  </r>
  <r>
    <x v="129"/>
    <d v="2017-11-09T00:00:00"/>
    <d v="2017-10-28T00:00:00"/>
    <s v="Janet Leverling"/>
    <x v="48"/>
    <x v="6"/>
    <s v="24 - 0.5 l bottles"/>
    <n v="7.75"/>
    <n v="30"/>
    <n v="0"/>
    <n v="232.5"/>
    <s v="United Package"/>
    <s v="Antonio Moreno Taquería"/>
    <s v="Antonio Moreno"/>
    <s v="México D.F."/>
    <s v="Mexico"/>
    <s v="Plutzer Lebensmittelgroßmärkte AG"/>
  </r>
  <r>
    <x v="703"/>
    <d v="2019-01-11T00:00:00"/>
    <d v="2018-11-04T00:00:00"/>
    <s v="Janet Leverling"/>
    <x v="61"/>
    <x v="4"/>
    <s v="24 - 8 oz jars"/>
    <n v="17"/>
    <n v="4"/>
    <n v="0"/>
    <n v="68"/>
    <s v="United Package"/>
    <s v="Antonio Moreno Taquería"/>
    <s v="Antonio Moreno"/>
    <s v="México D.F."/>
    <s v="Mexico"/>
    <s v="New Orleans Cajun Delights"/>
  </r>
  <r>
    <x v="702"/>
    <d v="2016-01-22T00:00:00"/>
    <d v="2015-10-26T00:00:00"/>
    <s v="Janet Leverling"/>
    <x v="9"/>
    <x v="0"/>
    <s v="500 g"/>
    <n v="2.5"/>
    <n v="30"/>
    <n v="0"/>
    <n v="75"/>
    <s v="United Package"/>
    <s v="Antonio Moreno Taquería"/>
    <s v="Antonio Moreno"/>
    <s v="México D.F."/>
    <s v="Mexico"/>
    <s v="Norske Meierier"/>
  </r>
  <r>
    <x v="704"/>
    <d v="2017-11-04T00:00:00"/>
    <d v="2017-10-30T00:00:00"/>
    <s v="Andrew Fuller"/>
    <x v="65"/>
    <x v="1"/>
    <s v="16 - 2 kg boxes"/>
    <n v="7"/>
    <n v="9"/>
    <n v="0"/>
    <n v="63"/>
    <s v="Speedy Express"/>
    <s v="Du monde entier"/>
    <s v="Janine Labrune"/>
    <s v="Nantes"/>
    <s v="France"/>
    <s v="G'day, Mate"/>
  </r>
  <r>
    <x v="705"/>
    <d v="2015-11-08T00:00:00"/>
    <d v="2015-10-29T00:00:00"/>
    <s v="Janet Leverling"/>
    <x v="69"/>
    <x v="5"/>
    <s v="10 - 4 oz boxes"/>
    <n v="9.5"/>
    <n v="40"/>
    <n v="0"/>
    <n v="380"/>
    <s v="Speedy Express"/>
    <s v="Ottilies Käseladen"/>
    <s v="Henriette Pfalzheim"/>
    <s v="Köln"/>
    <s v="Germany"/>
    <s v="Zaanse Snoepfabriek"/>
  </r>
  <r>
    <x v="131"/>
    <d v="2016-11-25T00:00:00"/>
    <d v="2016-11-06T00:00:00"/>
    <s v="Janet Leverling"/>
    <x v="38"/>
    <x v="3"/>
    <s v="24 - 4 oz tins"/>
    <n v="18.399999999999999"/>
    <n v="20"/>
    <n v="0"/>
    <n v="368"/>
    <s v="Speedy Express"/>
    <s v="Ottilies Käseladen"/>
    <s v="Henriette Pfalzheim"/>
    <s v="Köln"/>
    <s v="Germany"/>
    <s v="New England Seafood Cannery"/>
  </r>
  <r>
    <x v="705"/>
    <d v="2015-12-21T00:00:00"/>
    <d v="2015-10-29T00:00:00"/>
    <s v="Janet Leverling"/>
    <x v="10"/>
    <x v="0"/>
    <s v="15 - 300 g rounds"/>
    <n v="34"/>
    <n v="30"/>
    <n v="0"/>
    <n v="1020"/>
    <s v="Speedy Express"/>
    <s v="Ottilies Käseladen"/>
    <s v="Henriette Pfalzheim"/>
    <s v="Köln"/>
    <s v="Germany"/>
    <s v="Gai pâturage"/>
  </r>
  <r>
    <x v="706"/>
    <d v="2018-11-07T00:00:00"/>
    <d v="2018-11-09T00:00:00"/>
    <s v="Margaret Peacock"/>
    <x v="5"/>
    <x v="3"/>
    <s v="12 - 12 oz cans"/>
    <n v="9.65"/>
    <n v="4"/>
    <n v="0"/>
    <n v="38.6"/>
    <s v="United Package"/>
    <s v="Gourmet Lanchonetes"/>
    <s v="André Fonseca"/>
    <s v="Campinas"/>
    <s v="Brazil"/>
    <s v="New England Seafood Cannery"/>
  </r>
  <r>
    <x v="706"/>
    <d v="2018-12-16T00:00:00"/>
    <d v="2018-11-06T00:00:00"/>
    <s v="Margaret Peacock"/>
    <x v="69"/>
    <x v="5"/>
    <s v="10 - 4 oz boxes"/>
    <n v="9.5"/>
    <n v="15"/>
    <n v="0"/>
    <n v="142.5"/>
    <s v="United Package"/>
    <s v="Gourmet Lanchonetes"/>
    <s v="André Fonseca"/>
    <s v="Campinas"/>
    <s v="Brazil"/>
    <s v="Zaanse Snoepfabriek"/>
  </r>
  <r>
    <x v="707"/>
    <d v="2018-01-15T00:00:00"/>
    <d v="2017-10-31T00:00:00"/>
    <s v="Margaret Peacock"/>
    <x v="41"/>
    <x v="3"/>
    <s v="12 - 200 ml jars"/>
    <n v="31"/>
    <n v="20"/>
    <n v="0"/>
    <n v="620"/>
    <s v="United Package"/>
    <s v="Gourmet Lanchonetes"/>
    <s v="André Fonseca"/>
    <s v="Campinas"/>
    <s v="Brazil"/>
    <s v="Tokyo Traders"/>
  </r>
  <r>
    <x v="708"/>
    <d v="2017-01-14T00:00:00"/>
    <d v="2016-11-01T00:00:00"/>
    <s v="Andrew Fuller"/>
    <x v="35"/>
    <x v="7"/>
    <s v="20 - 1 kg tins"/>
    <n v="39"/>
    <n v="30"/>
    <n v="0.2"/>
    <n v="1170"/>
    <s v="Speedy Express"/>
    <s v="Piccolo und mehr"/>
    <s v="Georg Pipps"/>
    <s v="Salzburg"/>
    <s v="Austria"/>
    <s v="Pavlova, Ltd."/>
  </r>
  <r>
    <x v="134"/>
    <d v="2017-12-23T00:00:00"/>
    <d v="2017-11-10T00:00:00"/>
    <s v="Andrew Fuller"/>
    <x v="68"/>
    <x v="5"/>
    <s v="100 - 250 g bags"/>
    <n v="31.23"/>
    <n v="15"/>
    <n v="0"/>
    <n v="468.45"/>
    <s v="Speedy Express"/>
    <s v="Piccolo und mehr"/>
    <s v="Georg Pipps"/>
    <s v="Salzburg"/>
    <s v="Austria"/>
    <s v="Heli Süßwaren GmbH &amp; Co. KG"/>
  </r>
  <r>
    <x v="709"/>
    <d v="2018-11-29T00:00:00"/>
    <d v="2018-11-09T00:00:00"/>
    <s v="Anne Dodsworth"/>
    <x v="39"/>
    <x v="7"/>
    <s v="50 bags x 30 sausgs."/>
    <n v="123.79"/>
    <n v="10"/>
    <n v="0"/>
    <n v="1237.9000000000001"/>
    <s v="United Package"/>
    <s v="Hungry Owl All-Night Grocers"/>
    <s v="Patricia McKenna"/>
    <s v="Cork"/>
    <s v="Ireland"/>
    <s v="Plutzer Lebensmittelgroßmärkte AG"/>
  </r>
  <r>
    <x v="710"/>
    <d v="2016-01-25T00:00:00"/>
    <d v="2015-11-03T00:00:00"/>
    <s v="Anne Dodsworth"/>
    <x v="76"/>
    <x v="7"/>
    <s v="18 - 500 g pkgs."/>
    <n v="97"/>
    <n v="50"/>
    <n v="0.25"/>
    <n v="4850"/>
    <s v="United Package"/>
    <s v="Hungry Owl All-Night Grocers"/>
    <s v="Patricia McKenna"/>
    <s v="Cork"/>
    <s v="Ireland"/>
    <s v="Tokyo Traders"/>
  </r>
  <r>
    <x v="708"/>
    <d v="2016-11-11T00:00:00"/>
    <d v="2016-10-31T00:00:00"/>
    <s v="Anne Dodsworth"/>
    <x v="21"/>
    <x v="3"/>
    <s v="24 - 250 g  jars"/>
    <n v="19"/>
    <n v="6"/>
    <n v="0.25"/>
    <n v="114"/>
    <s v="United Package"/>
    <s v="Hungry Owl All-Night Grocers"/>
    <s v="Patricia McKenna"/>
    <s v="Cork"/>
    <s v="Ireland"/>
    <s v="Svensk Sjöföda AB"/>
  </r>
  <r>
    <x v="711"/>
    <d v="2016-12-14T00:00:00"/>
    <d v="2016-11-11T00:00:00"/>
    <s v="Margaret Peacock"/>
    <x v="54"/>
    <x v="6"/>
    <s v="24 - 12 oz bottles"/>
    <n v="14"/>
    <n v="14"/>
    <n v="0"/>
    <n v="196"/>
    <s v="United Package"/>
    <s v="Vaffeljernet"/>
    <s v="Palle Ibsen"/>
    <s v="Århus"/>
    <s v="Denmark"/>
    <s v="Bigfoot Breweries"/>
  </r>
  <r>
    <x v="712"/>
    <d v="2017-12-10T00:00:00"/>
    <d v="2017-11-02T00:00:00"/>
    <s v="Margaret Peacock"/>
    <x v="44"/>
    <x v="2"/>
    <s v="25 - 825 g cans"/>
    <n v="45.6"/>
    <n v="60"/>
    <n v="0.1"/>
    <n v="2736"/>
    <s v="United Package"/>
    <s v="Vaffeljernet"/>
    <s v="Palle Ibsen"/>
    <s v="Århus"/>
    <s v="Denmark"/>
    <s v="Plutzer Lebensmittelgroßmärkte AG"/>
  </r>
  <r>
    <x v="711"/>
    <d v="2017-02-02T00:00:00"/>
    <d v="2016-11-03T00:00:00"/>
    <s v="Margaret Peacock"/>
    <x v="41"/>
    <x v="3"/>
    <s v="12 - 200 ml jars"/>
    <n v="31"/>
    <n v="18"/>
    <n v="0.1"/>
    <n v="558"/>
    <s v="United Package"/>
    <s v="Vaffeljernet"/>
    <s v="Palle Ibsen"/>
    <s v="Århus"/>
    <s v="Denmark"/>
    <s v="Tokyo Traders"/>
  </r>
  <r>
    <x v="135"/>
    <d v="2015-11-29T00:00:00"/>
    <d v="2015-11-02T00:00:00"/>
    <s v="Nancy Davolio"/>
    <x v="52"/>
    <x v="6"/>
    <s v="10 boxes x 20 bags"/>
    <n v="18"/>
    <n v="35"/>
    <n v="0.25"/>
    <n v="630"/>
    <s v="United Package"/>
    <s v="Berglunds snabbköp"/>
    <s v="Christina Berglund"/>
    <s v="Luleå"/>
    <s v="Sweden"/>
    <s v="Exotic Liquids"/>
  </r>
  <r>
    <x v="713"/>
    <d v="2019-01-10T00:00:00"/>
    <d v="2018-11-09T00:00:00"/>
    <s v="Nancy Davolio"/>
    <x v="23"/>
    <x v="4"/>
    <s v="12 boxes"/>
    <n v="13"/>
    <n v="30"/>
    <n v="0.25"/>
    <n v="390"/>
    <s v="Speedy Express"/>
    <s v="Hanari Carnes"/>
    <s v="Mario Pontes"/>
    <s v="Rio de Janeiro"/>
    <s v="Brazil"/>
    <s v="Plutzer Lebensmittelgroßmärkte AG"/>
  </r>
  <r>
    <x v="714"/>
    <d v="2018-01-22T00:00:00"/>
    <d v="2017-11-02T00:00:00"/>
    <s v="Nancy Davolio"/>
    <x v="33"/>
    <x v="1"/>
    <s v="24 - 250 g pkgs."/>
    <n v="38"/>
    <n v="20"/>
    <n v="0.25"/>
    <n v="760"/>
    <s v="Speedy Express"/>
    <s v="Hanari Carnes"/>
    <s v="Mario Pontes"/>
    <s v="Rio de Janeiro"/>
    <s v="Brazil"/>
    <s v="Pasta Buttini s.r.l."/>
  </r>
  <r>
    <x v="138"/>
    <d v="2016-01-03T00:00:00"/>
    <d v="2015-11-08T00:00:00"/>
    <s v="Andrew Fuller"/>
    <x v="30"/>
    <x v="5"/>
    <s v="48 pies"/>
    <n v="49.3"/>
    <n v="48"/>
    <n v="0"/>
    <n v="2366.3999999999996"/>
    <s v="United Package"/>
    <s v="QUICK-Stop"/>
    <s v="Horst Kloss"/>
    <s v="Cunewalde"/>
    <s v="Germany"/>
    <s v="Forêts d'érables"/>
  </r>
  <r>
    <x v="138"/>
    <d v="2016-01-18T00:00:00"/>
    <d v="2015-11-13T00:00:00"/>
    <s v="Andrew Fuller"/>
    <x v="52"/>
    <x v="6"/>
    <s v="10 boxes x 20 bags"/>
    <n v="18"/>
    <n v="30"/>
    <n v="0"/>
    <n v="540"/>
    <s v="United Package"/>
    <s v="QUICK-Stop"/>
    <s v="Horst Kloss"/>
    <s v="Cunewalde"/>
    <s v="Germany"/>
    <s v="Exotic Liquids"/>
  </r>
  <r>
    <x v="715"/>
    <d v="2017-12-08T00:00:00"/>
    <d v="2017-11-08T00:00:00"/>
    <s v="Andrew Fuller"/>
    <x v="40"/>
    <x v="6"/>
    <s v="16 - 500 g tins"/>
    <n v="46"/>
    <n v="40"/>
    <n v="0"/>
    <n v="1840"/>
    <s v="United Package"/>
    <s v="QUICK-Stop"/>
    <s v="Horst Kloss"/>
    <s v="Cunewalde"/>
    <s v="Germany"/>
    <s v="Leka Trading"/>
  </r>
  <r>
    <x v="138"/>
    <d v="2016-01-18T00:00:00"/>
    <d v="2015-11-09T00:00:00"/>
    <s v="Andrew Fuller"/>
    <x v="46"/>
    <x v="4"/>
    <s v="20 - 2 kg bags"/>
    <n v="19.45"/>
    <n v="24"/>
    <n v="0"/>
    <n v="466.79999999999995"/>
    <s v="United Package"/>
    <s v="QUICK-Stop"/>
    <s v="Horst Kloss"/>
    <s v="Cunewalde"/>
    <s v="Germany"/>
    <s v="Leka Trading"/>
  </r>
  <r>
    <x v="138"/>
    <d v="2015-11-10T00:00:00"/>
    <d v="2015-11-09T00:00:00"/>
    <s v="Andrew Fuller"/>
    <x v="39"/>
    <x v="7"/>
    <s v="50 bags x 30 sausgs."/>
    <n v="123.79"/>
    <n v="40"/>
    <n v="0"/>
    <n v="4951.6000000000004"/>
    <s v="United Package"/>
    <s v="QUICK-Stop"/>
    <s v="Horst Kloss"/>
    <s v="Cunewalde"/>
    <s v="Germany"/>
    <s v="Plutzer Lebensmittelgroßmärkte AG"/>
  </r>
  <r>
    <x v="138"/>
    <d v="2015-12-24T00:00:00"/>
    <d v="2015-11-04T00:00:00"/>
    <s v="Margaret Peacock"/>
    <x v="47"/>
    <x v="4"/>
    <s v="15 - 625 g jars"/>
    <n v="43.9"/>
    <n v="20"/>
    <n v="0"/>
    <n v="878"/>
    <s v="United Package"/>
    <s v="Alfreds Futterkiste"/>
    <s v="Maria Anders"/>
    <s v="Berlin"/>
    <s v="Germany"/>
    <s v="Pavlova, Ltd."/>
  </r>
  <r>
    <x v="716"/>
    <d v="2016-02-09T00:00:00"/>
    <d v="2015-11-12T00:00:00"/>
    <s v="Janet Leverling"/>
    <x v="76"/>
    <x v="7"/>
    <s v="18 - 500 g pkgs."/>
    <n v="97"/>
    <n v="6"/>
    <n v="0"/>
    <n v="582"/>
    <s v="Federal Shipping"/>
    <s v="White Clover Markets"/>
    <s v="Karl Jablonski"/>
    <s v="Seattle"/>
    <s v="USA"/>
    <s v="Tokyo Traders"/>
  </r>
  <r>
    <x v="717"/>
    <d v="2017-01-15T00:00:00"/>
    <d v="2016-11-11T00:00:00"/>
    <s v="Janet Leverling"/>
    <x v="45"/>
    <x v="3"/>
    <s v="24 - 150 g jars"/>
    <n v="15"/>
    <n v="15"/>
    <n v="0.15"/>
    <n v="225"/>
    <s v="Federal Shipping"/>
    <s v="White Clover Markets"/>
    <s v="Karl Jablonski"/>
    <s v="Seattle"/>
    <s v="USA"/>
    <s v="Svensk Sjöföda AB"/>
  </r>
  <r>
    <x v="717"/>
    <d v="2016-11-19T00:00:00"/>
    <d v="2016-11-13T00:00:00"/>
    <s v="Janet Leverling"/>
    <x v="60"/>
    <x v="0"/>
    <s v="10 kg pkg."/>
    <n v="36"/>
    <n v="30"/>
    <n v="0.15"/>
    <n v="1080"/>
    <s v="Federal Shipping"/>
    <s v="White Clover Markets"/>
    <s v="Karl Jablonski"/>
    <s v="Seattle"/>
    <s v="USA"/>
    <s v="Norske Meierier"/>
  </r>
  <r>
    <x v="718"/>
    <d v="2018-11-15T00:00:00"/>
    <d v="2018-11-14T00:00:00"/>
    <s v="Janet Leverling"/>
    <x v="56"/>
    <x v="7"/>
    <s v="16 pies"/>
    <n v="7.45"/>
    <n v="60"/>
    <n v="0.15"/>
    <n v="447"/>
    <s v="Federal Shipping"/>
    <s v="White Clover Markets"/>
    <s v="Karl Jablonski"/>
    <s v="Seattle"/>
    <s v="USA"/>
    <s v="Ma Maison"/>
  </r>
  <r>
    <x v="716"/>
    <d v="2015-11-19T00:00:00"/>
    <d v="2015-11-13T00:00:00"/>
    <s v="Laura Callahan"/>
    <x v="29"/>
    <x v="6"/>
    <s v="24 - 355 ml bottles"/>
    <n v="15"/>
    <n v="50"/>
    <n v="0"/>
    <n v="750"/>
    <s v="Federal Shipping"/>
    <s v="QUICK-Stop"/>
    <s v="Horst Kloss"/>
    <s v="Cunewalde"/>
    <s v="Germany"/>
    <s v="Pavlova, Ltd."/>
  </r>
  <r>
    <x v="719"/>
    <d v="2017-12-10T00:00:00"/>
    <d v="2017-11-06T00:00:00"/>
    <s v="Laura Callahan"/>
    <x v="19"/>
    <x v="0"/>
    <s v="5 kg pkg."/>
    <n v="55"/>
    <n v="25"/>
    <n v="0"/>
    <n v="1375"/>
    <s v="Federal Shipping"/>
    <s v="QUICK-Stop"/>
    <s v="Horst Kloss"/>
    <s v="Cunewalde"/>
    <s v="Germany"/>
    <s v="Gai pâturage"/>
  </r>
  <r>
    <x v="716"/>
    <d v="2015-11-13T00:00:00"/>
    <d v="2015-11-16T00:00:00"/>
    <s v="Laura Callahan"/>
    <x v="32"/>
    <x v="2"/>
    <s v="12 - 1 lb pkgs."/>
    <n v="30"/>
    <n v="90"/>
    <n v="0"/>
    <n v="2700"/>
    <s v="Federal Shipping"/>
    <s v="QUICK-Stop"/>
    <s v="Horst Kloss"/>
    <s v="Cunewalde"/>
    <s v="Germany"/>
    <s v="Grandma Kelly's Homestead"/>
  </r>
  <r>
    <x v="720"/>
    <d v="2018-01-01T00:00:00"/>
    <d v="2017-11-12T00:00:00"/>
    <s v="Robert King"/>
    <x v="36"/>
    <x v="0"/>
    <s v="10 - 500 g pkgs."/>
    <n v="38"/>
    <n v="4"/>
    <n v="0"/>
    <n v="152"/>
    <s v="Speedy Express"/>
    <s v="Wilman Kala"/>
    <s v="Matti Karttunen"/>
    <s v="Helsinki"/>
    <s v="Finland"/>
    <s v="Cooperativa de Quesos 'Las Cabras'"/>
  </r>
  <r>
    <x v="721"/>
    <d v="2015-12-17T00:00:00"/>
    <d v="2015-11-13T00:00:00"/>
    <s v="Robert King"/>
    <x v="17"/>
    <x v="6"/>
    <s v="12 - 355 ml cans"/>
    <n v="4.5"/>
    <n v="20"/>
    <n v="0"/>
    <n v="90"/>
    <s v="Speedy Express"/>
    <s v="Wilman Kala"/>
    <s v="Matti Karttunen"/>
    <s v="Helsinki"/>
    <s v="Finland"/>
    <s v="Refrescos Americanas LTDA"/>
  </r>
  <r>
    <x v="721"/>
    <d v="2015-11-14T00:00:00"/>
    <d v="2015-11-12T00:00:00"/>
    <s v="Robert King"/>
    <x v="71"/>
    <x v="4"/>
    <s v="12 - 12 oz jars"/>
    <n v="40"/>
    <n v="10"/>
    <n v="0"/>
    <n v="400"/>
    <s v="Speedy Express"/>
    <s v="Wilman Kala"/>
    <s v="Matti Karttunen"/>
    <s v="Helsinki"/>
    <s v="Finland"/>
    <s v="Grandma Kelly's Homestead"/>
  </r>
  <r>
    <x v="143"/>
    <d v="2018-01-06T00:00:00"/>
    <d v="2017-11-17T00:00:00"/>
    <s v="Laura Callahan"/>
    <x v="53"/>
    <x v="3"/>
    <s v="4 - 450 g glasses"/>
    <n v="12"/>
    <n v="18"/>
    <n v="0"/>
    <n v="216"/>
    <s v="Federal Shipping"/>
    <s v="White Clover Markets"/>
    <s v="Karl Jablonski"/>
    <s v="Seattle"/>
    <s v="USA"/>
    <s v="Lyngbysild"/>
  </r>
  <r>
    <x v="143"/>
    <d v="2018-01-24T00:00:00"/>
    <d v="2017-11-12T00:00:00"/>
    <s v="Laura Callahan"/>
    <x v="35"/>
    <x v="7"/>
    <s v="20 - 1 kg tins"/>
    <n v="39"/>
    <n v="20"/>
    <n v="0"/>
    <n v="780"/>
    <s v="Federal Shipping"/>
    <s v="White Clover Markets"/>
    <s v="Karl Jablonski"/>
    <s v="Seattle"/>
    <s v="USA"/>
    <s v="Pavlova, Ltd."/>
  </r>
  <r>
    <x v="143"/>
    <d v="2017-11-21T00:00:00"/>
    <d v="2017-11-17T00:00:00"/>
    <s v="Janet Leverling"/>
    <x v="31"/>
    <x v="6"/>
    <s v="24 - 12 oz bottles"/>
    <n v="18"/>
    <n v="9"/>
    <n v="0.25"/>
    <n v="162"/>
    <s v="Speedy Express"/>
    <s v="LINO-Delicateses"/>
    <s v="Felipe Izquierdo"/>
    <s v="I. de Margarita"/>
    <s v="Venezuela"/>
    <s v="Bigfoot Breweries"/>
  </r>
  <r>
    <x v="722"/>
    <d v="2018-11-29T00:00:00"/>
    <d v="2018-11-13T00:00:00"/>
    <s v="Janet Leverling"/>
    <x v="29"/>
    <x v="6"/>
    <s v="24 - 355 ml bottles"/>
    <n v="15"/>
    <n v="30"/>
    <n v="0.25"/>
    <n v="450"/>
    <s v="Speedy Express"/>
    <s v="LINO-Delicateses"/>
    <s v="Felipe Izquierdo"/>
    <s v="I. de Margarita"/>
    <s v="Venezuela"/>
    <s v="Pavlova, Ltd."/>
  </r>
  <r>
    <x v="722"/>
    <d v="2019-01-01T00:00:00"/>
    <d v="2018-11-13T00:00:00"/>
    <s v="Janet Leverling"/>
    <x v="64"/>
    <x v="3"/>
    <s v="24 pieces"/>
    <n v="13.25"/>
    <n v="30"/>
    <n v="0.25"/>
    <n v="397.5"/>
    <s v="Speedy Express"/>
    <s v="LINO-Delicateses"/>
    <s v="Felipe Izquierdo"/>
    <s v="I. de Margarita"/>
    <s v="Venezuela"/>
    <s v="Escargots Nouveaux"/>
  </r>
  <r>
    <x v="145"/>
    <d v="2015-11-30T00:00:00"/>
    <d v="2015-11-18T00:00:00"/>
    <s v="Janet Leverling"/>
    <x v="49"/>
    <x v="5"/>
    <s v="10 boxes x 12 pieces"/>
    <n v="9.1999999999999993"/>
    <n v="7"/>
    <n v="0.25"/>
    <n v="64.399999999999991"/>
    <s v="Speedy Express"/>
    <s v="LINO-Delicateses"/>
    <s v="Felipe Izquierdo"/>
    <s v="I. de Margarita"/>
    <s v="Venezuela"/>
    <s v="Specialty Biscuits, Ltd."/>
  </r>
  <r>
    <x v="146"/>
    <d v="2018-02-14T00:00:00"/>
    <d v="2017-11-10T00:00:00"/>
    <s v="Margaret Peacock"/>
    <x v="2"/>
    <x v="0"/>
    <s v="1 kg pkg."/>
    <n v="21"/>
    <n v="15"/>
    <n v="0"/>
    <n v="315"/>
    <s v="Speedy Express"/>
    <s v="Ernst Handel"/>
    <s v="Roland Mendel"/>
    <s v="Graz"/>
    <s v="Austria"/>
    <s v="Cooperativa de Quesos 'Las Cabras'"/>
  </r>
  <r>
    <x v="723"/>
    <d v="2019-01-18T00:00:00"/>
    <d v="2018-11-12T00:00:00"/>
    <s v="Margaret Peacock"/>
    <x v="29"/>
    <x v="6"/>
    <s v="24 - 355 ml bottles"/>
    <n v="15"/>
    <n v="8"/>
    <n v="0.05"/>
    <n v="120"/>
    <s v="Speedy Express"/>
    <s v="Ernst Handel"/>
    <s v="Roland Mendel"/>
    <s v="Graz"/>
    <s v="Austria"/>
    <s v="Pavlova, Ltd."/>
  </r>
  <r>
    <x v="148"/>
    <d v="2016-02-07T00:00:00"/>
    <d v="2015-11-09T00:00:00"/>
    <s v="Margaret Peacock"/>
    <x v="6"/>
    <x v="4"/>
    <s v="32 - 8 oz bottles"/>
    <n v="21.05"/>
    <n v="65"/>
    <n v="0.05"/>
    <n v="1368.25"/>
    <s v="Speedy Express"/>
    <s v="Ernst Handel"/>
    <s v="Roland Mendel"/>
    <s v="Graz"/>
    <s v="Austria"/>
    <s v="New Orleans Cajun Delights"/>
  </r>
  <r>
    <x v="148"/>
    <d v="2016-02-10T00:00:00"/>
    <d v="2015-11-19T00:00:00"/>
    <s v="Margaret Peacock"/>
    <x v="35"/>
    <x v="7"/>
    <s v="20 - 1 kg tins"/>
    <n v="39"/>
    <n v="8"/>
    <n v="0.05"/>
    <n v="312"/>
    <s v="Speedy Express"/>
    <s v="Ernst Handel"/>
    <s v="Roland Mendel"/>
    <s v="Graz"/>
    <s v="Austria"/>
    <s v="Pavlova, Ltd."/>
  </r>
  <r>
    <x v="147"/>
    <d v="2016-11-12T00:00:00"/>
    <d v="2016-11-17T00:00:00"/>
    <s v="Margaret Peacock"/>
    <x v="39"/>
    <x v="7"/>
    <s v="50 bags x 30 sausgs."/>
    <n v="123.79"/>
    <n v="12"/>
    <n v="0.05"/>
    <n v="1485.48"/>
    <s v="Speedy Express"/>
    <s v="Ernst Handel"/>
    <s v="Roland Mendel"/>
    <s v="Graz"/>
    <s v="Austria"/>
    <s v="Plutzer Lebensmittelgroßmärkte AG"/>
  </r>
  <r>
    <x v="146"/>
    <d v="2018-01-31T00:00:00"/>
    <d v="2017-11-17T00:00:00"/>
    <s v="Janet Leverling"/>
    <x v="69"/>
    <x v="5"/>
    <s v="10 - 4 oz boxes"/>
    <n v="9.5"/>
    <n v="12"/>
    <n v="0"/>
    <n v="114"/>
    <s v="Federal Shipping"/>
    <s v="Morgenstern Gesundkost"/>
    <s v="Alexander Feuer"/>
    <s v="Leipzig"/>
    <s v="Germany"/>
    <s v="Zaanse Snoepfabriek"/>
  </r>
  <r>
    <x v="724"/>
    <d v="2018-02-14T00:00:00"/>
    <d v="2017-11-14T00:00:00"/>
    <s v="Janet Leverling"/>
    <x v="55"/>
    <x v="5"/>
    <s v="10 boxes x 8 pieces"/>
    <n v="12.5"/>
    <n v="40"/>
    <n v="0.2"/>
    <n v="500"/>
    <s v="Speedy Express"/>
    <s v="Save-a-lot Markets"/>
    <s v="Jose Pavarotti"/>
    <s v="Boise"/>
    <s v="USA"/>
    <s v="Specialty Biscuits, Ltd."/>
  </r>
  <r>
    <x v="149"/>
    <d v="2016-01-08T00:00:00"/>
    <d v="2015-11-14T00:00:00"/>
    <s v="Janet Leverling"/>
    <x v="54"/>
    <x v="6"/>
    <s v="24 - 12 oz bottles"/>
    <n v="14"/>
    <n v="12"/>
    <n v="0.2"/>
    <n v="168"/>
    <s v="Speedy Express"/>
    <s v="Save-a-lot Markets"/>
    <s v="Jose Pavarotti"/>
    <s v="Boise"/>
    <s v="USA"/>
    <s v="Bigfoot Breweries"/>
  </r>
  <r>
    <x v="724"/>
    <d v="2018-01-06T00:00:00"/>
    <d v="2017-11-10T00:00:00"/>
    <s v="Janet Leverling"/>
    <x v="52"/>
    <x v="6"/>
    <s v="10 boxes x 20 bags"/>
    <n v="18"/>
    <n v="5"/>
    <n v="0.2"/>
    <n v="90"/>
    <s v="Speedy Express"/>
    <s v="Save-a-lot Markets"/>
    <s v="Jose Pavarotti"/>
    <s v="Boise"/>
    <s v="USA"/>
    <s v="Exotic Liquids"/>
  </r>
  <r>
    <x v="150"/>
    <d v="2019-01-20T00:00:00"/>
    <d v="2018-11-19T00:00:00"/>
    <s v="Janet Leverling"/>
    <x v="42"/>
    <x v="0"/>
    <s v="10 - 500 g pkgs."/>
    <n v="21.5"/>
    <n v="60"/>
    <n v="0.2"/>
    <n v="1290"/>
    <s v="Speedy Express"/>
    <s v="Save-a-lot Markets"/>
    <s v="Jose Pavarotti"/>
    <s v="Boise"/>
    <s v="USA"/>
    <s v="Norske Meierier"/>
  </r>
  <r>
    <x v="725"/>
    <d v="2018-12-22T00:00:00"/>
    <d v="2018-11-16T00:00:00"/>
    <s v="Michael Suyama"/>
    <x v="42"/>
    <x v="0"/>
    <s v="10 - 500 g pkgs."/>
    <n v="21.5"/>
    <n v="20"/>
    <n v="0.15"/>
    <n v="430"/>
    <s v="Federal Shipping"/>
    <s v="Hungry Owl All-Night Grocers"/>
    <s v="Patricia McKenna"/>
    <s v="Cork"/>
    <s v="Ireland"/>
    <s v="Norske Meierier"/>
  </r>
  <r>
    <x v="726"/>
    <d v="2016-02-10T00:00:00"/>
    <d v="2015-11-19T00:00:00"/>
    <s v="Michael Suyama"/>
    <x v="37"/>
    <x v="6"/>
    <s v="500 ml"/>
    <n v="18"/>
    <n v="35"/>
    <n v="0.15"/>
    <n v="630"/>
    <s v="Federal Shipping"/>
    <s v="Hungry Owl All-Night Grocers"/>
    <s v="Patricia McKenna"/>
    <s v="Cork"/>
    <s v="Ireland"/>
    <s v="Karkki Oy"/>
  </r>
  <r>
    <x v="727"/>
    <d v="2017-01-04T00:00:00"/>
    <d v="2016-11-22T00:00:00"/>
    <s v="Michael Suyama"/>
    <x v="19"/>
    <x v="0"/>
    <s v="5 kg pkg."/>
    <n v="55"/>
    <n v="42"/>
    <n v="0.15"/>
    <n v="2310"/>
    <s v="Federal Shipping"/>
    <s v="Hungry Owl All-Night Grocers"/>
    <s v="Patricia McKenna"/>
    <s v="Cork"/>
    <s v="Ireland"/>
    <s v="Gai pâturage"/>
  </r>
  <r>
    <x v="727"/>
    <d v="2016-12-05T00:00:00"/>
    <d v="2016-11-16T00:00:00"/>
    <s v="Margaret Peacock"/>
    <x v="57"/>
    <x v="4"/>
    <s v="12 - 550 ml bottles"/>
    <n v="10"/>
    <n v="6"/>
    <n v="0"/>
    <n v="60"/>
    <s v="Speedy Express"/>
    <s v="Alfreds Futterkiste"/>
    <s v="Maria Anders"/>
    <s v="Berlin"/>
    <s v="Germany"/>
    <s v="Exotic Liquids"/>
  </r>
  <r>
    <x v="726"/>
    <d v="2015-12-27T00:00:00"/>
    <d v="2015-11-23T00:00:00"/>
    <s v="Margaret Peacock"/>
    <x v="37"/>
    <x v="6"/>
    <s v="500 ml"/>
    <n v="18"/>
    <n v="15"/>
    <n v="0"/>
    <n v="270"/>
    <s v="Speedy Express"/>
    <s v="Alfreds Futterkiste"/>
    <s v="Maria Anders"/>
    <s v="Berlin"/>
    <s v="Germany"/>
    <s v="Karkki Oy"/>
  </r>
  <r>
    <x v="157"/>
    <d v="2019-02-22T00:00:00"/>
    <d v="2018-11-17T00:00:00"/>
    <s v="Michael Suyama"/>
    <x v="45"/>
    <x v="3"/>
    <s v="24 - 150 g jars"/>
    <n v="15"/>
    <n v="35"/>
    <n v="0"/>
    <n v="525"/>
    <s v="United Package"/>
    <s v="Folk och fä HB"/>
    <s v="Maria Larsson"/>
    <s v="Bräcke"/>
    <s v="Sweden"/>
    <s v="Svensk Sjöföda AB"/>
  </r>
  <r>
    <x v="156"/>
    <d v="2015-12-19T00:00:00"/>
    <d v="2015-11-15T00:00:00"/>
    <s v="Michael Suyama"/>
    <x v="19"/>
    <x v="0"/>
    <s v="5 kg pkg."/>
    <n v="55"/>
    <n v="35"/>
    <n v="0"/>
    <n v="1925"/>
    <s v="United Package"/>
    <s v="Folk och fä HB"/>
    <s v="Maria Larsson"/>
    <s v="Bräcke"/>
    <s v="Sweden"/>
    <s v="Gai pâturage"/>
  </r>
  <r>
    <x v="728"/>
    <d v="2018-02-04T00:00:00"/>
    <d v="2017-11-19T00:00:00"/>
    <s v="Michael Suyama"/>
    <x v="18"/>
    <x v="6"/>
    <s v="24 - 12 oz bottles"/>
    <n v="19"/>
    <n v="5"/>
    <n v="0"/>
    <n v="95"/>
    <s v="United Package"/>
    <s v="Folk och fä HB"/>
    <s v="Maria Larsson"/>
    <s v="Bräcke"/>
    <s v="Sweden"/>
    <s v="Exotic Liquids"/>
  </r>
  <r>
    <x v="728"/>
    <d v="2018-01-21T00:00:00"/>
    <d v="2017-11-19T00:00:00"/>
    <s v="Michael Suyama"/>
    <x v="74"/>
    <x v="5"/>
    <s v="10 pkgs."/>
    <n v="12.75"/>
    <n v="24"/>
    <n v="0"/>
    <n v="306"/>
    <s v="Speedy Express"/>
    <s v="Queen Cozinha"/>
    <s v="Lúcia Carvalho"/>
    <s v="São Paulo"/>
    <s v="Brazil"/>
    <s v="Zaanse Snoepfabriek"/>
  </r>
  <r>
    <x v="157"/>
    <d v="2019-01-18T00:00:00"/>
    <d v="2018-11-20T00:00:00"/>
    <s v="Michael Suyama"/>
    <x v="63"/>
    <x v="4"/>
    <s v="48 - 6 oz jars"/>
    <n v="22"/>
    <n v="6"/>
    <n v="0"/>
    <n v="132"/>
    <s v="Speedy Express"/>
    <s v="Queen Cozinha"/>
    <s v="Lúcia Carvalho"/>
    <s v="São Paulo"/>
    <s v="Brazil"/>
    <s v="New Orleans Cajun Delights"/>
  </r>
  <r>
    <x v="157"/>
    <d v="2019-01-24T00:00:00"/>
    <d v="2018-11-15T00:00:00"/>
    <s v="Michael Suyama"/>
    <x v="17"/>
    <x v="6"/>
    <s v="12 - 355 ml cans"/>
    <n v="4.5"/>
    <n v="35"/>
    <n v="0"/>
    <n v="157.5"/>
    <s v="Speedy Express"/>
    <s v="Queen Cozinha"/>
    <s v="Lúcia Carvalho"/>
    <s v="São Paulo"/>
    <s v="Brazil"/>
    <s v="Refrescos Americanas LTDA"/>
  </r>
  <r>
    <x v="159"/>
    <d v="2016-01-11T00:00:00"/>
    <d v="2015-11-16T00:00:00"/>
    <s v="Anne Dodsworth"/>
    <x v="26"/>
    <x v="0"/>
    <s v="24 - 200 g pkgs."/>
    <n v="32"/>
    <n v="4"/>
    <n v="0"/>
    <n v="128"/>
    <s v="United Package"/>
    <s v="HILARIÓN-Abastos"/>
    <s v="Carlos Hernández"/>
    <s v="San Cristóbal"/>
    <s v="Venezuela"/>
    <s v="Formaggi Fortini s.r.l."/>
  </r>
  <r>
    <x v="729"/>
    <d v="2019-02-18T00:00:00"/>
    <d v="2018-11-20T00:00:00"/>
    <s v="Anne Dodsworth"/>
    <x v="13"/>
    <x v="0"/>
    <s v="12 - 100 g pkgs"/>
    <n v="12.5"/>
    <n v="20"/>
    <n v="0"/>
    <n v="250"/>
    <s v="United Package"/>
    <s v="HILARIÓN-Abastos"/>
    <s v="Carlos Hernández"/>
    <s v="San Cristóbal"/>
    <s v="Venezuela"/>
    <s v="Formaggi Fortini s.r.l."/>
  </r>
  <r>
    <x v="163"/>
    <d v="2018-12-23T00:00:00"/>
    <d v="2018-11-26T00:00:00"/>
    <s v="Laura Callahan"/>
    <x v="20"/>
    <x v="5"/>
    <s v="32 - 500 g boxes"/>
    <n v="17.45"/>
    <n v="20"/>
    <n v="0"/>
    <n v="349"/>
    <s v="Federal Shipping"/>
    <s v="Old World Delicatessen"/>
    <s v="Rene Phillips"/>
    <s v="Anchorage"/>
    <s v="USA"/>
    <s v="Pavlova, Ltd."/>
  </r>
  <r>
    <x v="162"/>
    <d v="2018-02-08T00:00:00"/>
    <d v="2017-11-21T00:00:00"/>
    <s v="Laura Callahan"/>
    <x v="40"/>
    <x v="6"/>
    <s v="16 - 500 g tins"/>
    <n v="46"/>
    <n v="24"/>
    <n v="0"/>
    <n v="1104"/>
    <s v="Federal Shipping"/>
    <s v="Old World Delicatessen"/>
    <s v="Rene Phillips"/>
    <s v="Anchorage"/>
    <s v="USA"/>
    <s v="Leka Trading"/>
  </r>
  <r>
    <x v="162"/>
    <d v="2018-02-11T00:00:00"/>
    <d v="2017-11-21T00:00:00"/>
    <s v="Laura Callahan"/>
    <x v="19"/>
    <x v="0"/>
    <s v="5 kg pkg."/>
    <n v="55"/>
    <n v="8"/>
    <n v="0"/>
    <n v="440"/>
    <s v="Federal Shipping"/>
    <s v="Old World Delicatessen"/>
    <s v="Rene Phillips"/>
    <s v="Anchorage"/>
    <s v="USA"/>
    <s v="Gai pâturage"/>
  </r>
  <r>
    <x v="730"/>
    <d v="2017-01-15T00:00:00"/>
    <d v="2016-11-17T00:00:00"/>
    <s v="Margaret Peacock"/>
    <x v="16"/>
    <x v="7"/>
    <s v="24 boxes x 2 pies"/>
    <n v="24"/>
    <n v="21"/>
    <n v="0"/>
    <n v="504"/>
    <s v="Federal Shipping"/>
    <s v="Around the Horn"/>
    <s v="Thomas Hardy"/>
    <s v="London"/>
    <s v="UK"/>
    <s v="Ma Maison"/>
  </r>
  <r>
    <x v="163"/>
    <d v="2018-12-14T00:00:00"/>
    <d v="2018-11-25T00:00:00"/>
    <s v="Margaret Peacock"/>
    <x v="8"/>
    <x v="1"/>
    <s v="24 - 250 g pkgs."/>
    <n v="19.5"/>
    <n v="40"/>
    <n v="0"/>
    <n v="780"/>
    <s v="Federal Shipping"/>
    <s v="Around the Horn"/>
    <s v="Thomas Hardy"/>
    <s v="London"/>
    <s v="UK"/>
    <s v="Pasta Buttini s.r.l."/>
  </r>
  <r>
    <x v="162"/>
    <d v="2017-12-15T00:00:00"/>
    <d v="2017-11-25T00:00:00"/>
    <s v="Margaret Peacock"/>
    <x v="29"/>
    <x v="6"/>
    <s v="24 - 355 ml bottles"/>
    <n v="15"/>
    <n v="28"/>
    <n v="0.15"/>
    <n v="420"/>
    <s v="Federal Shipping"/>
    <s v="Around the Horn"/>
    <s v="Thomas Hardy"/>
    <s v="London"/>
    <s v="UK"/>
    <s v="Pavlova, Ltd."/>
  </r>
  <r>
    <x v="731"/>
    <d v="2019-02-03T00:00:00"/>
    <d v="2018-11-21T00:00:00"/>
    <s v="Michael Suyama"/>
    <x v="25"/>
    <x v="4"/>
    <s v="36 boxes"/>
    <n v="21.35"/>
    <n v="4"/>
    <n v="0"/>
    <n v="85.4"/>
    <s v="United Package"/>
    <s v="The Big Cheese"/>
    <s v="Liz Nixon"/>
    <s v="Portland"/>
    <s v="USA"/>
    <s v="New Orleans Cajun Delights"/>
  </r>
  <r>
    <x v="731"/>
    <d v="2019-02-01T00:00:00"/>
    <d v="2018-11-25T00:00:00"/>
    <s v="Michael Suyama"/>
    <x v="21"/>
    <x v="3"/>
    <s v="24 - 250 g  jars"/>
    <n v="19"/>
    <n v="5"/>
    <n v="0"/>
    <n v="95"/>
    <s v="United Package"/>
    <s v="The Big Cheese"/>
    <s v="Liz Nixon"/>
    <s v="Portland"/>
    <s v="USA"/>
    <s v="Svensk Sjöföda AB"/>
  </r>
  <r>
    <x v="165"/>
    <d v="2016-11-21T00:00:00"/>
    <d v="2016-11-20T00:00:00"/>
    <s v="Nancy Davolio"/>
    <x v="71"/>
    <x v="4"/>
    <s v="12 - 12 oz jars"/>
    <n v="40"/>
    <n v="40"/>
    <n v="0"/>
    <n v="1600"/>
    <s v="Federal Shipping"/>
    <s v="Gourmet Lanchonetes"/>
    <s v="André Fonseca"/>
    <s v="Campinas"/>
    <s v="Brazil"/>
    <s v="Grandma Kelly's Homestead"/>
  </r>
  <r>
    <x v="164"/>
    <d v="2018-01-15T00:00:00"/>
    <d v="2017-11-19T00:00:00"/>
    <s v="Nancy Davolio"/>
    <x v="3"/>
    <x v="2"/>
    <s v="50 - 300 g pkgs."/>
    <n v="53"/>
    <n v="28"/>
    <n v="0"/>
    <n v="1484"/>
    <s v="Federal Shipping"/>
    <s v="Gourmet Lanchonetes"/>
    <s v="André Fonseca"/>
    <s v="Campinas"/>
    <s v="Brazil"/>
    <s v="G'day, Mate"/>
  </r>
  <r>
    <x v="165"/>
    <d v="2016-12-22T00:00:00"/>
    <d v="2016-11-20T00:00:00"/>
    <s v="Nancy Davolio"/>
    <x v="10"/>
    <x v="0"/>
    <s v="15 - 300 g rounds"/>
    <n v="34"/>
    <n v="10"/>
    <n v="0"/>
    <n v="340"/>
    <s v="Federal Shipping"/>
    <s v="Gourmet Lanchonetes"/>
    <s v="André Fonseca"/>
    <s v="Campinas"/>
    <s v="Brazil"/>
    <s v="Gai pâturage"/>
  </r>
  <r>
    <x v="732"/>
    <d v="2018-01-24T00:00:00"/>
    <d v="2017-11-24T00:00:00"/>
    <s v="Nancy Davolio"/>
    <x v="49"/>
    <x v="5"/>
    <s v="10 boxes x 12 pieces"/>
    <n v="9.1999999999999993"/>
    <n v="5"/>
    <n v="0"/>
    <n v="46"/>
    <s v="Speedy Express"/>
    <s v="Franchi S.p.A."/>
    <s v="Paolo Accorti"/>
    <s v="Torino"/>
    <s v="Italy"/>
    <s v="Specialty Biscuits, Ltd."/>
  </r>
  <r>
    <x v="733"/>
    <d v="2016-01-04T00:00:00"/>
    <d v="2015-11-23T00:00:00"/>
    <s v="Nancy Davolio"/>
    <x v="69"/>
    <x v="5"/>
    <s v="10 - 4 oz boxes"/>
    <n v="9.5"/>
    <n v="5"/>
    <n v="0"/>
    <n v="47.5"/>
    <s v="Speedy Express"/>
    <s v="Franchi S.p.A."/>
    <s v="Paolo Accorti"/>
    <s v="Torino"/>
    <s v="Italy"/>
    <s v="Zaanse Snoepfabriek"/>
  </r>
  <r>
    <x v="734"/>
    <d v="2017-02-10T00:00:00"/>
    <d v="2016-11-29T00:00:00"/>
    <s v="Steven Buchanan"/>
    <x v="5"/>
    <x v="3"/>
    <s v="12 - 12 oz cans"/>
    <n v="9.65"/>
    <n v="42"/>
    <n v="0"/>
    <n v="405.3"/>
    <s v="United Package"/>
    <s v="Save-a-lot Markets"/>
    <s v="Jose Pavarotti"/>
    <s v="Boise"/>
    <s v="USA"/>
    <s v="New England Seafood Cannery"/>
  </r>
  <r>
    <x v="169"/>
    <d v="2019-01-26T00:00:00"/>
    <d v="2018-11-26T00:00:00"/>
    <s v="Steven Buchanan"/>
    <x v="49"/>
    <x v="5"/>
    <s v="10 boxes x 12 pieces"/>
    <n v="9.1999999999999993"/>
    <n v="12"/>
    <n v="0"/>
    <n v="110.39999999999999"/>
    <s v="United Package"/>
    <s v="Save-a-lot Markets"/>
    <s v="Jose Pavarotti"/>
    <s v="Boise"/>
    <s v="USA"/>
    <s v="Specialty Biscuits, Ltd."/>
  </r>
  <r>
    <x v="168"/>
    <d v="2017-12-08T00:00:00"/>
    <d v="2017-11-25T00:00:00"/>
    <s v="Steven Buchanan"/>
    <x v="22"/>
    <x v="7"/>
    <s v="48 pieces"/>
    <n v="32.799999999999997"/>
    <n v="120"/>
    <n v="0"/>
    <n v="3935.9999999999995"/>
    <s v="United Package"/>
    <s v="Save-a-lot Markets"/>
    <s v="Jose Pavarotti"/>
    <s v="Boise"/>
    <s v="USA"/>
    <s v="G'day, Mate"/>
  </r>
  <r>
    <x v="169"/>
    <d v="2019-01-05T00:00:00"/>
    <d v="2018-11-23T00:00:00"/>
    <s v="Janet Leverling"/>
    <x v="33"/>
    <x v="1"/>
    <s v="24 - 250 g pkgs."/>
    <n v="38"/>
    <n v="30"/>
    <n v="0"/>
    <n v="1140"/>
    <s v="Speedy Express"/>
    <s v="Hungry Owl All-Night Grocers"/>
    <s v="Patricia McKenna"/>
    <s v="Cork"/>
    <s v="Ireland"/>
    <s v="Pasta Buttini s.r.l."/>
  </r>
  <r>
    <x v="734"/>
    <d v="2017-02-19T00:00:00"/>
    <d v="2016-11-29T00:00:00"/>
    <s v="Janet Leverling"/>
    <x v="22"/>
    <x v="7"/>
    <s v="48 pieces"/>
    <n v="32.799999999999997"/>
    <n v="3"/>
    <n v="0.05"/>
    <n v="98.399999999999991"/>
    <s v="Speedy Express"/>
    <s v="Hungry Owl All-Night Grocers"/>
    <s v="Patricia McKenna"/>
    <s v="Cork"/>
    <s v="Ireland"/>
    <s v="G'day, Mate"/>
  </r>
  <r>
    <x v="170"/>
    <d v="2017-01-15T00:00:00"/>
    <d v="2016-12-02T00:00:00"/>
    <s v="Nancy Davolio"/>
    <x v="41"/>
    <x v="3"/>
    <s v="12 - 200 ml jars"/>
    <n v="31"/>
    <n v="18"/>
    <n v="0"/>
    <n v="558"/>
    <s v="Speedy Express"/>
    <s v="Save-a-lot Markets"/>
    <s v="Jose Pavarotti"/>
    <s v="Boise"/>
    <s v="USA"/>
    <s v="Tokyo Traders"/>
  </r>
  <r>
    <x v="170"/>
    <d v="2016-12-02T00:00:00"/>
    <d v="2016-11-28T00:00:00"/>
    <s v="Nancy Davolio"/>
    <x v="73"/>
    <x v="3"/>
    <s v="1k pkg."/>
    <n v="9.5"/>
    <n v="110"/>
    <n v="0"/>
    <n v="1045"/>
    <s v="Speedy Express"/>
    <s v="Save-a-lot Markets"/>
    <s v="Jose Pavarotti"/>
    <s v="Boise"/>
    <s v="USA"/>
    <s v="Lyngbysild"/>
  </r>
  <r>
    <x v="172"/>
    <d v="2018-01-20T00:00:00"/>
    <d v="2017-11-23T00:00:00"/>
    <s v="Nancy Davolio"/>
    <x v="53"/>
    <x v="3"/>
    <s v="4 - 450 g glasses"/>
    <n v="12"/>
    <n v="24"/>
    <n v="0"/>
    <n v="288"/>
    <s v="Speedy Express"/>
    <s v="Save-a-lot Markets"/>
    <s v="Jose Pavarotti"/>
    <s v="Boise"/>
    <s v="USA"/>
    <s v="Lyngbysild"/>
  </r>
  <r>
    <x v="735"/>
    <d v="2018-11-23T00:00:00"/>
    <d v="2018-11-29T00:00:00"/>
    <s v="Nancy Davolio"/>
    <x v="68"/>
    <x v="5"/>
    <s v="100 - 250 g bags"/>
    <n v="31.23"/>
    <n v="30"/>
    <n v="0"/>
    <n v="936.9"/>
    <s v="Speedy Express"/>
    <s v="Save-a-lot Markets"/>
    <s v="Jose Pavarotti"/>
    <s v="Boise"/>
    <s v="USA"/>
    <s v="Heli Süßwaren GmbH &amp; Co. KG"/>
  </r>
  <r>
    <x v="172"/>
    <d v="2017-12-11T00:00:00"/>
    <d v="2017-11-28T00:00:00"/>
    <s v="Steven Buchanan"/>
    <x v="33"/>
    <x v="1"/>
    <s v="24 - 250 g pkgs."/>
    <n v="38"/>
    <n v="18"/>
    <n v="0.25"/>
    <n v="684"/>
    <s v="Federal Shipping"/>
    <s v="Save-a-lot Markets"/>
    <s v="Jose Pavarotti"/>
    <s v="Boise"/>
    <s v="USA"/>
    <s v="Pasta Buttini s.r.l."/>
  </r>
  <r>
    <x v="170"/>
    <d v="2017-03-02T00:00:00"/>
    <d v="2016-12-01T00:00:00"/>
    <s v="Steven Buchanan"/>
    <x v="69"/>
    <x v="5"/>
    <s v="10 - 4 oz boxes"/>
    <n v="9.5"/>
    <n v="50"/>
    <n v="0.25"/>
    <n v="475"/>
    <s v="Federal Shipping"/>
    <s v="Save-a-lot Markets"/>
    <s v="Jose Pavarotti"/>
    <s v="Boise"/>
    <s v="USA"/>
    <s v="Zaanse Snoepfabriek"/>
  </r>
  <r>
    <x v="170"/>
    <d v="2017-01-24T00:00:00"/>
    <d v="2016-12-01T00:00:00"/>
    <s v="Steven Buchanan"/>
    <x v="35"/>
    <x v="7"/>
    <s v="20 - 1 kg tins"/>
    <n v="39"/>
    <n v="27"/>
    <n v="0.25"/>
    <n v="1053"/>
    <s v="Federal Shipping"/>
    <s v="Save-a-lot Markets"/>
    <s v="Jose Pavarotti"/>
    <s v="Boise"/>
    <s v="USA"/>
    <s v="Pavlova, Ltd."/>
  </r>
  <r>
    <x v="172"/>
    <d v="2017-12-02T00:00:00"/>
    <d v="2017-11-27T00:00:00"/>
    <s v="Steven Buchanan"/>
    <x v="18"/>
    <x v="6"/>
    <s v="24 - 12 oz bottles"/>
    <n v="19"/>
    <n v="30"/>
    <n v="0.25"/>
    <n v="570"/>
    <s v="Federal Shipping"/>
    <s v="Save-a-lot Markets"/>
    <s v="Jose Pavarotti"/>
    <s v="Boise"/>
    <s v="USA"/>
    <s v="Exotic Liquids"/>
  </r>
  <r>
    <x v="735"/>
    <d v="2019-01-24T00:00:00"/>
    <d v="2018-11-27T00:00:00"/>
    <s v="Steven Buchanan"/>
    <x v="64"/>
    <x v="3"/>
    <s v="24 pieces"/>
    <n v="13.25"/>
    <n v="12"/>
    <n v="0.25"/>
    <n v="159"/>
    <s v="Federal Shipping"/>
    <s v="Save-a-lot Markets"/>
    <s v="Jose Pavarotti"/>
    <s v="Boise"/>
    <s v="USA"/>
    <s v="Escargots Nouveaux"/>
  </r>
  <r>
    <x v="736"/>
    <d v="2018-02-24T00:00:00"/>
    <d v="2017-12-02T00:00:00"/>
    <s v="Janet Leverling"/>
    <x v="42"/>
    <x v="0"/>
    <s v="10 - 500 g pkgs."/>
    <n v="21.5"/>
    <n v="30"/>
    <n v="0"/>
    <n v="645"/>
    <s v="Speedy Express"/>
    <s v="Bon app'"/>
    <s v="Laurence Lebihan"/>
    <s v="Marseille"/>
    <s v="France"/>
    <s v="Norske Meierier"/>
  </r>
  <r>
    <x v="173"/>
    <d v="2018-12-01T00:00:00"/>
    <d v="2018-11-24T00:00:00"/>
    <s v="Janet Leverling"/>
    <x v="41"/>
    <x v="3"/>
    <s v="12 - 200 ml jars"/>
    <n v="31"/>
    <n v="21"/>
    <n v="0"/>
    <n v="651"/>
    <s v="Speedy Express"/>
    <s v="Bon app'"/>
    <s v="Laurence Lebihan"/>
    <s v="Marseille"/>
    <s v="France"/>
    <s v="Tokyo Traders"/>
  </r>
  <r>
    <x v="175"/>
    <d v="2017-01-30T00:00:00"/>
    <d v="2016-12-02T00:00:00"/>
    <s v="Margaret Peacock"/>
    <x v="75"/>
    <x v="4"/>
    <s v="24 - 500 ml bottles"/>
    <n v="28.5"/>
    <n v="10"/>
    <n v="0"/>
    <n v="285"/>
    <s v="United Package"/>
    <s v="Rancho grande"/>
    <s v="Sergio Gutiérrez"/>
    <s v="Buenos Aires"/>
    <s v="Argentina"/>
    <s v="Forêts d'érables"/>
  </r>
  <r>
    <x v="737"/>
    <d v="2019-02-26T00:00:00"/>
    <d v="2018-11-29T00:00:00"/>
    <s v="Margaret Peacock"/>
    <x v="27"/>
    <x v="5"/>
    <s v="24 pkgs. x 4 pieces"/>
    <n v="10"/>
    <n v="5"/>
    <n v="0"/>
    <n v="50"/>
    <s v="United Package"/>
    <s v="Rancho grande"/>
    <s v="Sergio Gutiérrez"/>
    <s v="Buenos Aires"/>
    <s v="Argentina"/>
    <s v="Specialty Biscuits, Ltd."/>
  </r>
  <r>
    <x v="174"/>
    <d v="2016-01-31T00:00:00"/>
    <d v="2015-11-28T00:00:00"/>
    <s v="Margaret Peacock"/>
    <x v="3"/>
    <x v="2"/>
    <s v="50 - 300 g pkgs."/>
    <n v="53"/>
    <n v="7"/>
    <n v="0"/>
    <n v="371"/>
    <s v="United Package"/>
    <s v="Rancho grande"/>
    <s v="Sergio Gutiérrez"/>
    <s v="Buenos Aires"/>
    <s v="Argentina"/>
    <s v="G'day, Mate"/>
  </r>
  <r>
    <x v="176"/>
    <d v="2017-12-06T00:00:00"/>
    <d v="2017-11-28T00:00:00"/>
    <s v="Nancy Davolio"/>
    <x v="27"/>
    <x v="5"/>
    <s v="24 pkgs. x 4 pieces"/>
    <n v="10"/>
    <n v="32"/>
    <n v="0.05"/>
    <n v="320"/>
    <s v="United Package"/>
    <s v="Frankenversand"/>
    <s v="Peter Franken"/>
    <s v="München"/>
    <s v="Germany"/>
    <s v="Specialty Biscuits, Ltd."/>
  </r>
  <r>
    <x v="176"/>
    <d v="2018-02-26T00:00:00"/>
    <d v="2017-11-28T00:00:00"/>
    <s v="Nancy Davolio"/>
    <x v="56"/>
    <x v="7"/>
    <s v="16 pies"/>
    <n v="7.45"/>
    <n v="15"/>
    <n v="0"/>
    <n v="111.75"/>
    <s v="United Package"/>
    <s v="Frankenversand"/>
    <s v="Peter Franken"/>
    <s v="München"/>
    <s v="Germany"/>
    <s v="Ma Maison"/>
  </r>
  <r>
    <x v="176"/>
    <d v="2017-12-26T00:00:00"/>
    <d v="2017-12-02T00:00:00"/>
    <s v="Nancy Davolio"/>
    <x v="60"/>
    <x v="0"/>
    <s v="10 kg pkg."/>
    <n v="36"/>
    <n v="25"/>
    <n v="0.05"/>
    <n v="900"/>
    <s v="United Package"/>
    <s v="Frankenversand"/>
    <s v="Peter Franken"/>
    <s v="München"/>
    <s v="Germany"/>
    <s v="Norske Meierier"/>
  </r>
  <r>
    <x v="738"/>
    <d v="2016-03-03T00:00:00"/>
    <d v="2015-12-05T00:00:00"/>
    <s v="Nancy Davolio"/>
    <x v="21"/>
    <x v="3"/>
    <s v="24 - 250 g  jars"/>
    <n v="19"/>
    <n v="40"/>
    <n v="0"/>
    <n v="760"/>
    <s v="Federal Shipping"/>
    <s v="Königlich Essen"/>
    <s v="Philip Cramer"/>
    <s v="Brandenburg"/>
    <s v="Germany"/>
    <s v="Svensk Sjöföda AB"/>
  </r>
  <r>
    <x v="739"/>
    <d v="2018-02-26T00:00:00"/>
    <d v="2017-11-28T00:00:00"/>
    <s v="Nancy Davolio"/>
    <x v="30"/>
    <x v="5"/>
    <s v="48 pies"/>
    <n v="49.3"/>
    <n v="20"/>
    <n v="0"/>
    <n v="986"/>
    <s v="Federal Shipping"/>
    <s v="Königlich Essen"/>
    <s v="Philip Cramer"/>
    <s v="Brandenburg"/>
    <s v="Germany"/>
    <s v="Forêts d'érables"/>
  </r>
  <r>
    <x v="740"/>
    <d v="2016-12-07T00:00:00"/>
    <d v="2016-12-05T00:00:00"/>
    <s v="Nancy Davolio"/>
    <x v="20"/>
    <x v="5"/>
    <s v="32 - 500 g boxes"/>
    <n v="17.45"/>
    <n v="20"/>
    <n v="0"/>
    <n v="349"/>
    <s v="Federal Shipping"/>
    <s v="Königlich Essen"/>
    <s v="Philip Cramer"/>
    <s v="Brandenburg"/>
    <s v="Germany"/>
    <s v="Pavlova, Ltd."/>
  </r>
  <r>
    <x v="740"/>
    <d v="2017-01-10T00:00:00"/>
    <d v="2016-11-28T00:00:00"/>
    <s v="Nancy Davolio"/>
    <x v="36"/>
    <x v="0"/>
    <s v="10 - 500 g pkgs."/>
    <n v="38"/>
    <n v="36"/>
    <n v="0"/>
    <n v="1368"/>
    <s v="Federal Shipping"/>
    <s v="Königlich Essen"/>
    <s v="Philip Cramer"/>
    <s v="Brandenburg"/>
    <s v="Germany"/>
    <s v="Cooperativa de Quesos 'Las Cabras'"/>
  </r>
  <r>
    <x v="738"/>
    <d v="2016-02-28T00:00:00"/>
    <d v="2015-11-29T00:00:00"/>
    <s v="Laura Callahan"/>
    <x v="34"/>
    <x v="3"/>
    <s v="10 - 200 g glasses"/>
    <n v="25.89"/>
    <n v="3"/>
    <n v="0.25"/>
    <n v="77.67"/>
    <s v="United Package"/>
    <s v="Let's Stop N Shop"/>
    <s v="Jaime Yorres"/>
    <s v="San Francisco"/>
    <s v="USA"/>
    <s v="Nord-Ost-Fisch Handelsgesellschaft mbH"/>
  </r>
  <r>
    <x v="740"/>
    <d v="2016-12-28T00:00:00"/>
    <d v="2016-12-04T00:00:00"/>
    <s v="Laura Callahan"/>
    <x v="56"/>
    <x v="7"/>
    <s v="16 pies"/>
    <n v="7.45"/>
    <n v="40"/>
    <n v="0.25"/>
    <n v="298"/>
    <s v="United Package"/>
    <s v="Let's Stop N Shop"/>
    <s v="Jaime Yorres"/>
    <s v="San Francisco"/>
    <s v="USA"/>
    <s v="Ma Maison"/>
  </r>
  <r>
    <x v="739"/>
    <d v="2017-12-12T00:00:00"/>
    <d v="2017-11-27T00:00:00"/>
    <s v="Laura Callahan"/>
    <x v="59"/>
    <x v="3"/>
    <s v="16 kg pkg."/>
    <n v="62.5"/>
    <n v="12"/>
    <n v="0.25"/>
    <n v="750"/>
    <s v="United Package"/>
    <s v="Let's Stop N Shop"/>
    <s v="Jaime Yorres"/>
    <s v="San Francisco"/>
    <s v="USA"/>
    <s v="Pavlova, Ltd."/>
  </r>
  <r>
    <x v="179"/>
    <d v="2019-01-06T00:00:00"/>
    <d v="2018-12-01T00:00:00"/>
    <s v="Laura Callahan"/>
    <x v="31"/>
    <x v="6"/>
    <s v="24 - 12 oz bottles"/>
    <n v="18"/>
    <n v="21"/>
    <n v="0"/>
    <n v="378"/>
    <s v="United Package"/>
    <s v="Que Delícia"/>
    <s v="Bernardo Batista"/>
    <s v="Rio de Janeiro"/>
    <s v="Brazil"/>
    <s v="Bigfoot Breweries"/>
  </r>
  <r>
    <x v="179"/>
    <d v="2019-02-02T00:00:00"/>
    <d v="2018-11-30T00:00:00"/>
    <s v="Laura Callahan"/>
    <x v="42"/>
    <x v="0"/>
    <s v="10 - 500 g pkgs."/>
    <n v="21.5"/>
    <n v="8"/>
    <n v="0"/>
    <n v="172"/>
    <s v="United Package"/>
    <s v="Que Delícia"/>
    <s v="Bernardo Batista"/>
    <s v="Rio de Janeiro"/>
    <s v="Brazil"/>
    <s v="Norske Meierier"/>
  </r>
  <r>
    <x v="182"/>
    <d v="2015-12-30T00:00:00"/>
    <d v="2015-12-08T00:00:00"/>
    <s v="Steven Buchanan"/>
    <x v="46"/>
    <x v="4"/>
    <s v="20 - 2 kg bags"/>
    <n v="19.45"/>
    <n v="50"/>
    <n v="0.05"/>
    <n v="972.5"/>
    <s v="Federal Shipping"/>
    <s v="QUICK-Stop"/>
    <s v="Horst Kloss"/>
    <s v="Cunewalde"/>
    <s v="Germany"/>
    <s v="Leka Trading"/>
  </r>
  <r>
    <x v="184"/>
    <d v="2017-01-11T00:00:00"/>
    <d v="2016-12-05T00:00:00"/>
    <s v="Laura Callahan"/>
    <x v="48"/>
    <x v="6"/>
    <s v="24 - 0.5 l bottles"/>
    <n v="7.75"/>
    <n v="42"/>
    <n v="0"/>
    <n v="325.5"/>
    <s v="Speedy Express"/>
    <s v="Save-a-lot Markets"/>
    <s v="Jose Pavarotti"/>
    <s v="Boise"/>
    <s v="USA"/>
    <s v="Plutzer Lebensmittelgroßmärkte AG"/>
  </r>
  <r>
    <x v="181"/>
    <d v="2018-02-02T00:00:00"/>
    <d v="2017-12-02T00:00:00"/>
    <s v="Laura Callahan"/>
    <x v="55"/>
    <x v="5"/>
    <s v="10 boxes x 8 pieces"/>
    <n v="12.5"/>
    <n v="45"/>
    <n v="0"/>
    <n v="562.5"/>
    <s v="Speedy Express"/>
    <s v="Save-a-lot Markets"/>
    <s v="Jose Pavarotti"/>
    <s v="Boise"/>
    <s v="USA"/>
    <s v="Specialty Biscuits, Ltd."/>
  </r>
  <r>
    <x v="184"/>
    <d v="2016-12-28T00:00:00"/>
    <d v="2016-11-29T00:00:00"/>
    <s v="Laura Callahan"/>
    <x v="13"/>
    <x v="0"/>
    <s v="12 - 100 g pkgs"/>
    <n v="12.5"/>
    <n v="50"/>
    <n v="0"/>
    <n v="625"/>
    <s v="Speedy Express"/>
    <s v="Save-a-lot Markets"/>
    <s v="Jose Pavarotti"/>
    <s v="Boise"/>
    <s v="USA"/>
    <s v="Formaggi Fortini s.r.l."/>
  </r>
  <r>
    <x v="183"/>
    <d v="2019-03-02T00:00:00"/>
    <d v="2018-12-04T00:00:00"/>
    <s v="Laura Callahan"/>
    <x v="18"/>
    <x v="6"/>
    <s v="24 - 12 oz bottles"/>
    <n v="19"/>
    <n v="3"/>
    <n v="0"/>
    <n v="57"/>
    <s v="Speedy Express"/>
    <s v="Save-a-lot Markets"/>
    <s v="Jose Pavarotti"/>
    <s v="Boise"/>
    <s v="USA"/>
    <s v="Exotic Liquids"/>
  </r>
  <r>
    <x v="741"/>
    <d v="2015-12-31T00:00:00"/>
    <d v="2015-12-03T00:00:00"/>
    <s v="Janet Leverling"/>
    <x v="68"/>
    <x v="5"/>
    <s v="100 - 250 g bags"/>
    <n v="31.23"/>
    <n v="15"/>
    <n v="0"/>
    <n v="468.45"/>
    <s v="Speedy Express"/>
    <s v="White Clover Markets"/>
    <s v="Karl Jablonski"/>
    <s v="Seattle"/>
    <s v="USA"/>
    <s v="Heli Süßwaren GmbH &amp; Co. KG"/>
  </r>
  <r>
    <x v="186"/>
    <d v="2017-02-21T00:00:00"/>
    <d v="2016-12-08T00:00:00"/>
    <s v="Laura Callahan"/>
    <x v="41"/>
    <x v="3"/>
    <s v="12 - 200 ml jars"/>
    <n v="31"/>
    <n v="16"/>
    <n v="0"/>
    <n v="496"/>
    <s v="United Package"/>
    <s v="Mère Paillarde"/>
    <s v="Jean Fresnière"/>
    <s v="Montréal"/>
    <s v="Canada"/>
    <s v="Tokyo Traders"/>
  </r>
  <r>
    <x v="186"/>
    <d v="2017-01-24T00:00:00"/>
    <d v="2016-12-02T00:00:00"/>
    <s v="Laura Callahan"/>
    <x v="75"/>
    <x v="4"/>
    <s v="24 - 500 ml bottles"/>
    <n v="28.5"/>
    <n v="5"/>
    <n v="0"/>
    <n v="142.5"/>
    <s v="United Package"/>
    <s v="Mère Paillarde"/>
    <s v="Jean Fresnière"/>
    <s v="Montréal"/>
    <s v="Canada"/>
    <s v="Forêts d'érables"/>
  </r>
  <r>
    <x v="742"/>
    <d v="2016-02-10T00:00:00"/>
    <d v="2015-12-09T00:00:00"/>
    <s v="Margaret Peacock"/>
    <x v="16"/>
    <x v="7"/>
    <s v="24 boxes x 2 pies"/>
    <n v="24"/>
    <n v="6"/>
    <n v="0"/>
    <n v="144"/>
    <s v="Federal Shipping"/>
    <s v="Familia Arquibaldo"/>
    <s v="Aria Cruz"/>
    <s v="São Paulo"/>
    <s v="Brazil"/>
    <s v="Ma Maison"/>
  </r>
  <r>
    <x v="742"/>
    <d v="2016-01-03T00:00:00"/>
    <d v="2015-12-08T00:00:00"/>
    <s v="Margaret Peacock"/>
    <x v="5"/>
    <x v="3"/>
    <s v="12 - 12 oz cans"/>
    <n v="9.65"/>
    <n v="12"/>
    <n v="0"/>
    <n v="115.80000000000001"/>
    <s v="Federal Shipping"/>
    <s v="Familia Arquibaldo"/>
    <s v="Aria Cruz"/>
    <s v="São Paulo"/>
    <s v="Brazil"/>
    <s v="New England Seafood Cannery"/>
  </r>
  <r>
    <x v="188"/>
    <d v="2017-01-22T00:00:00"/>
    <d v="2016-12-07T00:00:00"/>
    <s v="Margaret Peacock"/>
    <x v="65"/>
    <x v="1"/>
    <s v="16 - 2 kg boxes"/>
    <n v="7"/>
    <n v="4"/>
    <n v="0"/>
    <n v="28"/>
    <s v="Federal Shipping"/>
    <s v="Familia Arquibaldo"/>
    <s v="Aria Cruz"/>
    <s v="São Paulo"/>
    <s v="Brazil"/>
    <s v="G'day, Mate"/>
  </r>
  <r>
    <x v="743"/>
    <d v="2016-03-04T00:00:00"/>
    <d v="2015-12-04T00:00:00"/>
    <s v="Margaret Peacock"/>
    <x v="63"/>
    <x v="4"/>
    <s v="48 - 6 oz jars"/>
    <n v="22"/>
    <n v="25"/>
    <n v="0"/>
    <n v="550"/>
    <s v="Speedy Express"/>
    <s v="Eastern Connection"/>
    <s v="Ann Devon"/>
    <s v="London"/>
    <s v="UK"/>
    <s v="New Orleans Cajun Delights"/>
  </r>
  <r>
    <x v="744"/>
    <d v="2017-01-07T00:00:00"/>
    <d v="2016-12-11T00:00:00"/>
    <s v="Margaret Peacock"/>
    <x v="2"/>
    <x v="0"/>
    <s v="1 kg pkg."/>
    <n v="21"/>
    <n v="5"/>
    <n v="0"/>
    <n v="105"/>
    <s v="Speedy Express"/>
    <s v="Eastern Connection"/>
    <s v="Ann Devon"/>
    <s v="London"/>
    <s v="UK"/>
    <s v="Cooperativa de Quesos 'Las Cabras'"/>
  </r>
  <r>
    <x v="745"/>
    <d v="2018-12-25T00:00:00"/>
    <d v="2018-12-10T00:00:00"/>
    <s v="Andrew Fuller"/>
    <x v="33"/>
    <x v="1"/>
    <s v="24 - 250 g pkgs."/>
    <n v="38"/>
    <n v="10"/>
    <n v="0.05"/>
    <n v="380"/>
    <s v="Speedy Express"/>
    <s v="Reggiani Caseifici"/>
    <s v="Maurizio Moroni"/>
    <s v="Reggio Emilia"/>
    <s v="Italy"/>
    <s v="Pasta Buttini s.r.l."/>
  </r>
  <r>
    <x v="745"/>
    <d v="2019-01-19T00:00:00"/>
    <d v="2018-12-12T00:00:00"/>
    <s v="Andrew Fuller"/>
    <x v="19"/>
    <x v="0"/>
    <s v="5 kg pkg."/>
    <n v="55"/>
    <n v="10"/>
    <n v="0.05"/>
    <n v="550"/>
    <s v="Speedy Express"/>
    <s v="Reggiani Caseifici"/>
    <s v="Maurizio Moroni"/>
    <s v="Reggio Emilia"/>
    <s v="Italy"/>
    <s v="Gai pâturage"/>
  </r>
  <r>
    <x v="744"/>
    <d v="2017-03-03T00:00:00"/>
    <d v="2016-12-10T00:00:00"/>
    <s v="Andrew Fuller"/>
    <x v="35"/>
    <x v="7"/>
    <s v="20 - 1 kg tins"/>
    <n v="39"/>
    <n v="20"/>
    <n v="0.05"/>
    <n v="780"/>
    <s v="Speedy Express"/>
    <s v="Reggiani Caseifici"/>
    <s v="Maurizio Moroni"/>
    <s v="Reggio Emilia"/>
    <s v="Italy"/>
    <s v="Pavlova, Ltd."/>
  </r>
  <r>
    <x v="193"/>
    <d v="2019-03-03T00:00:00"/>
    <d v="2018-12-06T00:00:00"/>
    <s v="Margaret Peacock"/>
    <x v="10"/>
    <x v="0"/>
    <s v="15 - 300 g rounds"/>
    <n v="34"/>
    <n v="15"/>
    <n v="0"/>
    <n v="510"/>
    <s v="United Package"/>
    <s v="Queen Cozinha"/>
    <s v="Lúcia Carvalho"/>
    <s v="São Paulo"/>
    <s v="Brazil"/>
    <s v="Gai pâturage"/>
  </r>
  <r>
    <x v="192"/>
    <d v="2017-02-23T00:00:00"/>
    <d v="2016-12-05T00:00:00"/>
    <s v="Margaret Peacock"/>
    <x v="16"/>
    <x v="7"/>
    <s v="24 boxes x 2 pies"/>
    <n v="24"/>
    <n v="12"/>
    <n v="0"/>
    <n v="288"/>
    <s v="United Package"/>
    <s v="Queen Cozinha"/>
    <s v="Lúcia Carvalho"/>
    <s v="São Paulo"/>
    <s v="Brazil"/>
    <s v="Ma Maison"/>
  </r>
  <r>
    <x v="191"/>
    <d v="2016-01-02T00:00:00"/>
    <d v="2015-12-07T00:00:00"/>
    <s v="Margaret Peacock"/>
    <x v="38"/>
    <x v="3"/>
    <s v="24 - 4 oz tins"/>
    <n v="18.399999999999999"/>
    <n v="6"/>
    <n v="0"/>
    <n v="110.39999999999999"/>
    <s v="United Package"/>
    <s v="Queen Cozinha"/>
    <s v="Lúcia Carvalho"/>
    <s v="São Paulo"/>
    <s v="Brazil"/>
    <s v="New England Seafood Cannery"/>
  </r>
  <r>
    <x v="193"/>
    <d v="2019-01-10T00:00:00"/>
    <d v="2018-12-12T00:00:00"/>
    <s v="Margaret Peacock"/>
    <x v="34"/>
    <x v="3"/>
    <s v="10 - 200 g glasses"/>
    <n v="25.89"/>
    <n v="15"/>
    <n v="0"/>
    <n v="388.35"/>
    <s v="United Package"/>
    <s v="Queen Cozinha"/>
    <s v="Lúcia Carvalho"/>
    <s v="São Paulo"/>
    <s v="Brazil"/>
    <s v="Nord-Ost-Fisch Handelsgesellschaft mbH"/>
  </r>
  <r>
    <x v="192"/>
    <d v="2017-02-16T00:00:00"/>
    <d v="2016-12-14T00:00:00"/>
    <s v="Laura Callahan"/>
    <x v="72"/>
    <x v="5"/>
    <s v="12 - 100 g bars"/>
    <n v="16.25"/>
    <n v="40"/>
    <n v="0"/>
    <n v="650"/>
    <s v="Federal Shipping"/>
    <s v="LINO-Delicateses"/>
    <s v="Felipe Izquierdo"/>
    <s v="I. de Margarita"/>
    <s v="Venezuela"/>
    <s v="Karkki Oy"/>
  </r>
  <r>
    <x v="193"/>
    <d v="2018-12-11T00:00:00"/>
    <d v="2018-12-07T00:00:00"/>
    <s v="Laura Callahan"/>
    <x v="27"/>
    <x v="5"/>
    <s v="24 pkgs. x 4 pieces"/>
    <n v="10"/>
    <n v="30"/>
    <n v="0"/>
    <n v="300"/>
    <s v="Federal Shipping"/>
    <s v="LINO-Delicateses"/>
    <s v="Felipe Izquierdo"/>
    <s v="I. de Margarita"/>
    <s v="Venezuela"/>
    <s v="Specialty Biscuits, Ltd."/>
  </r>
  <r>
    <x v="193"/>
    <d v="2018-12-07T00:00:00"/>
    <d v="2018-12-12T00:00:00"/>
    <s v="Laura Callahan"/>
    <x v="52"/>
    <x v="6"/>
    <s v="10 boxes x 20 bags"/>
    <n v="18"/>
    <n v="50"/>
    <n v="0"/>
    <n v="900"/>
    <s v="Federal Shipping"/>
    <s v="LINO-Delicateses"/>
    <s v="Felipe Izquierdo"/>
    <s v="I. de Margarita"/>
    <s v="Venezuela"/>
    <s v="Exotic Liquids"/>
  </r>
  <r>
    <x v="746"/>
    <d v="2018-01-16T00:00:00"/>
    <d v="2017-12-09T00:00:00"/>
    <s v="Steven Buchanan"/>
    <x v="6"/>
    <x v="4"/>
    <s v="32 - 8 oz bottles"/>
    <n v="21.05"/>
    <n v="10"/>
    <n v="0.05"/>
    <n v="210.5"/>
    <s v="Speedy Express"/>
    <s v="Bon app'"/>
    <s v="Laurence Lebihan"/>
    <s v="Marseille"/>
    <s v="France"/>
    <s v="New Orleans Cajun Delights"/>
  </r>
  <r>
    <x v="194"/>
    <d v="2016-12-30T00:00:00"/>
    <d v="2016-12-14T00:00:00"/>
    <s v="Steven Buchanan"/>
    <x v="20"/>
    <x v="5"/>
    <s v="32 - 500 g boxes"/>
    <n v="17.45"/>
    <n v="15"/>
    <n v="0.05"/>
    <n v="261.75"/>
    <s v="Speedy Express"/>
    <s v="Bon app'"/>
    <s v="Laurence Lebihan"/>
    <s v="Marseille"/>
    <s v="France"/>
    <s v="Pavlova, Ltd."/>
  </r>
  <r>
    <x v="747"/>
    <d v="2016-01-04T00:00:00"/>
    <d v="2015-12-15T00:00:00"/>
    <s v="Steven Buchanan"/>
    <x v="13"/>
    <x v="0"/>
    <s v="12 - 100 g pkgs"/>
    <n v="12.5"/>
    <n v="3"/>
    <n v="0.05"/>
    <n v="37.5"/>
    <s v="Speedy Express"/>
    <s v="Bon app'"/>
    <s v="Laurence Lebihan"/>
    <s v="Marseille"/>
    <s v="France"/>
    <s v="Formaggi Fortini s.r.l."/>
  </r>
  <r>
    <x v="748"/>
    <d v="2016-12-27T00:00:00"/>
    <d v="2016-12-11T00:00:00"/>
    <s v="Robert King"/>
    <x v="3"/>
    <x v="2"/>
    <s v="50 - 300 g pkgs."/>
    <n v="53"/>
    <n v="30"/>
    <n v="0.05"/>
    <n v="1590"/>
    <s v="Speedy Express"/>
    <s v="Chop-suey Chinese"/>
    <s v="Yang Wang"/>
    <s v="Bern"/>
    <s v="Switzerland"/>
    <s v="G'day, Mate"/>
  </r>
  <r>
    <x v="198"/>
    <d v="2019-03-07T00:00:00"/>
    <d v="2018-12-14T00:00:00"/>
    <s v="Robert King"/>
    <x v="27"/>
    <x v="5"/>
    <s v="24 pkgs. x 4 pieces"/>
    <n v="10"/>
    <n v="40"/>
    <n v="0.05"/>
    <n v="400"/>
    <s v="Speedy Express"/>
    <s v="Chop-suey Chinese"/>
    <s v="Yang Wang"/>
    <s v="Bern"/>
    <s v="Switzerland"/>
    <s v="Specialty Biscuits, Ltd."/>
  </r>
  <r>
    <x v="197"/>
    <d v="2017-12-31T00:00:00"/>
    <d v="2017-12-17T00:00:00"/>
    <s v="Janet Leverling"/>
    <x v="37"/>
    <x v="6"/>
    <s v="500 ml"/>
    <n v="18"/>
    <n v="20"/>
    <n v="0"/>
    <n v="360"/>
    <s v="Speedy Express"/>
    <s v="Bon app'"/>
    <s v="Laurence Lebihan"/>
    <s v="Marseille"/>
    <s v="France"/>
    <s v="Karkki Oy"/>
  </r>
  <r>
    <x v="749"/>
    <d v="2015-12-25T00:00:00"/>
    <d v="2015-12-12T00:00:00"/>
    <s v="Nancy Davolio"/>
    <x v="44"/>
    <x v="2"/>
    <s v="25 - 825 g cans"/>
    <n v="45.6"/>
    <n v="20"/>
    <n v="0"/>
    <n v="912"/>
    <s v="Federal Shipping"/>
    <s v="Berglunds snabbköp"/>
    <s v="Christina Berglund"/>
    <s v="Luleå"/>
    <s v="Sweden"/>
    <s v="Plutzer Lebensmittelgroßmärkte AG"/>
  </r>
  <r>
    <x v="199"/>
    <d v="2018-01-01T00:00:00"/>
    <d v="2017-12-14T00:00:00"/>
    <s v="Nancy Davolio"/>
    <x v="4"/>
    <x v="2"/>
    <s v="40 - 100 g pkgs."/>
    <n v="23.25"/>
    <n v="16"/>
    <n v="0"/>
    <n v="372"/>
    <s v="Federal Shipping"/>
    <s v="Berglunds snabbköp"/>
    <s v="Christina Berglund"/>
    <s v="Luleå"/>
    <s v="Sweden"/>
    <s v="Mayumi's"/>
  </r>
  <r>
    <x v="750"/>
    <d v="2019-01-08T00:00:00"/>
    <d v="2018-12-09T00:00:00"/>
    <s v="Nancy Davolio"/>
    <x v="65"/>
    <x v="1"/>
    <s v="16 - 2 kg boxes"/>
    <n v="7"/>
    <n v="25"/>
    <n v="0"/>
    <n v="175"/>
    <s v="Federal Shipping"/>
    <s v="Berglunds snabbköp"/>
    <s v="Christina Berglund"/>
    <s v="Luleå"/>
    <s v="Sweden"/>
    <s v="G'day, Mate"/>
  </r>
  <r>
    <x v="750"/>
    <d v="2019-02-07T00:00:00"/>
    <d v="2018-12-09T00:00:00"/>
    <s v="Andrew Fuller"/>
    <x v="34"/>
    <x v="3"/>
    <s v="10 - 200 g glasses"/>
    <n v="25.89"/>
    <n v="15"/>
    <n v="0"/>
    <n v="388.35"/>
    <s v="Federal Shipping"/>
    <s v="Gourmet Lanchonetes"/>
    <s v="André Fonseca"/>
    <s v="Campinas"/>
    <s v="Brazil"/>
    <s v="Nord-Ost-Fisch Handelsgesellschaft mbH"/>
  </r>
  <r>
    <x v="749"/>
    <d v="2016-01-30T00:00:00"/>
    <d v="2015-12-13T00:00:00"/>
    <s v="Andrew Fuller"/>
    <x v="37"/>
    <x v="6"/>
    <s v="500 ml"/>
    <n v="18"/>
    <n v="20"/>
    <n v="0"/>
    <n v="360"/>
    <s v="Federal Shipping"/>
    <s v="Gourmet Lanchonetes"/>
    <s v="André Fonseca"/>
    <s v="Campinas"/>
    <s v="Brazil"/>
    <s v="Karkki Oy"/>
  </r>
  <r>
    <x v="200"/>
    <d v="2017-03-08T00:00:00"/>
    <d v="2016-12-11T00:00:00"/>
    <s v="Andrew Fuller"/>
    <x v="62"/>
    <x v="4"/>
    <s v="12 - 8 oz jars"/>
    <n v="25"/>
    <n v="30"/>
    <n v="0"/>
    <n v="750"/>
    <s v="Federal Shipping"/>
    <s v="Gourmet Lanchonetes"/>
    <s v="André Fonseca"/>
    <s v="Campinas"/>
    <s v="Brazil"/>
    <s v="Grandma Kelly's Homestead"/>
  </r>
  <r>
    <x v="751"/>
    <d v="2019-01-03T00:00:00"/>
    <d v="2018-12-16T00:00:00"/>
    <s v="Michael Suyama"/>
    <x v="23"/>
    <x v="4"/>
    <s v="12 boxes"/>
    <n v="13"/>
    <n v="2"/>
    <n v="0.1"/>
    <n v="26"/>
    <s v="United Package"/>
    <s v="Let's Stop N Shop"/>
    <s v="Jaime Yorres"/>
    <s v="San Francisco"/>
    <s v="USA"/>
    <s v="Plutzer Lebensmittelgroßmärkte AG"/>
  </r>
  <r>
    <x v="752"/>
    <d v="2018-02-18T00:00:00"/>
    <d v="2017-12-21T00:00:00"/>
    <s v="Michael Suyama"/>
    <x v="75"/>
    <x v="4"/>
    <s v="24 - 500 ml bottles"/>
    <n v="28.5"/>
    <n v="20"/>
    <n v="0.1"/>
    <n v="570"/>
    <s v="United Package"/>
    <s v="Let's Stop N Shop"/>
    <s v="Jaime Yorres"/>
    <s v="San Francisco"/>
    <s v="USA"/>
    <s v="Forêts d'érables"/>
  </r>
  <r>
    <x v="205"/>
    <d v="2017-02-14T00:00:00"/>
    <d v="2016-12-15T00:00:00"/>
    <s v="Anne Dodsworth"/>
    <x v="6"/>
    <x v="4"/>
    <s v="32 - 8 oz bottles"/>
    <n v="21.05"/>
    <n v="40"/>
    <n v="0"/>
    <n v="842"/>
    <s v="United Package"/>
    <s v="Hungry Owl All-Night Grocers"/>
    <s v="Patricia McKenna"/>
    <s v="Cork"/>
    <s v="Ireland"/>
    <s v="New Orleans Cajun Delights"/>
  </r>
  <r>
    <x v="202"/>
    <d v="2016-01-08T00:00:00"/>
    <d v="2015-12-13T00:00:00"/>
    <s v="Anne Dodsworth"/>
    <x v="48"/>
    <x v="6"/>
    <s v="24 - 0.5 l bottles"/>
    <n v="7.75"/>
    <n v="20"/>
    <n v="0"/>
    <n v="155"/>
    <s v="United Package"/>
    <s v="Hungry Owl All-Night Grocers"/>
    <s v="Patricia McKenna"/>
    <s v="Cork"/>
    <s v="Ireland"/>
    <s v="Plutzer Lebensmittelgroßmärkte AG"/>
  </r>
  <r>
    <x v="203"/>
    <d v="2018-01-16T00:00:00"/>
    <d v="2017-12-21T00:00:00"/>
    <s v="Andrew Fuller"/>
    <x v="43"/>
    <x v="3"/>
    <s v="2 kg box"/>
    <n v="6"/>
    <n v="4"/>
    <n v="0"/>
    <n v="24"/>
    <s v="United Package"/>
    <s v="Vins et alcools Chevalier"/>
    <s v="Paul Henriot"/>
    <s v="Reims"/>
    <s v="France"/>
    <s v="Mayumi's"/>
  </r>
  <r>
    <x v="205"/>
    <d v="2016-12-23T00:00:00"/>
    <d v="2016-12-18T00:00:00"/>
    <s v="Andrew Fuller"/>
    <x v="5"/>
    <x v="3"/>
    <s v="12 - 12 oz cans"/>
    <n v="9.65"/>
    <n v="12"/>
    <n v="0"/>
    <n v="115.80000000000001"/>
    <s v="United Package"/>
    <s v="Vins et alcools Chevalier"/>
    <s v="Paul Henriot"/>
    <s v="Reims"/>
    <s v="France"/>
    <s v="New England Seafood Cannery"/>
  </r>
  <r>
    <x v="753"/>
    <d v="2018-03-11T00:00:00"/>
    <d v="2017-12-20T00:00:00"/>
    <s v="Andrew Fuller"/>
    <x v="20"/>
    <x v="5"/>
    <s v="32 - 500 g boxes"/>
    <n v="17.45"/>
    <n v="3"/>
    <n v="0"/>
    <n v="52.349999999999994"/>
    <s v="Speedy Express"/>
    <s v="Spécialités du monde"/>
    <s v="Dominique Perrier"/>
    <s v="Paris"/>
    <s v="France"/>
    <s v="Pavlova, Ltd."/>
  </r>
  <r>
    <x v="754"/>
    <d v="2019-01-07T00:00:00"/>
    <d v="2018-12-23T00:00:00"/>
    <s v="Janet Leverling"/>
    <x v="65"/>
    <x v="1"/>
    <s v="16 - 2 kg boxes"/>
    <n v="7"/>
    <n v="18"/>
    <n v="0"/>
    <n v="126"/>
    <s v="Federal Shipping"/>
    <s v="Vins et alcools Chevalier"/>
    <s v="Paul Henriot"/>
    <s v="Reims"/>
    <s v="France"/>
    <s v="G'day, Mate"/>
  </r>
  <r>
    <x v="754"/>
    <d v="2019-02-12T00:00:00"/>
    <d v="2018-12-16T00:00:00"/>
    <s v="Janet Leverling"/>
    <x v="21"/>
    <x v="3"/>
    <s v="24 - 250 g  jars"/>
    <n v="19"/>
    <n v="6"/>
    <n v="0"/>
    <n v="114"/>
    <s v="Federal Shipping"/>
    <s v="Vins et alcools Chevalier"/>
    <s v="Paul Henriot"/>
    <s v="Reims"/>
    <s v="France"/>
    <s v="Svensk Sjöföda AB"/>
  </r>
  <r>
    <x v="755"/>
    <d v="2016-01-28T00:00:00"/>
    <d v="2015-12-17T00:00:00"/>
    <s v="Margaret Peacock"/>
    <x v="33"/>
    <x v="1"/>
    <s v="24 - 250 g pkgs."/>
    <n v="38"/>
    <n v="14"/>
    <n v="0.2"/>
    <n v="532"/>
    <s v="United Package"/>
    <s v="White Clover Markets"/>
    <s v="Karl Jablonski"/>
    <s v="Seattle"/>
    <s v="USA"/>
    <s v="Pasta Buttini s.r.l."/>
  </r>
  <r>
    <x v="755"/>
    <d v="2016-02-24T00:00:00"/>
    <d v="2015-12-14T00:00:00"/>
    <s v="Margaret Peacock"/>
    <x v="31"/>
    <x v="6"/>
    <s v="24 - 12 oz bottles"/>
    <n v="18"/>
    <n v="35"/>
    <n v="0.2"/>
    <n v="630"/>
    <s v="United Package"/>
    <s v="White Clover Markets"/>
    <s v="Karl Jablonski"/>
    <s v="Seattle"/>
    <s v="USA"/>
    <s v="Bigfoot Breweries"/>
  </r>
  <r>
    <x v="755"/>
    <d v="2016-01-19T00:00:00"/>
    <d v="2015-12-24T00:00:00"/>
    <s v="Margaret Peacock"/>
    <x v="44"/>
    <x v="2"/>
    <s v="25 - 825 g cans"/>
    <n v="45.6"/>
    <n v="5"/>
    <n v="0.2"/>
    <n v="228"/>
    <s v="United Package"/>
    <s v="White Clover Markets"/>
    <s v="Karl Jablonski"/>
    <s v="Seattle"/>
    <s v="USA"/>
    <s v="Plutzer Lebensmittelgroßmärkte AG"/>
  </r>
  <r>
    <x v="207"/>
    <d v="2019-03-17T00:00:00"/>
    <d v="2018-12-18T00:00:00"/>
    <s v="Margaret Peacock"/>
    <x v="73"/>
    <x v="3"/>
    <s v="1k pkg."/>
    <n v="9.5"/>
    <n v="40"/>
    <n v="0.2"/>
    <n v="380"/>
    <s v="United Package"/>
    <s v="White Clover Markets"/>
    <s v="Karl Jablonski"/>
    <s v="Seattle"/>
    <s v="USA"/>
    <s v="Lyngbysild"/>
  </r>
  <r>
    <x v="756"/>
    <d v="2017-01-15T00:00:00"/>
    <d v="2016-12-17T00:00:00"/>
    <s v="Margaret Peacock"/>
    <x v="18"/>
    <x v="6"/>
    <s v="24 - 12 oz bottles"/>
    <n v="19"/>
    <n v="15"/>
    <n v="0.2"/>
    <n v="285"/>
    <s v="Federal Shipping"/>
    <s v="Around the Horn"/>
    <s v="Thomas Hardy"/>
    <s v="London"/>
    <s v="UK"/>
    <s v="Exotic Liquids"/>
  </r>
  <r>
    <x v="756"/>
    <d v="2016-12-22T00:00:00"/>
    <d v="2016-12-20T00:00:00"/>
    <s v="Janet Leverling"/>
    <x v="10"/>
    <x v="0"/>
    <s v="15 - 300 g rounds"/>
    <n v="34"/>
    <n v="50"/>
    <n v="0"/>
    <n v="1700"/>
    <s v="Federal Shipping"/>
    <s v="Bottom-Dollar Markets"/>
    <s v="Elizabeth Lincoln"/>
    <s v="Tsawassen"/>
    <s v="Canada"/>
    <s v="Gai pâturage"/>
  </r>
  <r>
    <x v="756"/>
    <d v="2017-02-04T00:00:00"/>
    <d v="2016-12-17T00:00:00"/>
    <s v="Janet Leverling"/>
    <x v="0"/>
    <x v="0"/>
    <s v="24 - 200 g pkgs."/>
    <n v="34.799999999999997"/>
    <n v="35"/>
    <n v="0"/>
    <n v="1218"/>
    <s v="Federal Shipping"/>
    <s v="Bottom-Dollar Markets"/>
    <s v="Elizabeth Lincoln"/>
    <s v="Tsawassen"/>
    <s v="Canada"/>
    <s v="Formaggi Fortini s.r.l."/>
  </r>
  <r>
    <x v="756"/>
    <d v="2017-02-20T00:00:00"/>
    <d v="2016-12-24T00:00:00"/>
    <s v="Janet Leverling"/>
    <x v="57"/>
    <x v="4"/>
    <s v="12 - 550 ml bottles"/>
    <n v="10"/>
    <n v="20"/>
    <n v="0"/>
    <n v="200"/>
    <s v="Federal Shipping"/>
    <s v="Bottom-Dollar Markets"/>
    <s v="Elizabeth Lincoln"/>
    <s v="Tsawassen"/>
    <s v="Canada"/>
    <s v="Exotic Liquids"/>
  </r>
  <r>
    <x v="757"/>
    <d v="2019-01-06T00:00:00"/>
    <d v="2018-12-21T00:00:00"/>
    <s v="Nancy Davolio"/>
    <x v="53"/>
    <x v="3"/>
    <s v="4 - 450 g glasses"/>
    <n v="12"/>
    <n v="28"/>
    <n v="0.05"/>
    <n v="336"/>
    <s v="United Package"/>
    <s v="Around the Horn"/>
    <s v="Thomas Hardy"/>
    <s v="London"/>
    <s v="UK"/>
    <s v="Lyngbysild"/>
  </r>
  <r>
    <x v="757"/>
    <d v="2019-02-28T00:00:00"/>
    <d v="2018-12-18T00:00:00"/>
    <s v="Michael Suyama"/>
    <x v="38"/>
    <x v="3"/>
    <s v="24 - 4 oz tins"/>
    <n v="18.399999999999999"/>
    <n v="50"/>
    <n v="0.2"/>
    <n v="919.99999999999989"/>
    <s v="Speedy Express"/>
    <s v="Vaffeljernet"/>
    <s v="Palle Ibsen"/>
    <s v="Århus"/>
    <s v="Denmark"/>
    <s v="New England Seafood Cannery"/>
  </r>
  <r>
    <x v="212"/>
    <d v="2019-02-03T00:00:00"/>
    <d v="2018-12-21T00:00:00"/>
    <s v="Anne Dodsworth"/>
    <x v="46"/>
    <x v="4"/>
    <s v="20 - 2 kg bags"/>
    <n v="19.45"/>
    <n v="16"/>
    <n v="0"/>
    <n v="311.2"/>
    <s v="Speedy Express"/>
    <s v="QUICK-Stop"/>
    <s v="Horst Kloss"/>
    <s v="Cunewalde"/>
    <s v="Germany"/>
    <s v="Leka Trading"/>
  </r>
  <r>
    <x v="758"/>
    <d v="2018-01-21T00:00:00"/>
    <d v="2017-12-20T00:00:00"/>
    <s v="Anne Dodsworth"/>
    <x v="59"/>
    <x v="3"/>
    <s v="16 kg pkg."/>
    <n v="62.5"/>
    <n v="24"/>
    <n v="0"/>
    <n v="1500"/>
    <s v="Speedy Express"/>
    <s v="QUICK-Stop"/>
    <s v="Horst Kloss"/>
    <s v="Cunewalde"/>
    <s v="Germany"/>
    <s v="Pavlova, Ltd."/>
  </r>
  <r>
    <x v="212"/>
    <d v="2018-12-29T00:00:00"/>
    <d v="2018-12-27T00:00:00"/>
    <s v="Anne Dodsworth"/>
    <x v="0"/>
    <x v="0"/>
    <s v="24 - 200 g pkgs."/>
    <n v="34.799999999999997"/>
    <n v="7"/>
    <n v="0"/>
    <n v="243.59999999999997"/>
    <s v="Speedy Express"/>
    <s v="QUICK-Stop"/>
    <s v="Horst Kloss"/>
    <s v="Cunewalde"/>
    <s v="Germany"/>
    <s v="Formaggi Fortini s.r.l."/>
  </r>
  <r>
    <x v="212"/>
    <d v="2019-03-13T00:00:00"/>
    <d v="2018-12-20T00:00:00"/>
    <s v="Anne Dodsworth"/>
    <x v="19"/>
    <x v="0"/>
    <s v="5 kg pkg."/>
    <n v="55"/>
    <n v="45"/>
    <n v="0"/>
    <n v="2475"/>
    <s v="Speedy Express"/>
    <s v="QUICK-Stop"/>
    <s v="Horst Kloss"/>
    <s v="Cunewalde"/>
    <s v="Germany"/>
    <s v="Gai pâturage"/>
  </r>
  <r>
    <x v="759"/>
    <d v="2015-12-30T00:00:00"/>
    <d v="2015-12-28T00:00:00"/>
    <s v="Nancy Davolio"/>
    <x v="60"/>
    <x v="0"/>
    <s v="10 kg pkg."/>
    <n v="36"/>
    <n v="40"/>
    <n v="0"/>
    <n v="1440"/>
    <s v="Federal Shipping"/>
    <s v="Chop-suey Chinese"/>
    <s v="Yang Wang"/>
    <s v="Bern"/>
    <s v="Switzerland"/>
    <s v="Norske Meierier"/>
  </r>
  <r>
    <x v="215"/>
    <d v="2019-02-26T00:00:00"/>
    <d v="2018-12-24T00:00:00"/>
    <s v="Nancy Davolio"/>
    <x v="1"/>
    <x v="1"/>
    <s v="32 - 1 kg pkgs."/>
    <n v="14"/>
    <n v="28"/>
    <n v="0"/>
    <n v="392"/>
    <s v="Federal Shipping"/>
    <s v="Chop-suey Chinese"/>
    <s v="Yang Wang"/>
    <s v="Bern"/>
    <s v="Switzerland"/>
    <s v="Leka Trading"/>
  </r>
  <r>
    <x v="759"/>
    <d v="2016-02-05T00:00:00"/>
    <d v="2015-12-24T00:00:00"/>
    <s v="Nancy Davolio"/>
    <x v="43"/>
    <x v="3"/>
    <s v="2 kg box"/>
    <n v="6"/>
    <n v="6"/>
    <n v="0"/>
    <n v="36"/>
    <s v="Federal Shipping"/>
    <s v="Chop-suey Chinese"/>
    <s v="Yang Wang"/>
    <s v="Bern"/>
    <s v="Switzerland"/>
    <s v="Mayumi's"/>
  </r>
  <r>
    <x v="759"/>
    <d v="2016-03-27T00:00:00"/>
    <d v="2015-12-30T00:00:00"/>
    <s v="Nancy Davolio"/>
    <x v="30"/>
    <x v="5"/>
    <s v="48 pies"/>
    <n v="49.3"/>
    <n v="9"/>
    <n v="0"/>
    <n v="443.7"/>
    <s v="Federal Shipping"/>
    <s v="Chop-suey Chinese"/>
    <s v="Yang Wang"/>
    <s v="Bern"/>
    <s v="Switzerland"/>
    <s v="Forêts d'érables"/>
  </r>
  <r>
    <x v="215"/>
    <d v="2019-02-20T00:00:00"/>
    <d v="2018-12-22T00:00:00"/>
    <s v="Michael Suyama"/>
    <x v="13"/>
    <x v="0"/>
    <s v="12 - 100 g pkgs"/>
    <n v="12.5"/>
    <n v="8"/>
    <n v="0"/>
    <n v="100"/>
    <s v="Speedy Express"/>
    <s v="Piccolo und mehr"/>
    <s v="Georg Pipps"/>
    <s v="Salzburg"/>
    <s v="Austria"/>
    <s v="Formaggi Fortini s.r.l."/>
  </r>
  <r>
    <x v="215"/>
    <d v="2019-01-05T00:00:00"/>
    <d v="2018-12-26T00:00:00"/>
    <s v="Michael Suyama"/>
    <x v="60"/>
    <x v="0"/>
    <s v="10 kg pkg."/>
    <n v="36"/>
    <n v="30"/>
    <n v="0"/>
    <n v="1080"/>
    <s v="Speedy Express"/>
    <s v="Piccolo und mehr"/>
    <s v="Georg Pipps"/>
    <s v="Salzburg"/>
    <s v="Austria"/>
    <s v="Norske Meierier"/>
  </r>
  <r>
    <x v="214"/>
    <d v="2017-02-20T00:00:00"/>
    <d v="2016-12-26T00:00:00"/>
    <s v="Michael Suyama"/>
    <x v="47"/>
    <x v="4"/>
    <s v="15 - 625 g jars"/>
    <n v="43.9"/>
    <n v="9"/>
    <n v="0"/>
    <n v="395.09999999999997"/>
    <s v="Speedy Express"/>
    <s v="Piccolo und mehr"/>
    <s v="Georg Pipps"/>
    <s v="Salzburg"/>
    <s v="Austria"/>
    <s v="Pavlova, Ltd."/>
  </r>
  <r>
    <x v="216"/>
    <d v="2018-03-05T00:00:00"/>
    <d v="2017-12-21T00:00:00"/>
    <s v="Michael Suyama"/>
    <x v="5"/>
    <x v="3"/>
    <s v="12 - 12 oz cans"/>
    <n v="9.65"/>
    <n v="35"/>
    <n v="0"/>
    <n v="337.75"/>
    <s v="Speedy Express"/>
    <s v="Piccolo und mehr"/>
    <s v="Georg Pipps"/>
    <s v="Salzburg"/>
    <s v="Austria"/>
    <s v="New England Seafood Cannery"/>
  </r>
  <r>
    <x v="218"/>
    <d v="2016-02-17T00:00:00"/>
    <d v="2015-12-26T00:00:00"/>
    <s v="Janet Leverling"/>
    <x v="70"/>
    <x v="1"/>
    <s v="12 - 250 g pkgs."/>
    <n v="9"/>
    <n v="44"/>
    <n v="0"/>
    <n v="396"/>
    <s v="Speedy Express"/>
    <s v="Save-a-lot Markets"/>
    <s v="Jose Pavarotti"/>
    <s v="Boise"/>
    <s v="USA"/>
    <s v="PB Knäckebröd AB"/>
  </r>
  <r>
    <x v="760"/>
    <d v="2017-01-13T00:00:00"/>
    <d v="2016-12-25T00:00:00"/>
    <s v="Janet Leverling"/>
    <x v="33"/>
    <x v="1"/>
    <s v="24 - 250 g pkgs."/>
    <n v="38"/>
    <n v="28"/>
    <n v="0"/>
    <n v="1064"/>
    <s v="Speedy Express"/>
    <s v="Save-a-lot Markets"/>
    <s v="Jose Pavarotti"/>
    <s v="Boise"/>
    <s v="USA"/>
    <s v="Pasta Buttini s.r.l."/>
  </r>
  <r>
    <x v="217"/>
    <d v="2018-01-17T00:00:00"/>
    <d v="2017-12-22T00:00:00"/>
    <s v="Janet Leverling"/>
    <x v="38"/>
    <x v="3"/>
    <s v="24 - 4 oz tins"/>
    <n v="18.399999999999999"/>
    <n v="40"/>
    <n v="0"/>
    <n v="736"/>
    <s v="Speedy Express"/>
    <s v="Save-a-lot Markets"/>
    <s v="Jose Pavarotti"/>
    <s v="Boise"/>
    <s v="USA"/>
    <s v="New England Seafood Cannery"/>
  </r>
  <r>
    <x v="760"/>
    <d v="2017-02-07T00:00:00"/>
    <d v="2016-12-24T00:00:00"/>
    <s v="Margaret Peacock"/>
    <x v="33"/>
    <x v="1"/>
    <s v="24 - 250 g pkgs."/>
    <n v="38"/>
    <n v="15"/>
    <n v="0"/>
    <n v="570"/>
    <s v="United Package"/>
    <s v="Island Trading"/>
    <s v="Helen Bennett"/>
    <s v="Cowes"/>
    <s v="UK"/>
    <s v="Pasta Buttini s.r.l."/>
  </r>
  <r>
    <x v="217"/>
    <d v="2018-03-19T00:00:00"/>
    <d v="2017-12-22T00:00:00"/>
    <s v="Margaret Peacock"/>
    <x v="37"/>
    <x v="6"/>
    <s v="500 ml"/>
    <n v="18"/>
    <n v="10"/>
    <n v="0"/>
    <n v="180"/>
    <s v="United Package"/>
    <s v="Island Trading"/>
    <s v="Helen Bennett"/>
    <s v="Cowes"/>
    <s v="UK"/>
    <s v="Karkki Oy"/>
  </r>
  <r>
    <x v="218"/>
    <d v="2015-12-28T00:00:00"/>
    <d v="2015-12-22T00:00:00"/>
    <s v="Margaret Peacock"/>
    <x v="19"/>
    <x v="0"/>
    <s v="5 kg pkg."/>
    <n v="55"/>
    <n v="6"/>
    <n v="0"/>
    <n v="330"/>
    <s v="United Package"/>
    <s v="Island Trading"/>
    <s v="Helen Bennett"/>
    <s v="Cowes"/>
    <s v="UK"/>
    <s v="Gai pâturage"/>
  </r>
  <r>
    <x v="220"/>
    <d v="2018-01-25T00:00:00"/>
    <d v="2017-12-26T00:00:00"/>
    <s v="Anne Dodsworth"/>
    <x v="4"/>
    <x v="2"/>
    <s v="40 - 100 g pkgs."/>
    <n v="23.25"/>
    <n v="5"/>
    <n v="0.15"/>
    <n v="116.25"/>
    <s v="Speedy Express"/>
    <s v="Wartian Herkku"/>
    <s v="Pirkko Koskitalo"/>
    <s v="Oulu"/>
    <s v="Finland"/>
    <s v="Mayumi's"/>
  </r>
  <r>
    <x v="220"/>
    <d v="2018-03-16T00:00:00"/>
    <d v="2017-12-24T00:00:00"/>
    <s v="Anne Dodsworth"/>
    <x v="73"/>
    <x v="3"/>
    <s v="1k pkg."/>
    <n v="9.5"/>
    <n v="40"/>
    <n v="0.15"/>
    <n v="380"/>
    <s v="Speedy Express"/>
    <s v="Wartian Herkku"/>
    <s v="Pirkko Koskitalo"/>
    <s v="Oulu"/>
    <s v="Finland"/>
    <s v="Lyngbysild"/>
  </r>
  <r>
    <x v="761"/>
    <d v="2016-02-26T00:00:00"/>
    <d v="2015-12-26T00:00:00"/>
    <s v="Anne Dodsworth"/>
    <x v="19"/>
    <x v="0"/>
    <s v="5 kg pkg."/>
    <n v="55"/>
    <n v="25"/>
    <n v="0.15"/>
    <n v="1375"/>
    <s v="Speedy Express"/>
    <s v="Wartian Herkku"/>
    <s v="Pirkko Koskitalo"/>
    <s v="Oulu"/>
    <s v="Finland"/>
    <s v="Gai pâturage"/>
  </r>
  <r>
    <x v="762"/>
    <d v="2018-03-25T00:00:00"/>
    <d v="2017-12-26T00:00:00"/>
    <s v="Janet Leverling"/>
    <x v="34"/>
    <x v="3"/>
    <s v="10 - 200 g glasses"/>
    <n v="25.89"/>
    <n v="30"/>
    <n v="0"/>
    <n v="776.7"/>
    <s v="Federal Shipping"/>
    <s v="Richter Supermarkt"/>
    <s v="Michael Holz"/>
    <s v="Genève"/>
    <s v="Switzerland"/>
    <s v="Nord-Ost-Fisch Handelsgesellschaft mbH"/>
  </r>
  <r>
    <x v="763"/>
    <d v="2017-02-16T00:00:00"/>
    <d v="2017-01-04T00:00:00"/>
    <s v="Janet Leverling"/>
    <x v="72"/>
    <x v="5"/>
    <s v="12 - 100 g bars"/>
    <n v="16.25"/>
    <n v="20"/>
    <n v="0.1"/>
    <n v="325"/>
    <s v="Federal Shipping"/>
    <s v="Richter Supermarkt"/>
    <s v="Michael Holz"/>
    <s v="Genève"/>
    <s v="Switzerland"/>
    <s v="Karkki Oy"/>
  </r>
  <r>
    <x v="764"/>
    <d v="2016-02-26T00:00:00"/>
    <d v="2015-12-25T00:00:00"/>
    <s v="Janet Leverling"/>
    <x v="68"/>
    <x v="5"/>
    <s v="100 - 250 g bags"/>
    <n v="31.23"/>
    <n v="12"/>
    <n v="0.1"/>
    <n v="374.76"/>
    <s v="Federal Shipping"/>
    <s v="Richter Supermarkt"/>
    <s v="Michael Holz"/>
    <s v="Genève"/>
    <s v="Switzerland"/>
    <s v="Heli Süßwaren GmbH &amp; Co. KG"/>
  </r>
  <r>
    <x v="765"/>
    <d v="2019-03-06T00:00:00"/>
    <d v="2019-01-01T00:00:00"/>
    <s v="Janet Leverling"/>
    <x v="45"/>
    <x v="3"/>
    <s v="24 - 150 g jars"/>
    <n v="15"/>
    <n v="15"/>
    <n v="0"/>
    <n v="225"/>
    <s v="Federal Shipping"/>
    <s v="Richter Supermarkt"/>
    <s v="Michael Holz"/>
    <s v="Genève"/>
    <s v="Switzerland"/>
    <s v="Svensk Sjöföda AB"/>
  </r>
  <r>
    <x v="764"/>
    <d v="2016-01-07T00:00:00"/>
    <d v="2015-12-27T00:00:00"/>
    <s v="Andrew Fuller"/>
    <x v="52"/>
    <x v="6"/>
    <s v="10 boxes x 20 bags"/>
    <n v="18"/>
    <n v="8"/>
    <n v="0"/>
    <n v="144"/>
    <s v="Federal Shipping"/>
    <s v="North/South"/>
    <s v="Simon Crowther"/>
    <s v="London"/>
    <s v="UK"/>
    <s v="Exotic Liquids"/>
  </r>
  <r>
    <x v="762"/>
    <d v="2018-02-06T00:00:00"/>
    <d v="2017-12-28T00:00:00"/>
    <s v="Andrew Fuller"/>
    <x v="60"/>
    <x v="0"/>
    <s v="10 kg pkg."/>
    <n v="36"/>
    <n v="3"/>
    <n v="0"/>
    <n v="108"/>
    <s v="Federal Shipping"/>
    <s v="North/South"/>
    <s v="Simon Crowther"/>
    <s v="London"/>
    <s v="UK"/>
    <s v="Norske Meierier"/>
  </r>
  <r>
    <x v="225"/>
    <d v="2016-01-02T00:00:00"/>
    <d v="2016-01-01T00:00:00"/>
    <s v="Janet Leverling"/>
    <x v="15"/>
    <x v="2"/>
    <s v="5 kg pkg."/>
    <n v="10"/>
    <n v="5"/>
    <n v="0"/>
    <n v="50"/>
    <s v="Speedy Express"/>
    <s v="Franchi S.p.A."/>
    <s v="Paolo Accorti"/>
    <s v="Torino"/>
    <s v="Italy"/>
    <s v="Tokyo Traders"/>
  </r>
  <r>
    <x v="226"/>
    <d v="2018-02-26T00:00:00"/>
    <d v="2018-01-04T00:00:00"/>
    <s v="Janet Leverling"/>
    <x v="73"/>
    <x v="3"/>
    <s v="1k pkg."/>
    <n v="9.5"/>
    <n v="4"/>
    <n v="0"/>
    <n v="38"/>
    <s v="Speedy Express"/>
    <s v="Franchi S.p.A."/>
    <s v="Paolo Accorti"/>
    <s v="Torino"/>
    <s v="Italy"/>
    <s v="Lyngbysild"/>
  </r>
  <r>
    <x v="226"/>
    <d v="2018-01-27T00:00:00"/>
    <d v="2017-12-30T00:00:00"/>
    <s v="Michael Suyama"/>
    <x v="38"/>
    <x v="3"/>
    <s v="24 - 4 oz tins"/>
    <n v="18.399999999999999"/>
    <n v="3"/>
    <n v="0"/>
    <n v="55.199999999999996"/>
    <s v="Federal Shipping"/>
    <s v="Magazzini Alimentari Riuniti"/>
    <s v="Giovanni Rovelli"/>
    <s v="Bergamo"/>
    <s v="Italy"/>
    <s v="New England Seafood Cannery"/>
  </r>
  <r>
    <x v="229"/>
    <d v="2018-03-04T00:00:00"/>
    <d v="2018-01-04T00:00:00"/>
    <s v="Margaret Peacock"/>
    <x v="33"/>
    <x v="1"/>
    <s v="24 - 250 g pkgs."/>
    <n v="38"/>
    <n v="30"/>
    <n v="0.25"/>
    <n v="1140"/>
    <s v="United Package"/>
    <s v="Bon app'"/>
    <s v="Laurence Lebihan"/>
    <s v="Marseille"/>
    <s v="France"/>
    <s v="Pasta Buttini s.r.l."/>
  </r>
  <r>
    <x v="766"/>
    <d v="2016-02-05T00:00:00"/>
    <d v="2015-12-27T00:00:00"/>
    <s v="Margaret Peacock"/>
    <x v="69"/>
    <x v="5"/>
    <s v="10 - 4 oz boxes"/>
    <n v="9.5"/>
    <n v="30"/>
    <n v="0.25"/>
    <n v="285"/>
    <s v="United Package"/>
    <s v="Bon app'"/>
    <s v="Laurence Lebihan"/>
    <s v="Marseille"/>
    <s v="France"/>
    <s v="Zaanse Snoepfabriek"/>
  </r>
  <r>
    <x v="229"/>
    <d v="2017-12-31T00:00:00"/>
    <d v="2017-12-28T00:00:00"/>
    <s v="Margaret Peacock"/>
    <x v="8"/>
    <x v="1"/>
    <s v="24 - 250 g pkgs."/>
    <n v="19.5"/>
    <n v="14"/>
    <n v="0.25"/>
    <n v="273"/>
    <s v="United Package"/>
    <s v="Bon app'"/>
    <s v="Laurence Lebihan"/>
    <s v="Marseille"/>
    <s v="France"/>
    <s v="Pasta Buttini s.r.l."/>
  </r>
  <r>
    <x v="227"/>
    <d v="2017-01-02T00:00:00"/>
    <d v="2017-01-04T00:00:00"/>
    <s v="Margaret Peacock"/>
    <x v="60"/>
    <x v="0"/>
    <s v="10 kg pkg."/>
    <n v="36"/>
    <n v="25"/>
    <n v="0.25"/>
    <n v="900"/>
    <s v="United Package"/>
    <s v="Bon app'"/>
    <s v="Laurence Lebihan"/>
    <s v="Marseille"/>
    <s v="France"/>
    <s v="Norske Meierier"/>
  </r>
  <r>
    <x v="230"/>
    <d v="2017-03-25T00:00:00"/>
    <d v="2016-12-28T00:00:00"/>
    <s v="Laura Callahan"/>
    <x v="55"/>
    <x v="5"/>
    <s v="10 boxes x 8 pieces"/>
    <n v="12.5"/>
    <n v="6"/>
    <n v="0.2"/>
    <n v="75"/>
    <s v="United Package"/>
    <s v="Split Rail Beer &amp; Ale"/>
    <s v="Art Braunschweiger"/>
    <s v="Lander"/>
    <s v="USA"/>
    <s v="Specialty Biscuits, Ltd."/>
  </r>
  <r>
    <x v="767"/>
    <d v="2018-01-14T00:00:00"/>
    <d v="2017-12-29T00:00:00"/>
    <s v="Laura Callahan"/>
    <x v="59"/>
    <x v="3"/>
    <s v="16 kg pkg."/>
    <n v="62.5"/>
    <n v="21"/>
    <n v="0.2"/>
    <n v="1312.5"/>
    <s v="United Package"/>
    <s v="Split Rail Beer &amp; Ale"/>
    <s v="Art Braunschweiger"/>
    <s v="Lander"/>
    <s v="USA"/>
    <s v="Pavlova, Ltd."/>
  </r>
  <r>
    <x v="768"/>
    <d v="2016-01-29T00:00:00"/>
    <d v="2016-01-05T00:00:00"/>
    <s v="Laura Callahan"/>
    <x v="60"/>
    <x v="0"/>
    <s v="10 kg pkg."/>
    <n v="36"/>
    <n v="20"/>
    <n v="0.2"/>
    <n v="720"/>
    <s v="United Package"/>
    <s v="Split Rail Beer &amp; Ale"/>
    <s v="Art Braunschweiger"/>
    <s v="Lander"/>
    <s v="USA"/>
    <s v="Norske Meierier"/>
  </r>
  <r>
    <x v="768"/>
    <d v="2016-02-15T00:00:00"/>
    <d v="2016-01-03T00:00:00"/>
    <s v="Laura Callahan"/>
    <x v="21"/>
    <x v="3"/>
    <s v="24 - 250 g  jars"/>
    <n v="19"/>
    <n v="20"/>
    <n v="0.2"/>
    <n v="380"/>
    <s v="United Package"/>
    <s v="Split Rail Beer &amp; Ale"/>
    <s v="Art Braunschweiger"/>
    <s v="Lander"/>
    <s v="USA"/>
    <s v="Svensk Sjöföda AB"/>
  </r>
  <r>
    <x v="230"/>
    <d v="2017-01-20T00:00:00"/>
    <d v="2017-01-02T00:00:00"/>
    <s v="Michael Suyama"/>
    <x v="30"/>
    <x v="5"/>
    <s v="48 pies"/>
    <n v="49.3"/>
    <n v="30"/>
    <n v="0"/>
    <n v="1479"/>
    <s v="Speedy Express"/>
    <s v="Save-a-lot Markets"/>
    <s v="Jose Pavarotti"/>
    <s v="Boise"/>
    <s v="USA"/>
    <s v="Forêts d'érables"/>
  </r>
  <r>
    <x v="230"/>
    <d v="2017-03-06T00:00:00"/>
    <d v="2017-01-06T00:00:00"/>
    <s v="Michael Suyama"/>
    <x v="54"/>
    <x v="6"/>
    <s v="24 - 12 oz bottles"/>
    <n v="14"/>
    <n v="30"/>
    <n v="0"/>
    <n v="420"/>
    <s v="Speedy Express"/>
    <s v="Save-a-lot Markets"/>
    <s v="Jose Pavarotti"/>
    <s v="Boise"/>
    <s v="USA"/>
    <s v="Bigfoot Breweries"/>
  </r>
  <r>
    <x v="768"/>
    <d v="2016-03-11T00:00:00"/>
    <d v="2016-01-05T00:00:00"/>
    <s v="Michael Suyama"/>
    <x v="19"/>
    <x v="0"/>
    <s v="5 kg pkg."/>
    <n v="55"/>
    <n v="7"/>
    <n v="0"/>
    <n v="385"/>
    <s v="Speedy Express"/>
    <s v="Save-a-lot Markets"/>
    <s v="Jose Pavarotti"/>
    <s v="Boise"/>
    <s v="USA"/>
    <s v="Gai pâturage"/>
  </r>
  <r>
    <x v="767"/>
    <d v="2018-03-25T00:00:00"/>
    <d v="2018-01-02T00:00:00"/>
    <s v="Michael Suyama"/>
    <x v="58"/>
    <x v="1"/>
    <s v="20 bags x 4 pieces"/>
    <n v="33.25"/>
    <n v="24"/>
    <n v="0"/>
    <n v="798"/>
    <s v="Speedy Express"/>
    <s v="Save-a-lot Markets"/>
    <s v="Jose Pavarotti"/>
    <s v="Boise"/>
    <s v="USA"/>
    <s v="Plutzer Lebensmittelgroßmärkte AG"/>
  </r>
  <r>
    <x v="232"/>
    <d v="2018-01-23T00:00:00"/>
    <d v="2018-01-03T00:00:00"/>
    <s v="Janet Leverling"/>
    <x v="65"/>
    <x v="1"/>
    <s v="16 - 2 kg boxes"/>
    <n v="7"/>
    <n v="60"/>
    <n v="0"/>
    <n v="420"/>
    <s v="Federal Shipping"/>
    <s v="Richter Supermarkt"/>
    <s v="Michael Holz"/>
    <s v="Genève"/>
    <s v="Switzerland"/>
    <s v="G'day, Mate"/>
  </r>
  <r>
    <x v="232"/>
    <d v="2018-03-25T00:00:00"/>
    <d v="2018-01-02T00:00:00"/>
    <s v="Janet Leverling"/>
    <x v="68"/>
    <x v="5"/>
    <s v="100 - 250 g bags"/>
    <n v="31.23"/>
    <n v="20"/>
    <n v="0"/>
    <n v="624.6"/>
    <s v="Federal Shipping"/>
    <s v="Richter Supermarkt"/>
    <s v="Michael Holz"/>
    <s v="Genève"/>
    <s v="Switzerland"/>
    <s v="Heli Süßwaren GmbH &amp; Co. KG"/>
  </r>
  <r>
    <x v="233"/>
    <d v="2019-01-23T00:00:00"/>
    <d v="2019-01-03T00:00:00"/>
    <s v="Janet Leverling"/>
    <x v="29"/>
    <x v="6"/>
    <s v="24 - 355 ml bottles"/>
    <n v="15"/>
    <n v="40"/>
    <n v="0"/>
    <n v="600"/>
    <s v="Federal Shipping"/>
    <s v="Richter Supermarkt"/>
    <s v="Michael Holz"/>
    <s v="Genève"/>
    <s v="Switzerland"/>
    <s v="Pavlova, Ltd."/>
  </r>
  <r>
    <x v="233"/>
    <d v="2019-03-10T00:00:00"/>
    <d v="2019-01-07T00:00:00"/>
    <s v="Janet Leverling"/>
    <x v="26"/>
    <x v="0"/>
    <s v="24 - 200 g pkgs."/>
    <n v="32"/>
    <n v="10"/>
    <n v="0"/>
    <n v="320"/>
    <s v="Federal Shipping"/>
    <s v="Ana Trujillo Emparedados y helados"/>
    <s v="Ana Trujillo"/>
    <s v="México D.F."/>
    <s v="Mexico"/>
    <s v="Formaggi Fortini s.r.l."/>
  </r>
  <r>
    <x v="769"/>
    <d v="2015-02-09T00:00:00"/>
    <d v="2015-01-04T00:00:00"/>
    <s v="Margaret Peacock"/>
    <x v="40"/>
    <x v="6"/>
    <s v="16 - 500 g tins"/>
    <n v="46"/>
    <n v="30"/>
    <n v="0.25"/>
    <n v="1380"/>
    <s v="Speedy Express"/>
    <s v="Maison Dewey"/>
    <s v="Catherine Dewey"/>
    <s v="Bruxelles"/>
    <s v="Belgium"/>
    <s v="Leka Trading"/>
  </r>
  <r>
    <x v="770"/>
    <d v="2017-04-09T00:00:00"/>
    <d v="2017-01-09T00:00:00"/>
    <s v="Margaret Peacock"/>
    <x v="24"/>
    <x v="5"/>
    <s v="100 - 100 g pieces"/>
    <n v="43.9"/>
    <n v="40"/>
    <n v="0"/>
    <n v="1756"/>
    <s v="Speedy Express"/>
    <s v="Maison Dewey"/>
    <s v="Catherine Dewey"/>
    <s v="Bruxelles"/>
    <s v="Belgium"/>
    <s v="Heli Süßwaren GmbH &amp; Co. KG"/>
  </r>
  <r>
    <x v="770"/>
    <d v="2017-03-19T00:00:00"/>
    <d v="2017-01-07T00:00:00"/>
    <s v="Margaret Peacock"/>
    <x v="66"/>
    <x v="5"/>
    <s v="20 - 450 g glasses"/>
    <n v="14"/>
    <n v="12"/>
    <n v="0.25"/>
    <n v="168"/>
    <s v="Speedy Express"/>
    <s v="Maison Dewey"/>
    <s v="Catherine Dewey"/>
    <s v="Bruxelles"/>
    <s v="Belgium"/>
    <s v="Heli Süßwaren GmbH &amp; Co. KG"/>
  </r>
  <r>
    <x v="771"/>
    <d v="2016-03-24T00:00:00"/>
    <d v="2016-01-07T00:00:00"/>
    <s v="Steven Buchanan"/>
    <x v="48"/>
    <x v="6"/>
    <s v="24 - 0.5 l bottles"/>
    <n v="7.75"/>
    <n v="18"/>
    <n v="0"/>
    <n v="139.5"/>
    <s v="United Package"/>
    <s v="Rattlesnake Canyon Grocery"/>
    <s v="Paula Wilson"/>
    <s v="Albuquerque"/>
    <s v="USA"/>
    <s v="Plutzer Lebensmittelgroßmärkte AG"/>
  </r>
  <r>
    <x v="771"/>
    <d v="2016-03-01T00:00:00"/>
    <d v="2016-01-09T00:00:00"/>
    <s v="Steven Buchanan"/>
    <x v="66"/>
    <x v="5"/>
    <s v="20 - 450 g glasses"/>
    <n v="14"/>
    <n v="35"/>
    <n v="0.25"/>
    <n v="490"/>
    <s v="United Package"/>
    <s v="Rattlesnake Canyon Grocery"/>
    <s v="Paula Wilson"/>
    <s v="Albuquerque"/>
    <s v="USA"/>
    <s v="Heli Süßwaren GmbH &amp; Co. KG"/>
  </r>
  <r>
    <x v="238"/>
    <d v="2018-01-10T00:00:00"/>
    <d v="2018-01-09T00:00:00"/>
    <s v="Janet Leverling"/>
    <x v="3"/>
    <x v="2"/>
    <s v="50 - 300 g pkgs."/>
    <n v="53"/>
    <n v="28"/>
    <n v="0"/>
    <n v="1484"/>
    <s v="Speedy Express"/>
    <s v="Folk och fä HB"/>
    <s v="Maria Larsson"/>
    <s v="Bräcke"/>
    <s v="Sweden"/>
    <s v="G'day, Mate"/>
  </r>
  <r>
    <x v="237"/>
    <d v="2015-03-04T00:00:00"/>
    <d v="2015-01-03T00:00:00"/>
    <s v="Janet Leverling"/>
    <x v="69"/>
    <x v="5"/>
    <s v="10 - 4 oz boxes"/>
    <n v="9.5"/>
    <n v="30"/>
    <n v="0"/>
    <n v="285"/>
    <s v="Speedy Express"/>
    <s v="Folk och fä HB"/>
    <s v="Maria Larsson"/>
    <s v="Bräcke"/>
    <s v="Sweden"/>
    <s v="Zaanse Snoepfabriek"/>
  </r>
  <r>
    <x v="238"/>
    <d v="2018-03-21T00:00:00"/>
    <d v="2018-01-04T00:00:00"/>
    <s v="Janet Leverling"/>
    <x v="12"/>
    <x v="6"/>
    <s v="750 cc per bottle"/>
    <n v="18"/>
    <n v="16"/>
    <n v="0"/>
    <n v="288"/>
    <s v="Speedy Express"/>
    <s v="Folk och fä HB"/>
    <s v="Maria Larsson"/>
    <s v="Bräcke"/>
    <s v="Sweden"/>
    <s v="Aux joyeux ecclésiastiques"/>
  </r>
  <r>
    <x v="772"/>
    <d v="2017-02-09T00:00:00"/>
    <d v="2017-01-07T00:00:00"/>
    <s v="Janet Leverling"/>
    <x v="33"/>
    <x v="1"/>
    <s v="24 - 250 g pkgs."/>
    <n v="38"/>
    <n v="60"/>
    <n v="0"/>
    <n v="2280"/>
    <s v="Speedy Express"/>
    <s v="Folk och fä HB"/>
    <s v="Maria Larsson"/>
    <s v="Bräcke"/>
    <s v="Sweden"/>
    <s v="Pasta Buttini s.r.l."/>
  </r>
  <r>
    <x v="773"/>
    <d v="2018-03-21T00:00:00"/>
    <d v="2018-01-09T00:00:00"/>
    <s v="Janet Leverling"/>
    <x v="17"/>
    <x v="6"/>
    <s v="12 - 355 ml cans"/>
    <n v="4.5"/>
    <n v="20"/>
    <n v="0"/>
    <n v="90"/>
    <s v="Federal Shipping"/>
    <s v="Folies gourmandes"/>
    <s v="Martine Rancé"/>
    <s v="Lille"/>
    <s v="France"/>
    <s v="Refrescos Americanas LTDA"/>
  </r>
  <r>
    <x v="774"/>
    <d v="2017-01-12T00:00:00"/>
    <d v="2017-01-07T00:00:00"/>
    <s v="Janet Leverling"/>
    <x v="27"/>
    <x v="5"/>
    <s v="24 pkgs. x 4 pieces"/>
    <n v="10"/>
    <n v="40"/>
    <n v="0"/>
    <n v="400"/>
    <s v="Federal Shipping"/>
    <s v="Folies gourmandes"/>
    <s v="Martine Rancé"/>
    <s v="Lille"/>
    <s v="France"/>
    <s v="Specialty Biscuits, Ltd."/>
  </r>
  <r>
    <x v="240"/>
    <d v="2016-04-02T00:00:00"/>
    <d v="2016-01-04T00:00:00"/>
    <s v="Janet Leverling"/>
    <x v="7"/>
    <x v="1"/>
    <s v="24 - 500 g pkgs."/>
    <n v="21"/>
    <n v="6"/>
    <n v="0"/>
    <n v="126"/>
    <s v="Federal Shipping"/>
    <s v="Folies gourmandes"/>
    <s v="Martine Rancé"/>
    <s v="Lille"/>
    <s v="France"/>
    <s v="PB Knäckebröd AB"/>
  </r>
  <r>
    <x v="239"/>
    <d v="2015-02-17T00:00:00"/>
    <d v="2015-01-13T00:00:00"/>
    <s v="Michael Suyama"/>
    <x v="57"/>
    <x v="4"/>
    <s v="12 - 550 ml bottles"/>
    <n v="10"/>
    <n v="20"/>
    <n v="0.1"/>
    <n v="200"/>
    <s v="Federal Shipping"/>
    <s v="Ernst Handel"/>
    <s v="Roland Mendel"/>
    <s v="Graz"/>
    <s v="Austria"/>
    <s v="Exotic Liquids"/>
  </r>
  <r>
    <x v="240"/>
    <d v="2016-01-26T00:00:00"/>
    <d v="2016-01-13T00:00:00"/>
    <s v="Michael Suyama"/>
    <x v="12"/>
    <x v="6"/>
    <s v="750 cc per bottle"/>
    <n v="18"/>
    <n v="130"/>
    <n v="0.1"/>
    <n v="2340"/>
    <s v="Federal Shipping"/>
    <s v="Ernst Handel"/>
    <s v="Roland Mendel"/>
    <s v="Graz"/>
    <s v="Austria"/>
    <s v="Aux joyeux ecclésiastiques"/>
  </r>
  <r>
    <x v="242"/>
    <d v="2017-03-20T00:00:00"/>
    <d v="2017-01-04T00:00:00"/>
    <s v="Janet Leverling"/>
    <x v="6"/>
    <x v="4"/>
    <s v="32 - 8 oz bottles"/>
    <n v="21.05"/>
    <n v="80"/>
    <n v="0.1"/>
    <n v="1684"/>
    <s v="Federal Shipping"/>
    <s v="QUICK-Stop"/>
    <s v="Horst Kloss"/>
    <s v="Cunewalde"/>
    <s v="Germany"/>
    <s v="New Orleans Cajun Delights"/>
  </r>
  <r>
    <x v="245"/>
    <d v="2016-01-31T00:00:00"/>
    <d v="2016-01-09T00:00:00"/>
    <s v="Margaret Peacock"/>
    <x v="55"/>
    <x v="5"/>
    <s v="10 boxes x 8 pieces"/>
    <n v="12.5"/>
    <n v="40"/>
    <n v="0"/>
    <n v="500"/>
    <s v="Speedy Express"/>
    <s v="Ottilies Käseladen"/>
    <s v="Henriette Pfalzheim"/>
    <s v="Köln"/>
    <s v="Germany"/>
    <s v="Specialty Biscuits, Ltd."/>
  </r>
  <r>
    <x v="775"/>
    <d v="2017-02-09T00:00:00"/>
    <d v="2017-01-10T00:00:00"/>
    <s v="Margaret Peacock"/>
    <x v="32"/>
    <x v="2"/>
    <s v="12 - 1 lb pkgs."/>
    <n v="30"/>
    <n v="35"/>
    <n v="0"/>
    <n v="1050"/>
    <s v="Speedy Express"/>
    <s v="Ottilies Käseladen"/>
    <s v="Henriette Pfalzheim"/>
    <s v="Köln"/>
    <s v="Germany"/>
    <s v="Grandma Kelly's Homestead"/>
  </r>
  <r>
    <x v="246"/>
    <d v="2018-02-27T00:00:00"/>
    <d v="2018-01-06T00:00:00"/>
    <s v="Margaret Peacock"/>
    <x v="18"/>
    <x v="6"/>
    <s v="24 - 12 oz bottles"/>
    <n v="19"/>
    <n v="40"/>
    <n v="0"/>
    <n v="760"/>
    <s v="Speedy Express"/>
    <s v="Ottilies Käseladen"/>
    <s v="Henriette Pfalzheim"/>
    <s v="Köln"/>
    <s v="Germany"/>
    <s v="Exotic Liquids"/>
  </r>
  <r>
    <x v="775"/>
    <d v="2017-02-21T00:00:00"/>
    <d v="2017-01-07T00:00:00"/>
    <s v="Margaret Peacock"/>
    <x v="1"/>
    <x v="1"/>
    <s v="32 - 1 kg pkgs."/>
    <n v="14"/>
    <n v="2"/>
    <n v="0"/>
    <n v="28"/>
    <s v="Federal Shipping"/>
    <s v="Suprêmes délices"/>
    <s v="Pascale Cartrain"/>
    <s v="Charleroi"/>
    <s v="Belgium"/>
    <s v="Leka Trading"/>
  </r>
  <r>
    <x v="776"/>
    <d v="2015-01-18T00:00:00"/>
    <d v="2015-01-09T00:00:00"/>
    <s v="Janet Leverling"/>
    <x v="7"/>
    <x v="1"/>
    <s v="24 - 500 g pkgs."/>
    <n v="21"/>
    <n v="4"/>
    <n v="0"/>
    <n v="84"/>
    <s v="United Package"/>
    <s v="Around the Horn"/>
    <s v="Thomas Hardy"/>
    <s v="London"/>
    <s v="UK"/>
    <s v="PB Knäckebröd AB"/>
  </r>
  <r>
    <x v="777"/>
    <d v="2017-03-28T00:00:00"/>
    <d v="2017-01-14T00:00:00"/>
    <s v="Janet Leverling"/>
    <x v="42"/>
    <x v="0"/>
    <s v="10 - 500 g pkgs."/>
    <n v="21.5"/>
    <n v="12"/>
    <n v="0"/>
    <n v="258"/>
    <s v="United Package"/>
    <s v="Around the Horn"/>
    <s v="Thomas Hardy"/>
    <s v="London"/>
    <s v="UK"/>
    <s v="Norske Meierier"/>
  </r>
  <r>
    <x v="777"/>
    <d v="2017-03-15T00:00:00"/>
    <d v="2017-01-14T00:00:00"/>
    <s v="Janet Leverling"/>
    <x v="10"/>
    <x v="0"/>
    <s v="15 - 300 g rounds"/>
    <n v="34"/>
    <n v="15"/>
    <n v="0"/>
    <n v="510"/>
    <s v="United Package"/>
    <s v="Around the Horn"/>
    <s v="Thomas Hardy"/>
    <s v="London"/>
    <s v="UK"/>
    <s v="Gai pâturage"/>
  </r>
  <r>
    <x v="777"/>
    <d v="2017-01-18T00:00:00"/>
    <d v="2017-01-17T00:00:00"/>
    <s v="Janet Leverling"/>
    <x v="13"/>
    <x v="0"/>
    <s v="12 - 100 g pkgs"/>
    <n v="12.5"/>
    <n v="50"/>
    <n v="0"/>
    <n v="625"/>
    <s v="United Package"/>
    <s v="Around the Horn"/>
    <s v="Thomas Hardy"/>
    <s v="London"/>
    <s v="UK"/>
    <s v="Formaggi Fortini s.r.l."/>
  </r>
  <r>
    <x v="778"/>
    <d v="2016-04-11T00:00:00"/>
    <d v="2016-01-10T00:00:00"/>
    <s v="Janet Leverling"/>
    <x v="5"/>
    <x v="3"/>
    <s v="12 - 12 oz cans"/>
    <n v="9.65"/>
    <n v="30"/>
    <n v="0.05"/>
    <n v="289.5"/>
    <s v="Speedy Express"/>
    <s v="Vaffeljernet"/>
    <s v="Palle Ibsen"/>
    <s v="Århus"/>
    <s v="Denmark"/>
    <s v="New England Seafood Cannery"/>
  </r>
  <r>
    <x v="779"/>
    <d v="2018-01-22T00:00:00"/>
    <d v="2018-01-18T00:00:00"/>
    <s v="Janet Leverling"/>
    <x v="65"/>
    <x v="1"/>
    <s v="16 - 2 kg boxes"/>
    <n v="7"/>
    <n v="15"/>
    <n v="0.05"/>
    <n v="105"/>
    <s v="Speedy Express"/>
    <s v="Vaffeljernet"/>
    <s v="Palle Ibsen"/>
    <s v="Århus"/>
    <s v="Denmark"/>
    <s v="G'day, Mate"/>
  </r>
  <r>
    <x v="778"/>
    <d v="2016-02-07T00:00:00"/>
    <d v="2016-01-08T00:00:00"/>
    <s v="Janet Leverling"/>
    <x v="30"/>
    <x v="5"/>
    <s v="48 pies"/>
    <n v="49.3"/>
    <n v="15"/>
    <n v="0"/>
    <n v="739.5"/>
    <s v="Speedy Express"/>
    <s v="Vaffeljernet"/>
    <s v="Palle Ibsen"/>
    <s v="Århus"/>
    <s v="Denmark"/>
    <s v="Forêts d'érables"/>
  </r>
  <r>
    <x v="778"/>
    <d v="2016-03-10T00:00:00"/>
    <d v="2016-01-09T00:00:00"/>
    <s v="Janet Leverling"/>
    <x v="75"/>
    <x v="4"/>
    <s v="24 - 500 ml bottles"/>
    <n v="28.5"/>
    <n v="20"/>
    <n v="0"/>
    <n v="570"/>
    <s v="Speedy Express"/>
    <s v="Vaffeljernet"/>
    <s v="Palle Ibsen"/>
    <s v="Århus"/>
    <s v="Denmark"/>
    <s v="Forêts d'érables"/>
  </r>
  <r>
    <x v="251"/>
    <d v="2018-01-26T00:00:00"/>
    <d v="2018-01-13T00:00:00"/>
    <s v="Laura Callahan"/>
    <x v="2"/>
    <x v="0"/>
    <s v="1 kg pkg."/>
    <n v="21"/>
    <n v="15"/>
    <n v="0.25"/>
    <n v="315"/>
    <s v="Federal Shipping"/>
    <s v="Hanari Carnes"/>
    <s v="Mario Pontes"/>
    <s v="Rio de Janeiro"/>
    <s v="Brazil"/>
    <s v="Cooperativa de Quesos 'Las Cabras'"/>
  </r>
  <r>
    <x v="780"/>
    <d v="2015-02-25T00:00:00"/>
    <d v="2015-01-10T00:00:00"/>
    <s v="Anne Dodsworth"/>
    <x v="42"/>
    <x v="0"/>
    <s v="10 - 500 g pkgs."/>
    <n v="21.5"/>
    <n v="16"/>
    <n v="0"/>
    <n v="344"/>
    <s v="United Package"/>
    <s v="Ernst Handel"/>
    <s v="Roland Mendel"/>
    <s v="Graz"/>
    <s v="Austria"/>
    <s v="Norske Meierier"/>
  </r>
  <r>
    <x v="780"/>
    <d v="2015-01-25T00:00:00"/>
    <d v="2015-01-18T00:00:00"/>
    <s v="Janet Leverling"/>
    <x v="19"/>
    <x v="0"/>
    <s v="5 kg pkg."/>
    <n v="55"/>
    <n v="25"/>
    <n v="0"/>
    <n v="1375"/>
    <s v="United Package"/>
    <s v="Lehmanns Marktstand"/>
    <s v="Renate Messner"/>
    <s v="Frankfurt a.M. "/>
    <s v="Germany"/>
    <s v="Gai pâturage"/>
  </r>
  <r>
    <x v="781"/>
    <d v="2016-04-17T00:00:00"/>
    <d v="2016-01-20T00:00:00"/>
    <s v="Janet Leverling"/>
    <x v="39"/>
    <x v="7"/>
    <s v="50 bags x 30 sausgs."/>
    <n v="123.79"/>
    <n v="18"/>
    <n v="0"/>
    <n v="2228.2200000000003"/>
    <s v="United Package"/>
    <s v="Lehmanns Marktstand"/>
    <s v="Renate Messner"/>
    <s v="Frankfurt a.M. "/>
    <s v="Germany"/>
    <s v="Plutzer Lebensmittelgroßmärkte AG"/>
  </r>
  <r>
    <x v="782"/>
    <d v="2016-03-26T00:00:00"/>
    <d v="2016-01-17T00:00:00"/>
    <s v="Nancy Davolio"/>
    <x v="35"/>
    <x v="7"/>
    <s v="20 - 1 kg tins"/>
    <n v="39"/>
    <n v="33"/>
    <n v="0"/>
    <n v="1287"/>
    <s v="Federal Shipping"/>
    <s v="Ernst Handel"/>
    <s v="Roland Mendel"/>
    <s v="Graz"/>
    <s v="Austria"/>
    <s v="Pavlova, Ltd."/>
  </r>
  <r>
    <x v="253"/>
    <d v="2015-03-07T00:00:00"/>
    <d v="2015-01-15T00:00:00"/>
    <s v="Nancy Davolio"/>
    <x v="13"/>
    <x v="0"/>
    <s v="12 - 100 g pkgs"/>
    <n v="12.5"/>
    <n v="70"/>
    <n v="0.2"/>
    <n v="875"/>
    <s v="Federal Shipping"/>
    <s v="Ernst Handel"/>
    <s v="Roland Mendel"/>
    <s v="Graz"/>
    <s v="Austria"/>
    <s v="Formaggi Fortini s.r.l."/>
  </r>
  <r>
    <x v="783"/>
    <d v="2018-02-03T00:00:00"/>
    <d v="2018-01-16T00:00:00"/>
    <s v="Nancy Davolio"/>
    <x v="48"/>
    <x v="6"/>
    <s v="24 - 0.5 l bottles"/>
    <n v="7.75"/>
    <n v="7"/>
    <n v="0.2"/>
    <n v="54.25"/>
    <s v="Federal Shipping"/>
    <s v="Ernst Handel"/>
    <s v="Roland Mendel"/>
    <s v="Graz"/>
    <s v="Austria"/>
    <s v="Plutzer Lebensmittelgroßmärkte AG"/>
  </r>
  <r>
    <x v="782"/>
    <d v="2016-04-10T00:00:00"/>
    <d v="2016-01-12T00:00:00"/>
    <s v="Margaret Peacock"/>
    <x v="61"/>
    <x v="4"/>
    <s v="24 - 8 oz jars"/>
    <n v="17"/>
    <n v="50"/>
    <n v="0"/>
    <n v="850"/>
    <s v="Speedy Express"/>
    <s v="Folk och fä HB"/>
    <s v="Maria Larsson"/>
    <s v="Bräcke"/>
    <s v="Sweden"/>
    <s v="New Orleans Cajun Delights"/>
  </r>
  <r>
    <x v="254"/>
    <d v="2017-03-15T00:00:00"/>
    <d v="2017-01-14T00:00:00"/>
    <s v="Margaret Peacock"/>
    <x v="13"/>
    <x v="0"/>
    <s v="12 - 100 g pkgs"/>
    <n v="12.5"/>
    <n v="2"/>
    <n v="0.25"/>
    <n v="25"/>
    <s v="Speedy Express"/>
    <s v="Folk och fä HB"/>
    <s v="Maria Larsson"/>
    <s v="Bräcke"/>
    <s v="Sweden"/>
    <s v="Formaggi Fortini s.r.l."/>
  </r>
  <r>
    <x v="255"/>
    <d v="2018-03-11T00:00:00"/>
    <d v="2018-01-15T00:00:00"/>
    <s v="Robert King"/>
    <x v="41"/>
    <x v="3"/>
    <s v="12 - 200 ml jars"/>
    <n v="31"/>
    <n v="6"/>
    <n v="0"/>
    <n v="186"/>
    <s v="Speedy Express"/>
    <s v="The Cracker Box"/>
    <s v="Liu Wong"/>
    <s v="Butte"/>
    <s v="USA"/>
    <s v="Tokyo Traders"/>
  </r>
  <r>
    <x v="258"/>
    <d v="2017-01-31T00:00:00"/>
    <d v="2017-01-19T00:00:00"/>
    <s v="Robert King"/>
    <x v="51"/>
    <x v="6"/>
    <s v="24 - 12 oz bottles"/>
    <n v="14"/>
    <n v="3"/>
    <n v="0"/>
    <n v="42"/>
    <s v="Speedy Express"/>
    <s v="The Cracker Box"/>
    <s v="Liu Wong"/>
    <s v="Butte"/>
    <s v="USA"/>
    <s v="Bigfoot Breweries"/>
  </r>
  <r>
    <x v="784"/>
    <d v="2017-02-13T00:00:00"/>
    <d v="2017-01-15T00:00:00"/>
    <s v="Nancy Davolio"/>
    <x v="73"/>
    <x v="3"/>
    <s v="1k pkg."/>
    <n v="9.5"/>
    <n v="27"/>
    <n v="0.05"/>
    <n v="256.5"/>
    <s v="Federal Shipping"/>
    <s v="Ernst Handel"/>
    <s v="Roland Mendel"/>
    <s v="Graz"/>
    <s v="Austria"/>
    <s v="Lyngbysild"/>
  </r>
  <r>
    <x v="785"/>
    <d v="2015-02-21T00:00:00"/>
    <d v="2015-01-21T00:00:00"/>
    <s v="Nancy Davolio"/>
    <x v="3"/>
    <x v="2"/>
    <s v="50 - 300 g pkgs."/>
    <n v="53"/>
    <n v="120"/>
    <n v="0.05"/>
    <n v="6360"/>
    <s v="Federal Shipping"/>
    <s v="Ernst Handel"/>
    <s v="Roland Mendel"/>
    <s v="Graz"/>
    <s v="Austria"/>
    <s v="G'day, Mate"/>
  </r>
  <r>
    <x v="786"/>
    <d v="2016-02-19T00:00:00"/>
    <d v="2016-01-21T00:00:00"/>
    <s v="Nancy Davolio"/>
    <x v="13"/>
    <x v="0"/>
    <s v="12 - 100 g pkgs"/>
    <n v="12.5"/>
    <n v="16"/>
    <n v="0.05"/>
    <n v="200"/>
    <s v="Federal Shipping"/>
    <s v="Ernst Handel"/>
    <s v="Roland Mendel"/>
    <s v="Graz"/>
    <s v="Austria"/>
    <s v="Formaggi Fortini s.r.l."/>
  </r>
  <r>
    <x v="787"/>
    <d v="2018-04-21T00:00:00"/>
    <d v="2018-01-21T00:00:00"/>
    <s v="Nancy Davolio"/>
    <x v="1"/>
    <x v="1"/>
    <s v="32 - 1 kg pkgs."/>
    <n v="14"/>
    <n v="12"/>
    <n v="0.05"/>
    <n v="168"/>
    <s v="Federal Shipping"/>
    <s v="Ernst Handel"/>
    <s v="Roland Mendel"/>
    <s v="Graz"/>
    <s v="Austria"/>
    <s v="Leka Trading"/>
  </r>
  <r>
    <x v="787"/>
    <d v="2018-02-26T00:00:00"/>
    <d v="2018-01-16T00:00:00"/>
    <s v="Robert King"/>
    <x v="1"/>
    <x v="1"/>
    <s v="32 - 1 kg pkgs."/>
    <n v="14"/>
    <n v="20"/>
    <n v="0.2"/>
    <n v="280"/>
    <s v="United Package"/>
    <s v="Gourmet Lanchonetes"/>
    <s v="André Fonseca"/>
    <s v="Campinas"/>
    <s v="Brazil"/>
    <s v="Leka Trading"/>
  </r>
  <r>
    <x v="788"/>
    <d v="2016-03-09T00:00:00"/>
    <d v="2016-01-21T00:00:00"/>
    <s v="Janet Leverling"/>
    <x v="5"/>
    <x v="3"/>
    <s v="12 - 12 oz cans"/>
    <n v="9.65"/>
    <n v="10"/>
    <n v="0"/>
    <n v="96.5"/>
    <s v="Speedy Express"/>
    <s v="Berglunds snabbköp"/>
    <s v="Christina Berglund"/>
    <s v="Luleå"/>
    <s v="Sweden"/>
    <s v="New England Seafood Cannery"/>
  </r>
  <r>
    <x v="263"/>
    <d v="2015-03-05T00:00:00"/>
    <d v="2015-01-19T00:00:00"/>
    <s v="Janet Leverling"/>
    <x v="20"/>
    <x v="5"/>
    <s v="32 - 500 g boxes"/>
    <n v="17.45"/>
    <n v="20"/>
    <n v="0"/>
    <n v="349"/>
    <s v="United Package"/>
    <s v="Morgenstern Gesundkost"/>
    <s v="Alexander Feuer"/>
    <s v="Leipzig"/>
    <s v="Germany"/>
    <s v="Pavlova, Ltd."/>
  </r>
  <r>
    <x v="263"/>
    <d v="2015-02-11T00:00:00"/>
    <d v="2015-01-21T00:00:00"/>
    <s v="Janet Leverling"/>
    <x v="30"/>
    <x v="5"/>
    <s v="48 pies"/>
    <n v="49.3"/>
    <n v="20"/>
    <n v="0"/>
    <n v="986"/>
    <s v="United Package"/>
    <s v="Morgenstern Gesundkost"/>
    <s v="Alexander Feuer"/>
    <s v="Leipzig"/>
    <s v="Germany"/>
    <s v="Forêts d'érables"/>
  </r>
  <r>
    <x v="789"/>
    <d v="2018-01-25T00:00:00"/>
    <d v="2018-01-20T00:00:00"/>
    <s v="Andrew Fuller"/>
    <x v="29"/>
    <x v="6"/>
    <s v="24 - 355 ml bottles"/>
    <n v="15"/>
    <n v="35"/>
    <n v="0"/>
    <n v="525"/>
    <s v="Speedy Express"/>
    <s v="LILA-Supermercado"/>
    <s v="Carlos González"/>
    <s v="Barquisimeto"/>
    <s v="Venezuela"/>
    <s v="Pavlova, Ltd."/>
  </r>
  <r>
    <x v="788"/>
    <d v="2016-04-08T00:00:00"/>
    <d v="2016-01-23T00:00:00"/>
    <s v="Andrew Fuller"/>
    <x v="23"/>
    <x v="4"/>
    <s v="12 boxes"/>
    <n v="13"/>
    <n v="15"/>
    <n v="0"/>
    <n v="195"/>
    <s v="Speedy Express"/>
    <s v="LILA-Supermercado"/>
    <s v="Carlos González"/>
    <s v="Barquisimeto"/>
    <s v="Venezuela"/>
    <s v="Plutzer Lebensmittelgroßmärkte AG"/>
  </r>
  <r>
    <x v="264"/>
    <d v="2016-02-27T00:00:00"/>
    <d v="2016-01-18T00:00:00"/>
    <s v="Andrew Fuller"/>
    <x v="56"/>
    <x v="7"/>
    <s v="16 pies"/>
    <n v="7.45"/>
    <n v="3"/>
    <n v="0.2"/>
    <n v="22.35"/>
    <s v="Federal Shipping"/>
    <s v="Wartian Herkku"/>
    <s v="Pirkko Koskitalo"/>
    <s v="Oulu"/>
    <s v="Finland"/>
    <s v="Ma Maison"/>
  </r>
  <r>
    <x v="790"/>
    <d v="2018-02-18T00:00:00"/>
    <d v="2018-01-21T00:00:00"/>
    <s v="Andrew Fuller"/>
    <x v="33"/>
    <x v="1"/>
    <s v="24 - 250 g pkgs."/>
    <n v="38"/>
    <n v="20"/>
    <n v="0.2"/>
    <n v="760"/>
    <s v="Federal Shipping"/>
    <s v="Wartian Herkku"/>
    <s v="Pirkko Koskitalo"/>
    <s v="Oulu"/>
    <s v="Finland"/>
    <s v="Pasta Buttini s.r.l."/>
  </r>
  <r>
    <x v="264"/>
    <d v="2016-04-24T00:00:00"/>
    <d v="2016-01-25T00:00:00"/>
    <s v="Andrew Fuller"/>
    <x v="15"/>
    <x v="2"/>
    <s v="5 kg pkg."/>
    <n v="10"/>
    <n v="35"/>
    <n v="0"/>
    <n v="350"/>
    <s v="Federal Shipping"/>
    <s v="Wartian Herkku"/>
    <s v="Pirkko Koskitalo"/>
    <s v="Oulu"/>
    <s v="Finland"/>
    <s v="Tokyo Traders"/>
  </r>
  <r>
    <x v="265"/>
    <d v="2017-02-22T00:00:00"/>
    <d v="2017-01-21T00:00:00"/>
    <s v="Anne Dodsworth"/>
    <x v="13"/>
    <x v="0"/>
    <s v="12 - 100 g pkgs"/>
    <n v="12.5"/>
    <n v="1"/>
    <n v="0"/>
    <n v="12.5"/>
    <s v="Federal Shipping"/>
    <s v="Cactus Comidas para llevar"/>
    <s v="Patricio Simpson"/>
    <s v="Buenos Aires"/>
    <s v="Argentina"/>
    <s v="Formaggi Fortini s.r.l."/>
  </r>
  <r>
    <x v="266"/>
    <d v="2017-02-07T00:00:00"/>
    <d v="2017-01-22T00:00:00"/>
    <s v="Margaret Peacock"/>
    <x v="67"/>
    <x v="6"/>
    <s v="12 - 75 cl bottles"/>
    <n v="263.5"/>
    <n v="5"/>
    <n v="0"/>
    <n v="1317.5"/>
    <s v="United Package"/>
    <s v="Hanari Carnes"/>
    <s v="Mario Pontes"/>
    <s v="Rio de Janeiro"/>
    <s v="Brazil"/>
    <s v="Aux joyeux ecclésiastiques"/>
  </r>
  <r>
    <x v="266"/>
    <d v="2017-04-09T00:00:00"/>
    <d v="2017-01-20T00:00:00"/>
    <s v="Margaret Peacock"/>
    <x v="13"/>
    <x v="0"/>
    <s v="12 - 100 g pkgs"/>
    <n v="12.5"/>
    <n v="10"/>
    <n v="0"/>
    <n v="125"/>
    <s v="United Package"/>
    <s v="Hanari Carnes"/>
    <s v="Mario Pontes"/>
    <s v="Rio de Janeiro"/>
    <s v="Brazil"/>
    <s v="Formaggi Fortini s.r.l."/>
  </r>
  <r>
    <x v="267"/>
    <d v="2018-04-17T00:00:00"/>
    <d v="2018-01-26T00:00:00"/>
    <s v="Margaret Peacock"/>
    <x v="12"/>
    <x v="6"/>
    <s v="750 cc per bottle"/>
    <n v="18"/>
    <n v="2"/>
    <n v="0.15"/>
    <n v="36"/>
    <s v="Federal Shipping"/>
    <s v="Magazzini Alimentari Riuniti"/>
    <s v="Giovanni Rovelli"/>
    <s v="Bergamo"/>
    <s v="Italy"/>
    <s v="Aux joyeux ecclésiastiques"/>
  </r>
  <r>
    <x v="266"/>
    <d v="2017-01-30T00:00:00"/>
    <d v="2017-01-18T00:00:00"/>
    <s v="Margaret Peacock"/>
    <x v="0"/>
    <x v="0"/>
    <s v="24 - 200 g pkgs."/>
    <n v="34.799999999999997"/>
    <n v="30"/>
    <n v="0.15"/>
    <n v="1044"/>
    <s v="Federal Shipping"/>
    <s v="Magazzini Alimentari Riuniti"/>
    <s v="Giovanni Rovelli"/>
    <s v="Bergamo"/>
    <s v="Italy"/>
    <s v="Formaggi Fortini s.r.l."/>
  </r>
  <r>
    <x v="268"/>
    <d v="2015-02-26T00:00:00"/>
    <d v="2015-01-20T00:00:00"/>
    <s v="Margaret Peacock"/>
    <x v="21"/>
    <x v="3"/>
    <s v="24 - 250 g  jars"/>
    <n v="19"/>
    <n v="30"/>
    <n v="0"/>
    <n v="570"/>
    <s v="Federal Shipping"/>
    <s v="Magazzini Alimentari Riuniti"/>
    <s v="Giovanni Rovelli"/>
    <s v="Bergamo"/>
    <s v="Italy"/>
    <s v="Svensk Sjöföda AB"/>
  </r>
  <r>
    <x v="269"/>
    <d v="2016-04-14T00:00:00"/>
    <d v="2016-01-18T00:00:00"/>
    <s v="Nancy Davolio"/>
    <x v="41"/>
    <x v="3"/>
    <s v="12 - 200 ml jars"/>
    <n v="31"/>
    <n v="10"/>
    <n v="0"/>
    <n v="310"/>
    <s v="Federal Shipping"/>
    <s v="GROSELLA-Restaurante"/>
    <s v="Manuel Pereira"/>
    <s v="Caracas"/>
    <s v="Venezuela"/>
    <s v="Tokyo Traders"/>
  </r>
  <r>
    <x v="269"/>
    <d v="2016-04-08T00:00:00"/>
    <d v="2016-01-24T00:00:00"/>
    <s v="Nancy Davolio"/>
    <x v="48"/>
    <x v="6"/>
    <s v="24 - 0.5 l bottles"/>
    <n v="7.75"/>
    <n v="10"/>
    <n v="0"/>
    <n v="77.5"/>
    <s v="Federal Shipping"/>
    <s v="GROSELLA-Restaurante"/>
    <s v="Manuel Pereira"/>
    <s v="Caracas"/>
    <s v="Venezuela"/>
    <s v="Plutzer Lebensmittelgroßmärkte AG"/>
  </r>
  <r>
    <x v="270"/>
    <d v="2016-01-25T00:00:00"/>
    <d v="2016-01-22T00:00:00"/>
    <s v="Laura Callahan"/>
    <x v="48"/>
    <x v="6"/>
    <s v="24 - 0.5 l bottles"/>
    <n v="7.75"/>
    <n v="42"/>
    <n v="0.2"/>
    <n v="325.5"/>
    <s v="Speedy Express"/>
    <s v="Queen Cozinha"/>
    <s v="Lúcia Carvalho"/>
    <s v="São Paulo"/>
    <s v="Brazil"/>
    <s v="Plutzer Lebensmittelgroßmärkte AG"/>
  </r>
  <r>
    <x v="270"/>
    <d v="2016-03-08T00:00:00"/>
    <d v="2016-01-29T00:00:00"/>
    <s v="Laura Callahan"/>
    <x v="71"/>
    <x v="4"/>
    <s v="12 - 12 oz jars"/>
    <n v="40"/>
    <n v="30"/>
    <n v="0.2"/>
    <n v="1200"/>
    <s v="Speedy Express"/>
    <s v="Queen Cozinha"/>
    <s v="Lúcia Carvalho"/>
    <s v="São Paulo"/>
    <s v="Brazil"/>
    <s v="Grandma Kelly's Homestead"/>
  </r>
  <r>
    <x v="791"/>
    <d v="2015-01-29T00:00:00"/>
    <d v="2015-01-19T00:00:00"/>
    <s v="Laura Callahan"/>
    <x v="34"/>
    <x v="3"/>
    <s v="10 - 200 g glasses"/>
    <n v="25.89"/>
    <n v="15"/>
    <n v="0.2"/>
    <n v="388.35"/>
    <s v="Speedy Express"/>
    <s v="Queen Cozinha"/>
    <s v="Lúcia Carvalho"/>
    <s v="São Paulo"/>
    <s v="Brazil"/>
    <s v="Nord-Ost-Fisch Handelsgesellschaft mbH"/>
  </r>
  <r>
    <x v="791"/>
    <d v="2015-04-12T00:00:00"/>
    <d v="2015-01-29T00:00:00"/>
    <s v="Andrew Fuller"/>
    <x v="39"/>
    <x v="7"/>
    <s v="50 bags x 30 sausgs."/>
    <n v="123.79"/>
    <n v="20"/>
    <n v="0.05"/>
    <n v="2475.8000000000002"/>
    <s v="Speedy Express"/>
    <s v="La maison d'Asie"/>
    <s v="Annette Roulet"/>
    <s v="Toulouse"/>
    <s v="France"/>
    <s v="Plutzer Lebensmittelgroßmärkte AG"/>
  </r>
  <r>
    <x v="270"/>
    <d v="2016-03-30T00:00:00"/>
    <d v="2016-01-20T00:00:00"/>
    <s v="Andrew Fuller"/>
    <x v="18"/>
    <x v="6"/>
    <s v="24 - 12 oz bottles"/>
    <n v="19"/>
    <n v="15"/>
    <n v="0.05"/>
    <n v="285"/>
    <s v="Speedy Express"/>
    <s v="La maison d'Asie"/>
    <s v="Annette Roulet"/>
    <s v="Toulouse"/>
    <s v="France"/>
    <s v="Exotic Liquids"/>
  </r>
  <r>
    <x v="792"/>
    <d v="2018-02-13T00:00:00"/>
    <d v="2018-01-25T00:00:00"/>
    <s v="Nancy Davolio"/>
    <x v="49"/>
    <x v="5"/>
    <s v="10 boxes x 12 pieces"/>
    <n v="9.1999999999999993"/>
    <n v="50"/>
    <n v="0.05"/>
    <n v="459.99999999999994"/>
    <s v="United Package"/>
    <s v="QUICK-Stop"/>
    <s v="Horst Kloss"/>
    <s v="Cunewalde"/>
    <s v="Germany"/>
    <s v="Specialty Biscuits, Ltd."/>
  </r>
  <r>
    <x v="792"/>
    <d v="2018-04-29T00:00:00"/>
    <d v="2018-01-24T00:00:00"/>
    <s v="Nancy Davolio"/>
    <x v="48"/>
    <x v="6"/>
    <s v="24 - 0.5 l bottles"/>
    <n v="7.75"/>
    <n v="40"/>
    <n v="0.05"/>
    <n v="310"/>
    <s v="United Package"/>
    <s v="QUICK-Stop"/>
    <s v="Horst Kloss"/>
    <s v="Cunewalde"/>
    <s v="Germany"/>
    <s v="Plutzer Lebensmittelgroßmärkte AG"/>
  </r>
  <r>
    <x v="793"/>
    <d v="2015-02-25T00:00:00"/>
    <d v="2015-01-22T00:00:00"/>
    <s v="Nancy Davolio"/>
    <x v="59"/>
    <x v="3"/>
    <s v="16 kg pkg."/>
    <n v="62.5"/>
    <n v="30"/>
    <n v="0"/>
    <n v="1875"/>
    <s v="United Package"/>
    <s v="Folies gourmandes"/>
    <s v="Martine Rancé"/>
    <s v="Lille"/>
    <s v="France"/>
    <s v="Pavlova, Ltd."/>
  </r>
  <r>
    <x v="794"/>
    <d v="2017-02-03T00:00:00"/>
    <d v="2017-01-23T00:00:00"/>
    <s v="Nancy Davolio"/>
    <x v="47"/>
    <x v="4"/>
    <s v="15 - 625 g jars"/>
    <n v="43.9"/>
    <n v="30"/>
    <n v="0"/>
    <n v="1317"/>
    <s v="United Package"/>
    <s v="Folies gourmandes"/>
    <s v="Martine Rancé"/>
    <s v="Lille"/>
    <s v="France"/>
    <s v="Pavlova, Ltd."/>
  </r>
  <r>
    <x v="795"/>
    <d v="2016-04-09T00:00:00"/>
    <d v="2016-01-27T00:00:00"/>
    <s v="Nancy Davolio"/>
    <x v="55"/>
    <x v="5"/>
    <s v="10 boxes x 8 pieces"/>
    <n v="12.5"/>
    <n v="18"/>
    <n v="0"/>
    <n v="225"/>
    <s v="United Package"/>
    <s v="Folies gourmandes"/>
    <s v="Martine Rancé"/>
    <s v="Lille"/>
    <s v="France"/>
    <s v="Specialty Biscuits, Ltd."/>
  </r>
  <r>
    <x v="794"/>
    <d v="2017-02-13T00:00:00"/>
    <d v="2017-01-31T00:00:00"/>
    <s v="Nancy Davolio"/>
    <x v="31"/>
    <x v="6"/>
    <s v="24 - 12 oz bottles"/>
    <n v="18"/>
    <n v="15"/>
    <n v="0"/>
    <n v="270"/>
    <s v="United Package"/>
    <s v="Folies gourmandes"/>
    <s v="Martine Rancé"/>
    <s v="Lille"/>
    <s v="France"/>
    <s v="Bigfoot Breweries"/>
  </r>
  <r>
    <x v="795"/>
    <d v="2016-03-23T00:00:00"/>
    <d v="2016-01-30T00:00:00"/>
    <s v="Michael Suyama"/>
    <x v="33"/>
    <x v="1"/>
    <s v="24 - 250 g pkgs."/>
    <n v="38"/>
    <n v="20"/>
    <n v="0.15"/>
    <n v="760"/>
    <s v="Speedy Express"/>
    <s v="Gourmet Lanchonetes"/>
    <s v="André Fonseca"/>
    <s v="Campinas"/>
    <s v="Brazil"/>
    <s v="Pasta Buttini s.r.l."/>
  </r>
  <r>
    <x v="793"/>
    <d v="2015-04-27T00:00:00"/>
    <d v="2015-01-27T00:00:00"/>
    <s v="Michael Suyama"/>
    <x v="32"/>
    <x v="2"/>
    <s v="12 - 1 lb pkgs."/>
    <n v="30"/>
    <n v="3"/>
    <n v="0.15"/>
    <n v="90"/>
    <s v="Speedy Express"/>
    <s v="Gourmet Lanchonetes"/>
    <s v="André Fonseca"/>
    <s v="Campinas"/>
    <s v="Brazil"/>
    <s v="Grandma Kelly's Homestead"/>
  </r>
  <r>
    <x v="275"/>
    <d v="2017-02-27T00:00:00"/>
    <d v="2017-02-02T00:00:00"/>
    <s v="Michael Suyama"/>
    <x v="5"/>
    <x v="3"/>
    <s v="12 - 12 oz cans"/>
    <n v="9.65"/>
    <n v="20"/>
    <n v="0.05"/>
    <n v="193"/>
    <s v="United Package"/>
    <s v="Frankenversand"/>
    <s v="Peter Franken"/>
    <s v="München"/>
    <s v="Germany"/>
    <s v="New England Seafood Cannery"/>
  </r>
  <r>
    <x v="276"/>
    <d v="2016-04-25T00:00:00"/>
    <d v="2016-01-29T00:00:00"/>
    <s v="Michael Suyama"/>
    <x v="39"/>
    <x v="7"/>
    <s v="50 bags x 30 sausgs."/>
    <n v="123.79"/>
    <n v="14"/>
    <n v="0.05"/>
    <n v="1733.0600000000002"/>
    <s v="United Package"/>
    <s v="Frankenversand"/>
    <s v="Peter Franken"/>
    <s v="München"/>
    <s v="Germany"/>
    <s v="Plutzer Lebensmittelgroßmärkte AG"/>
  </r>
  <r>
    <x v="796"/>
    <d v="2015-04-06T00:00:00"/>
    <d v="2015-01-23T00:00:00"/>
    <s v="Nancy Davolio"/>
    <x v="56"/>
    <x v="7"/>
    <s v="16 pies"/>
    <n v="7.45"/>
    <n v="3"/>
    <n v="0"/>
    <n v="22.35"/>
    <s v="Federal Shipping"/>
    <s v="Wolski  Zajazd"/>
    <s v="Zbyszek Piestrzeniewicz"/>
    <s v="Warszawa"/>
    <s v="Poland"/>
    <s v="Ma Maison"/>
  </r>
  <r>
    <x v="275"/>
    <d v="2017-04-29T00:00:00"/>
    <d v="2017-01-31T00:00:00"/>
    <s v="Nancy Davolio"/>
    <x v="55"/>
    <x v="5"/>
    <s v="10 boxes x 8 pieces"/>
    <n v="12.5"/>
    <n v="15"/>
    <n v="0"/>
    <n v="187.5"/>
    <s v="Federal Shipping"/>
    <s v="Wolski  Zajazd"/>
    <s v="Zbyszek Piestrzeniewicz"/>
    <s v="Warszawa"/>
    <s v="Poland"/>
    <s v="Specialty Biscuits, Ltd."/>
  </r>
  <r>
    <x v="797"/>
    <d v="2018-04-25T00:00:00"/>
    <d v="2018-01-28T00:00:00"/>
    <s v="Nancy Davolio"/>
    <x v="18"/>
    <x v="6"/>
    <s v="24 - 12 oz bottles"/>
    <n v="19"/>
    <n v="10"/>
    <n v="0"/>
    <n v="190"/>
    <s v="Federal Shipping"/>
    <s v="Wolski  Zajazd"/>
    <s v="Zbyszek Piestrzeniewicz"/>
    <s v="Warszawa"/>
    <s v="Poland"/>
    <s v="Exotic Liquids"/>
  </r>
  <r>
    <x v="277"/>
    <d v="2018-03-26T00:00:00"/>
    <d v="2018-01-29T00:00:00"/>
    <s v="Janet Leverling"/>
    <x v="65"/>
    <x v="1"/>
    <s v="16 - 2 kg boxes"/>
    <n v="7"/>
    <n v="8"/>
    <n v="0"/>
    <n v="56"/>
    <s v="Federal Shipping"/>
    <s v="Around the Horn"/>
    <s v="Thomas Hardy"/>
    <s v="London"/>
    <s v="UK"/>
    <s v="G'day, Mate"/>
  </r>
  <r>
    <x v="798"/>
    <d v="2017-02-04T00:00:00"/>
    <d v="2017-01-30T00:00:00"/>
    <s v="Janet Leverling"/>
    <x v="5"/>
    <x v="3"/>
    <s v="12 - 12 oz cans"/>
    <n v="9.65"/>
    <n v="14"/>
    <n v="0"/>
    <n v="135.1"/>
    <s v="Federal Shipping"/>
    <s v="Around the Horn"/>
    <s v="Thomas Hardy"/>
    <s v="London"/>
    <s v="UK"/>
    <s v="New England Seafood Cannery"/>
  </r>
  <r>
    <x v="799"/>
    <d v="2015-02-22T00:00:00"/>
    <d v="2015-01-30T00:00:00"/>
    <s v="Michael Suyama"/>
    <x v="56"/>
    <x v="7"/>
    <s v="16 pies"/>
    <n v="7.45"/>
    <n v="6"/>
    <n v="0.2"/>
    <n v="44.7"/>
    <s v="Speedy Express"/>
    <s v="Que Delícia"/>
    <s v="Bernardo Batista"/>
    <s v="Rio de Janeiro"/>
    <s v="Brazil"/>
    <s v="Ma Maison"/>
  </r>
  <r>
    <x v="798"/>
    <d v="2017-02-25T00:00:00"/>
    <d v="2017-01-29T00:00:00"/>
    <s v="Michael Suyama"/>
    <x v="4"/>
    <x v="2"/>
    <s v="40 - 100 g pkgs."/>
    <n v="23.25"/>
    <n v="15"/>
    <n v="0.2"/>
    <n v="348.75"/>
    <s v="Speedy Express"/>
    <s v="Que Delícia"/>
    <s v="Bernardo Batista"/>
    <s v="Rio de Janeiro"/>
    <s v="Brazil"/>
    <s v="Mayumi's"/>
  </r>
  <r>
    <x v="800"/>
    <d v="2016-04-16T00:00:00"/>
    <d v="2016-01-25T00:00:00"/>
    <s v="Laura Callahan"/>
    <x v="35"/>
    <x v="7"/>
    <s v="20 - 1 kg tins"/>
    <n v="39"/>
    <n v="35"/>
    <n v="0.25"/>
    <n v="1365"/>
    <s v="United Package"/>
    <s v="Ernst Handel"/>
    <s v="Roland Mendel"/>
    <s v="Graz"/>
    <s v="Austria"/>
    <s v="Pavlova, Ltd."/>
  </r>
  <r>
    <x v="799"/>
    <d v="2015-03-08T00:00:00"/>
    <d v="2015-01-26T00:00:00"/>
    <s v="Laura Callahan"/>
    <x v="20"/>
    <x v="5"/>
    <s v="32 - 500 g boxes"/>
    <n v="17.45"/>
    <n v="65"/>
    <n v="0"/>
    <n v="1134.25"/>
    <s v="United Package"/>
    <s v="Ernst Handel"/>
    <s v="Roland Mendel"/>
    <s v="Graz"/>
    <s v="Austria"/>
    <s v="Pavlova, Ltd."/>
  </r>
  <r>
    <x v="280"/>
    <d v="2018-04-16T00:00:00"/>
    <d v="2018-01-29T00:00:00"/>
    <s v="Janet Leverling"/>
    <x v="68"/>
    <x v="5"/>
    <s v="100 - 250 g bags"/>
    <n v="31.23"/>
    <n v="21"/>
    <n v="0.2"/>
    <n v="655.83"/>
    <s v="Speedy Express"/>
    <s v="HILARIÓN-Abastos"/>
    <s v="Carlos Hernández"/>
    <s v="San Cristóbal"/>
    <s v="Venezuela"/>
    <s v="Heli Süßwaren GmbH &amp; Co. KG"/>
  </r>
  <r>
    <x v="279"/>
    <d v="2017-04-19T00:00:00"/>
    <d v="2017-01-28T00:00:00"/>
    <s v="Janet Leverling"/>
    <x v="46"/>
    <x v="4"/>
    <s v="20 - 2 kg bags"/>
    <n v="19.45"/>
    <n v="10"/>
    <n v="0"/>
    <n v="194.5"/>
    <s v="Speedy Express"/>
    <s v="HILARIÓN-Abastos"/>
    <s v="Carlos Hernández"/>
    <s v="San Cristóbal"/>
    <s v="Venezuela"/>
    <s v="Leka Trading"/>
  </r>
  <r>
    <x v="279"/>
    <d v="2017-03-23T00:00:00"/>
    <d v="2017-01-31T00:00:00"/>
    <s v="Janet Leverling"/>
    <x v="58"/>
    <x v="1"/>
    <s v="20 bags x 4 pieces"/>
    <n v="33.25"/>
    <n v="35"/>
    <n v="0.2"/>
    <n v="1163.75"/>
    <s v="Speedy Express"/>
    <s v="HILARIÓN-Abastos"/>
    <s v="Carlos Hernández"/>
    <s v="San Cristóbal"/>
    <s v="Venezuela"/>
    <s v="Plutzer Lebensmittelgroßmärkte AG"/>
  </r>
  <r>
    <x v="280"/>
    <d v="2018-05-04T00:00:00"/>
    <d v="2018-01-29T00:00:00"/>
    <s v="Janet Leverling"/>
    <x v="60"/>
    <x v="0"/>
    <s v="10 kg pkg."/>
    <n v="36"/>
    <n v="24"/>
    <n v="0.2"/>
    <n v="864"/>
    <s v="Speedy Express"/>
    <s v="HILARIÓN-Abastos"/>
    <s v="Carlos Hernández"/>
    <s v="San Cristóbal"/>
    <s v="Venezuela"/>
    <s v="Norske Meierier"/>
  </r>
  <r>
    <x v="801"/>
    <d v="2016-01-29T00:00:00"/>
    <d v="2016-01-27T00:00:00"/>
    <s v="Robert King"/>
    <x v="2"/>
    <x v="0"/>
    <s v="1 kg pkg."/>
    <n v="21"/>
    <n v="20"/>
    <n v="0"/>
    <n v="420"/>
    <s v="United Package"/>
    <s v="Drachenblut Delikatessen"/>
    <s v="Sven Ottlieb"/>
    <s v="Aachen"/>
    <s v="Germany"/>
    <s v="Cooperativa de Quesos 'Las Cabras'"/>
  </r>
  <r>
    <x v="283"/>
    <d v="2017-02-27T00:00:00"/>
    <d v="2017-01-27T00:00:00"/>
    <s v="Andrew Fuller"/>
    <x v="30"/>
    <x v="5"/>
    <s v="48 pies"/>
    <n v="49.3"/>
    <n v="2"/>
    <n v="0"/>
    <n v="98.6"/>
    <s v="Speedy Express"/>
    <s v="Island Trading"/>
    <s v="Helen Bennett"/>
    <s v="Cowes"/>
    <s v="UK"/>
    <s v="Forêts d'érables"/>
  </r>
  <r>
    <x v="281"/>
    <d v="2016-04-19T00:00:00"/>
    <d v="2016-01-29T00:00:00"/>
    <s v="Andrew Fuller"/>
    <x v="0"/>
    <x v="0"/>
    <s v="24 - 200 g pkgs."/>
    <n v="34.799999999999997"/>
    <n v="10"/>
    <n v="0"/>
    <n v="348"/>
    <s v="Speedy Express"/>
    <s v="Island Trading"/>
    <s v="Helen Bennett"/>
    <s v="Cowes"/>
    <s v="UK"/>
    <s v="Formaggi Fortini s.r.l."/>
  </r>
  <r>
    <x v="281"/>
    <d v="2016-03-28T00:00:00"/>
    <d v="2016-02-01T00:00:00"/>
    <s v="Anne Dodsworth"/>
    <x v="43"/>
    <x v="3"/>
    <s v="2 kg box"/>
    <n v="6"/>
    <n v="20"/>
    <n v="0.15"/>
    <n v="120"/>
    <s v="Federal Shipping"/>
    <s v="Königlich Essen"/>
    <s v="Philip Cramer"/>
    <s v="Brandenburg"/>
    <s v="Germany"/>
    <s v="Mayumi's"/>
  </r>
  <r>
    <x v="282"/>
    <d v="2018-03-16T00:00:00"/>
    <d v="2018-02-03T00:00:00"/>
    <s v="Anne Dodsworth"/>
    <x v="17"/>
    <x v="6"/>
    <s v="12 - 355 ml cans"/>
    <n v="4.5"/>
    <n v="20"/>
    <n v="0.15"/>
    <n v="90"/>
    <s v="Federal Shipping"/>
    <s v="Königlich Essen"/>
    <s v="Philip Cramer"/>
    <s v="Brandenburg"/>
    <s v="Germany"/>
    <s v="Refrescos Americanas LTDA"/>
  </r>
  <r>
    <x v="282"/>
    <d v="2018-04-11T00:00:00"/>
    <d v="2018-02-01T00:00:00"/>
    <s v="Anne Dodsworth"/>
    <x v="19"/>
    <x v="0"/>
    <s v="5 kg pkg."/>
    <n v="55"/>
    <n v="25"/>
    <n v="0"/>
    <n v="1375"/>
    <s v="Federal Shipping"/>
    <s v="Königlich Essen"/>
    <s v="Philip Cramer"/>
    <s v="Brandenburg"/>
    <s v="Germany"/>
    <s v="Gai pâturage"/>
  </r>
  <r>
    <x v="802"/>
    <d v="2015-04-17T00:00:00"/>
    <d v="2015-01-27T00:00:00"/>
    <s v="Nancy Davolio"/>
    <x v="3"/>
    <x v="2"/>
    <s v="50 - 300 g pkgs."/>
    <n v="53"/>
    <n v="10"/>
    <n v="0.1"/>
    <n v="530"/>
    <s v="Federal Shipping"/>
    <s v="Seven Seas Imports"/>
    <s v="Hari Kumar"/>
    <s v="London"/>
    <s v="UK"/>
    <s v="G'day, Mate"/>
  </r>
  <r>
    <x v="282"/>
    <d v="2018-04-11T00:00:00"/>
    <d v="2018-01-26T00:00:00"/>
    <s v="Nancy Davolio"/>
    <x v="2"/>
    <x v="0"/>
    <s v="1 kg pkg."/>
    <n v="21"/>
    <n v="50"/>
    <n v="0.1"/>
    <n v="1050"/>
    <s v="Federal Shipping"/>
    <s v="Seven Seas Imports"/>
    <s v="Hari Kumar"/>
    <s v="London"/>
    <s v="UK"/>
    <s v="Cooperativa de Quesos 'Las Cabras'"/>
  </r>
  <r>
    <x v="802"/>
    <d v="2015-03-17T00:00:00"/>
    <d v="2015-01-29T00:00:00"/>
    <s v="Nancy Davolio"/>
    <x v="56"/>
    <x v="7"/>
    <s v="16 pies"/>
    <n v="7.45"/>
    <n v="7"/>
    <n v="0.1"/>
    <n v="52.15"/>
    <s v="Federal Shipping"/>
    <s v="Seven Seas Imports"/>
    <s v="Hari Kumar"/>
    <s v="London"/>
    <s v="UK"/>
    <s v="Ma Maison"/>
  </r>
  <r>
    <x v="803"/>
    <d v="2017-05-07T00:00:00"/>
    <d v="2017-02-04T00:00:00"/>
    <s v="Margaret Peacock"/>
    <x v="35"/>
    <x v="7"/>
    <s v="20 - 1 kg tins"/>
    <n v="39"/>
    <n v="40"/>
    <n v="0.25"/>
    <n v="1560"/>
    <s v="United Package"/>
    <s v="Bólido Comidas preparadas"/>
    <s v="Martín Sommer"/>
    <s v="Madrid"/>
    <s v="Spain"/>
    <s v="Pavlova, Ltd."/>
  </r>
  <r>
    <x v="804"/>
    <d v="2016-02-03T00:00:00"/>
    <d v="2016-02-03T00:00:00"/>
    <s v="Margaret Peacock"/>
    <x v="39"/>
    <x v="7"/>
    <s v="50 bags x 30 sausgs."/>
    <n v="123.79"/>
    <n v="20"/>
    <n v="0.25"/>
    <n v="2475.8000000000002"/>
    <s v="United Package"/>
    <s v="Bólido Comidas preparadas"/>
    <s v="Martín Sommer"/>
    <s v="Madrid"/>
    <s v="Spain"/>
    <s v="Plutzer Lebensmittelgroßmärkte AG"/>
  </r>
  <r>
    <x v="805"/>
    <d v="2018-04-13T00:00:00"/>
    <d v="2018-02-01T00:00:00"/>
    <s v="Margaret Peacock"/>
    <x v="3"/>
    <x v="2"/>
    <s v="50 - 300 g pkgs."/>
    <n v="53"/>
    <n v="30"/>
    <n v="0.25"/>
    <n v="1590"/>
    <s v="United Package"/>
    <s v="Simons bistro"/>
    <s v="Jytte Petersen"/>
    <s v="København"/>
    <s v="Denmark"/>
    <s v="G'day, Mate"/>
  </r>
  <r>
    <x v="806"/>
    <d v="2015-02-04T00:00:00"/>
    <d v="2015-01-31T00:00:00"/>
    <s v="Margaret Peacock"/>
    <x v="30"/>
    <x v="5"/>
    <s v="48 pies"/>
    <n v="49.3"/>
    <n v="5"/>
    <n v="0.25"/>
    <n v="246.5"/>
    <s v="United Package"/>
    <s v="Simons bistro"/>
    <s v="Jytte Petersen"/>
    <s v="København"/>
    <s v="Denmark"/>
    <s v="Forêts d'érables"/>
  </r>
  <r>
    <x v="805"/>
    <d v="2018-04-16T00:00:00"/>
    <d v="2018-02-03T00:00:00"/>
    <s v="Margaret Peacock"/>
    <x v="34"/>
    <x v="3"/>
    <s v="10 - 200 g glasses"/>
    <n v="25.89"/>
    <n v="25"/>
    <n v="0.25"/>
    <n v="647.25"/>
    <s v="United Package"/>
    <s v="Simons bistro"/>
    <s v="Jytte Petersen"/>
    <s v="København"/>
    <s v="Denmark"/>
    <s v="Nord-Ost-Fisch Handelsgesellschaft mbH"/>
  </r>
  <r>
    <x v="806"/>
    <d v="2015-02-08T00:00:00"/>
    <d v="2015-02-01T00:00:00"/>
    <s v="Margaret Peacock"/>
    <x v="16"/>
    <x v="7"/>
    <s v="24 boxes x 2 pies"/>
    <n v="24"/>
    <n v="60"/>
    <n v="0.25"/>
    <n v="1440"/>
    <s v="United Package"/>
    <s v="Simons bistro"/>
    <s v="Jytte Petersen"/>
    <s v="København"/>
    <s v="Denmark"/>
    <s v="Ma Maison"/>
  </r>
  <r>
    <x v="807"/>
    <d v="2015-02-09T00:00:00"/>
    <d v="2015-02-04T00:00:00"/>
    <s v="Margaret Peacock"/>
    <x v="19"/>
    <x v="0"/>
    <s v="5 kg pkg."/>
    <n v="55"/>
    <n v="15"/>
    <n v="0.05"/>
    <n v="825"/>
    <s v="Speedy Express"/>
    <s v="Wellington Importadora"/>
    <s v="Paula Parente"/>
    <s v="Resende"/>
    <s v="Brazil"/>
    <s v="Gai pâturage"/>
  </r>
  <r>
    <x v="807"/>
    <d v="2015-02-18T00:00:00"/>
    <d v="2015-02-07T00:00:00"/>
    <s v="Margaret Peacock"/>
    <x v="66"/>
    <x v="5"/>
    <s v="20 - 450 g glasses"/>
    <n v="14"/>
    <n v="15"/>
    <n v="0.05"/>
    <n v="210"/>
    <s v="Speedy Express"/>
    <s v="Wellington Importadora"/>
    <s v="Paula Parente"/>
    <s v="Resende"/>
    <s v="Brazil"/>
    <s v="Heli Süßwaren GmbH &amp; Co. KG"/>
  </r>
  <r>
    <x v="287"/>
    <d v="2017-04-02T00:00:00"/>
    <d v="2017-01-31T00:00:00"/>
    <s v="Margaret Peacock"/>
    <x v="49"/>
    <x v="5"/>
    <s v="10 boxes x 12 pieces"/>
    <n v="9.1999999999999993"/>
    <n v="24"/>
    <n v="0.05"/>
    <n v="220.79999999999998"/>
    <s v="Speedy Express"/>
    <s v="Wellington Importadora"/>
    <s v="Paula Parente"/>
    <s v="Resende"/>
    <s v="Brazil"/>
    <s v="Specialty Biscuits, Ltd."/>
  </r>
  <r>
    <x v="808"/>
    <d v="2018-05-02T00:00:00"/>
    <d v="2018-02-06T00:00:00"/>
    <s v="Michael Suyama"/>
    <x v="14"/>
    <x v="5"/>
    <s v="24 - 50 g pkgs."/>
    <n v="20"/>
    <n v="4"/>
    <n v="0.15"/>
    <n v="80"/>
    <s v="United Package"/>
    <s v="Seven Seas Imports"/>
    <s v="Hari Kumar"/>
    <s v="London"/>
    <s v="UK"/>
    <s v="Karkki Oy"/>
  </r>
  <r>
    <x v="287"/>
    <d v="2017-03-28T00:00:00"/>
    <d v="2017-02-02T00:00:00"/>
    <s v="Michael Suyama"/>
    <x v="44"/>
    <x v="2"/>
    <s v="25 - 825 g cans"/>
    <n v="45.6"/>
    <n v="24"/>
    <n v="0"/>
    <n v="1094.4000000000001"/>
    <s v="United Package"/>
    <s v="Seven Seas Imports"/>
    <s v="Hari Kumar"/>
    <s v="London"/>
    <s v="UK"/>
    <s v="Plutzer Lebensmittelgroßmärkte AG"/>
  </r>
  <r>
    <x v="287"/>
    <d v="2017-04-20T00:00:00"/>
    <d v="2017-02-05T00:00:00"/>
    <s v="Michael Suyama"/>
    <x v="41"/>
    <x v="3"/>
    <s v="12 - 200 ml jars"/>
    <n v="31"/>
    <n v="36"/>
    <n v="0"/>
    <n v="1116"/>
    <s v="United Package"/>
    <s v="Seven Seas Imports"/>
    <s v="Hari Kumar"/>
    <s v="London"/>
    <s v="UK"/>
    <s v="Tokyo Traders"/>
  </r>
  <r>
    <x v="808"/>
    <d v="2018-03-19T00:00:00"/>
    <d v="2018-02-04T00:00:00"/>
    <s v="Andrew Fuller"/>
    <x v="67"/>
    <x v="6"/>
    <s v="12 - 75 cl bottles"/>
    <n v="263.5"/>
    <n v="10"/>
    <n v="0"/>
    <n v="2635"/>
    <s v="Federal Shipping"/>
    <s v="The Big Cheese"/>
    <s v="Liz Nixon"/>
    <s v="Portland"/>
    <s v="USA"/>
    <s v="Aux joyeux ecclésiastiques"/>
  </r>
  <r>
    <x v="808"/>
    <d v="2018-04-12T00:00:00"/>
    <d v="2018-02-03T00:00:00"/>
    <s v="Andrew Fuller"/>
    <x v="54"/>
    <x v="6"/>
    <s v="24 - 12 oz bottles"/>
    <n v="14"/>
    <n v="10"/>
    <n v="0"/>
    <n v="140"/>
    <s v="Federal Shipping"/>
    <s v="The Big Cheese"/>
    <s v="Liz Nixon"/>
    <s v="Portland"/>
    <s v="USA"/>
    <s v="Bigfoot Breweries"/>
  </r>
  <r>
    <x v="809"/>
    <d v="2016-04-28T00:00:00"/>
    <d v="2016-02-10T00:00:00"/>
    <s v="Janet Leverling"/>
    <x v="15"/>
    <x v="2"/>
    <s v="5 kg pkg."/>
    <n v="10"/>
    <n v="15"/>
    <n v="0.25"/>
    <n v="150"/>
    <s v="United Package"/>
    <s v="Victuailles en stock"/>
    <s v="Mary Saveley"/>
    <s v="Lyon"/>
    <s v="France"/>
    <s v="Tokyo Traders"/>
  </r>
  <r>
    <x v="809"/>
    <d v="2016-03-26T00:00:00"/>
    <d v="2016-02-05T00:00:00"/>
    <s v="Janet Leverling"/>
    <x v="6"/>
    <x v="4"/>
    <s v="32 - 8 oz bottles"/>
    <n v="21.05"/>
    <n v="2"/>
    <n v="0"/>
    <n v="42.1"/>
    <s v="United Package"/>
    <s v="Victuailles en stock"/>
    <s v="Mary Saveley"/>
    <s v="Lyon"/>
    <s v="France"/>
    <s v="New Orleans Cajun Delights"/>
  </r>
  <r>
    <x v="288"/>
    <d v="2015-02-28T00:00:00"/>
    <d v="2015-02-06T00:00:00"/>
    <s v="Janet Leverling"/>
    <x v="18"/>
    <x v="6"/>
    <s v="24 - 12 oz bottles"/>
    <n v="19"/>
    <n v="20"/>
    <n v="0.25"/>
    <n v="380"/>
    <s v="United Package"/>
    <s v="Victuailles en stock"/>
    <s v="Mary Saveley"/>
    <s v="Lyon"/>
    <s v="France"/>
    <s v="Exotic Liquids"/>
  </r>
  <r>
    <x v="289"/>
    <d v="2018-02-18T00:00:00"/>
    <d v="2018-02-08T00:00:00"/>
    <s v="Margaret Peacock"/>
    <x v="38"/>
    <x v="3"/>
    <s v="24 - 4 oz tins"/>
    <n v="18.399999999999999"/>
    <n v="1"/>
    <n v="0"/>
    <n v="18.399999999999999"/>
    <s v="Speedy Express"/>
    <s v="Franchi S.p.A."/>
    <s v="Paolo Accorti"/>
    <s v="Torino"/>
    <s v="Italy"/>
    <s v="New England Seafood Cannery"/>
  </r>
  <r>
    <x v="290"/>
    <d v="2018-02-23T00:00:00"/>
    <d v="2018-02-09T00:00:00"/>
    <s v="Andrew Fuller"/>
    <x v="33"/>
    <x v="1"/>
    <s v="24 - 250 g pkgs."/>
    <n v="38"/>
    <n v="20"/>
    <n v="0.15"/>
    <n v="760"/>
    <s v="Federal Shipping"/>
    <s v="Old World Delicatessen"/>
    <s v="Rene Phillips"/>
    <s v="Anchorage"/>
    <s v="USA"/>
    <s v="Pasta Buttini s.r.l."/>
  </r>
  <r>
    <x v="291"/>
    <d v="2015-03-20T00:00:00"/>
    <d v="2015-02-08T00:00:00"/>
    <s v="Andrew Fuller"/>
    <x v="37"/>
    <x v="6"/>
    <s v="500 ml"/>
    <n v="18"/>
    <n v="50"/>
    <n v="0.15"/>
    <n v="900"/>
    <s v="Federal Shipping"/>
    <s v="Old World Delicatessen"/>
    <s v="Rene Phillips"/>
    <s v="Anchorage"/>
    <s v="USA"/>
    <s v="Karkki Oy"/>
  </r>
  <r>
    <x v="293"/>
    <d v="2016-04-04T00:00:00"/>
    <d v="2016-02-02T00:00:00"/>
    <s v="Robert King"/>
    <x v="65"/>
    <x v="1"/>
    <s v="16 - 2 kg boxes"/>
    <n v="7"/>
    <n v="20"/>
    <n v="0"/>
    <n v="140"/>
    <s v="Speedy Express"/>
    <s v="Wellington Importadora"/>
    <s v="Paula Parente"/>
    <s v="Resende"/>
    <s v="Brazil"/>
    <s v="G'day, Mate"/>
  </r>
  <r>
    <x v="292"/>
    <d v="2017-03-19T00:00:00"/>
    <d v="2017-02-11T00:00:00"/>
    <s v="Andrew Fuller"/>
    <x v="29"/>
    <x v="6"/>
    <s v="24 - 355 ml bottles"/>
    <n v="15"/>
    <n v="5"/>
    <n v="0"/>
    <n v="75"/>
    <s v="Federal Shipping"/>
    <s v="Laughing Bacchus Wine Cellars"/>
    <s v="Yoshi Tannamuri"/>
    <s v="Vancouver"/>
    <s v="Canada"/>
    <s v="Pavlova, Ltd."/>
  </r>
  <r>
    <x v="292"/>
    <d v="2017-02-14T00:00:00"/>
    <d v="2017-02-06T00:00:00"/>
    <s v="Andrew Fuller"/>
    <x v="43"/>
    <x v="3"/>
    <s v="2 kg box"/>
    <n v="6"/>
    <n v="7"/>
    <n v="0"/>
    <n v="42"/>
    <s v="Federal Shipping"/>
    <s v="Laughing Bacchus Wine Cellars"/>
    <s v="Yoshi Tannamuri"/>
    <s v="Vancouver"/>
    <s v="Canada"/>
    <s v="Mayumi's"/>
  </r>
  <r>
    <x v="290"/>
    <d v="2018-02-07T00:00:00"/>
    <d v="2018-02-02T00:00:00"/>
    <s v="Andrew Fuller"/>
    <x v="66"/>
    <x v="5"/>
    <s v="20 - 450 g glasses"/>
    <n v="14"/>
    <n v="5"/>
    <n v="0"/>
    <n v="70"/>
    <s v="Federal Shipping"/>
    <s v="Laughing Bacchus Wine Cellars"/>
    <s v="Yoshi Tannamuri"/>
    <s v="Vancouver"/>
    <s v="Canada"/>
    <s v="Heli Süßwaren GmbH &amp; Co. KG"/>
  </r>
  <r>
    <x v="295"/>
    <d v="2018-05-11T00:00:00"/>
    <d v="2018-02-08T00:00:00"/>
    <s v="Laura Callahan"/>
    <x v="70"/>
    <x v="1"/>
    <s v="12 - 250 g pkgs."/>
    <n v="9"/>
    <n v="18"/>
    <n v="0"/>
    <n v="162"/>
    <s v="Speedy Express"/>
    <s v="LINO-Delicateses"/>
    <s v="Felipe Izquierdo"/>
    <s v="I. de Margarita"/>
    <s v="Venezuela"/>
    <s v="PB Knäckebröd AB"/>
  </r>
  <r>
    <x v="295"/>
    <d v="2018-03-22T00:00:00"/>
    <d v="2018-02-06T00:00:00"/>
    <s v="Laura Callahan"/>
    <x v="49"/>
    <x v="5"/>
    <s v="10 boxes x 12 pieces"/>
    <n v="9.1999999999999993"/>
    <n v="15"/>
    <n v="0"/>
    <n v="138"/>
    <s v="Speedy Express"/>
    <s v="LINO-Delicateses"/>
    <s v="Felipe Izquierdo"/>
    <s v="I. de Margarita"/>
    <s v="Venezuela"/>
    <s v="Specialty Biscuits, Ltd."/>
  </r>
  <r>
    <x v="295"/>
    <d v="2018-03-27T00:00:00"/>
    <d v="2018-02-09T00:00:00"/>
    <s v="Laura Callahan"/>
    <x v="38"/>
    <x v="3"/>
    <s v="24 - 4 oz tins"/>
    <n v="18.399999999999999"/>
    <n v="30"/>
    <n v="0"/>
    <n v="552"/>
    <s v="Speedy Express"/>
    <s v="LINO-Delicateses"/>
    <s v="Felipe Izquierdo"/>
    <s v="I. de Margarita"/>
    <s v="Venezuela"/>
    <s v="New England Seafood Cannery"/>
  </r>
  <r>
    <x v="295"/>
    <d v="2018-02-13T00:00:00"/>
    <d v="2018-02-12T00:00:00"/>
    <s v="Steven Buchanan"/>
    <x v="23"/>
    <x v="4"/>
    <s v="12 boxes"/>
    <n v="13"/>
    <n v="20"/>
    <n v="0"/>
    <n v="260"/>
    <s v="Speedy Express"/>
    <s v="Reggiani Caseifici"/>
    <s v="Maurizio Moroni"/>
    <s v="Reggio Emilia"/>
    <s v="Italy"/>
    <s v="Plutzer Lebensmittelgroßmärkte AG"/>
  </r>
  <r>
    <x v="810"/>
    <d v="2017-04-16T00:00:00"/>
    <d v="2017-02-11T00:00:00"/>
    <s v="Steven Buchanan"/>
    <x v="0"/>
    <x v="0"/>
    <s v="24 - 200 g pkgs."/>
    <n v="34.799999999999997"/>
    <n v="40"/>
    <n v="0.1"/>
    <n v="1392"/>
    <s v="Speedy Express"/>
    <s v="Reggiani Caseifici"/>
    <s v="Maurizio Moroni"/>
    <s v="Reggio Emilia"/>
    <s v="Italy"/>
    <s v="Formaggi Fortini s.r.l."/>
  </r>
  <r>
    <x v="810"/>
    <d v="2017-03-17T00:00:00"/>
    <d v="2017-02-11T00:00:00"/>
    <s v="Steven Buchanan"/>
    <x v="13"/>
    <x v="0"/>
    <s v="12 - 100 g pkgs"/>
    <n v="12.5"/>
    <n v="16"/>
    <n v="0.1"/>
    <n v="200"/>
    <s v="Speedy Express"/>
    <s v="Reggiani Caseifici"/>
    <s v="Maurizio Moroni"/>
    <s v="Reggio Emilia"/>
    <s v="Italy"/>
    <s v="Formaggi Fortini s.r.l."/>
  </r>
  <r>
    <x v="811"/>
    <d v="2016-05-12T00:00:00"/>
    <d v="2016-02-06T00:00:00"/>
    <s v="Nancy Davolio"/>
    <x v="18"/>
    <x v="6"/>
    <s v="24 - 12 oz bottles"/>
    <n v="19"/>
    <n v="12"/>
    <n v="0.2"/>
    <n v="228"/>
    <s v="Speedy Express"/>
    <s v="Ricardo Adocicados"/>
    <s v="Janete Limeira"/>
    <s v="Rio de Janeiro"/>
    <s v="Brazil"/>
    <s v="Exotic Liquids"/>
  </r>
  <r>
    <x v="812"/>
    <d v="2015-04-09T00:00:00"/>
    <d v="2015-02-10T00:00:00"/>
    <s v="Nancy Davolio"/>
    <x v="53"/>
    <x v="3"/>
    <s v="4 - 450 g glasses"/>
    <n v="12"/>
    <n v="35"/>
    <n v="0"/>
    <n v="420"/>
    <s v="Speedy Express"/>
    <s v="Ricardo Adocicados"/>
    <s v="Janete Limeira"/>
    <s v="Rio de Janeiro"/>
    <s v="Brazil"/>
    <s v="Lyngbysild"/>
  </r>
  <r>
    <x v="812"/>
    <d v="2015-05-05T00:00:00"/>
    <d v="2015-02-14T00:00:00"/>
    <s v="Janet Leverling"/>
    <x v="75"/>
    <x v="4"/>
    <s v="24 - 500 ml bottles"/>
    <n v="28.5"/>
    <n v="30"/>
    <n v="0.15"/>
    <n v="855"/>
    <s v="Federal Shipping"/>
    <s v="Victuailles en stock"/>
    <s v="Mary Saveley"/>
    <s v="Lyon"/>
    <s v="France"/>
    <s v="Forêts d'érables"/>
  </r>
  <r>
    <x v="811"/>
    <d v="2016-05-05T00:00:00"/>
    <d v="2016-02-09T00:00:00"/>
    <s v="Janet Leverling"/>
    <x v="40"/>
    <x v="6"/>
    <s v="16 - 500 g tins"/>
    <n v="46"/>
    <n v="20"/>
    <n v="0.15"/>
    <n v="920"/>
    <s v="Federal Shipping"/>
    <s v="Victuailles en stock"/>
    <s v="Mary Saveley"/>
    <s v="Lyon"/>
    <s v="France"/>
    <s v="Leka Trading"/>
  </r>
  <r>
    <x v="813"/>
    <d v="2017-02-24T00:00:00"/>
    <d v="2017-02-11T00:00:00"/>
    <s v="Janet Leverling"/>
    <x v="5"/>
    <x v="3"/>
    <s v="12 - 12 oz cans"/>
    <n v="9.65"/>
    <n v="20"/>
    <n v="0"/>
    <n v="193"/>
    <s v="Federal Shipping"/>
    <s v="Victuailles en stock"/>
    <s v="Mary Saveley"/>
    <s v="Lyon"/>
    <s v="France"/>
    <s v="New England Seafood Cannery"/>
  </r>
  <r>
    <x v="814"/>
    <d v="2018-03-06T00:00:00"/>
    <d v="2018-02-08T00:00:00"/>
    <s v="Janet Leverling"/>
    <x v="74"/>
    <x v="5"/>
    <s v="10 pkgs."/>
    <n v="12.75"/>
    <n v="8"/>
    <n v="0.15"/>
    <n v="102"/>
    <s v="Federal Shipping"/>
    <s v="Victuailles en stock"/>
    <s v="Mary Saveley"/>
    <s v="Lyon"/>
    <s v="France"/>
    <s v="Zaanse Snoepfabriek"/>
  </r>
  <r>
    <x v="814"/>
    <d v="2018-03-02T00:00:00"/>
    <d v="2018-02-07T00:00:00"/>
    <s v="Andrew Fuller"/>
    <x v="9"/>
    <x v="0"/>
    <s v="500 g"/>
    <n v="2.5"/>
    <n v="16"/>
    <n v="0"/>
    <n v="40"/>
    <s v="Federal Shipping"/>
    <s v="Save-a-lot Markets"/>
    <s v="Jose Pavarotti"/>
    <s v="Boise"/>
    <s v="USA"/>
    <s v="Norske Meierier"/>
  </r>
  <r>
    <x v="815"/>
    <d v="2015-03-06T00:00:00"/>
    <d v="2015-02-12T00:00:00"/>
    <s v="Margaret Peacock"/>
    <x v="30"/>
    <x v="5"/>
    <s v="48 pies"/>
    <n v="49.3"/>
    <n v="20"/>
    <n v="0.05"/>
    <n v="986"/>
    <s v="United Package"/>
    <s v="Great Lakes Food Market"/>
    <s v="Howard Snyder"/>
    <s v="Eugene"/>
    <s v="USA"/>
    <s v="Forêts d'érables"/>
  </r>
  <r>
    <x v="815"/>
    <d v="2015-03-27T00:00:00"/>
    <d v="2015-02-15T00:00:00"/>
    <s v="Margaret Peacock"/>
    <x v="67"/>
    <x v="6"/>
    <s v="12 - 75 cl bottles"/>
    <n v="263.5"/>
    <n v="30"/>
    <n v="0.05"/>
    <n v="7905"/>
    <s v="United Package"/>
    <s v="Great Lakes Food Market"/>
    <s v="Howard Snyder"/>
    <s v="Eugene"/>
    <s v="USA"/>
    <s v="Aux joyeux ecclésiastiques"/>
  </r>
  <r>
    <x v="816"/>
    <d v="2017-02-18T00:00:00"/>
    <d v="2017-02-06T00:00:00"/>
    <s v="Janet Leverling"/>
    <x v="30"/>
    <x v="5"/>
    <s v="48 pies"/>
    <n v="49.3"/>
    <n v="25"/>
    <n v="0.15"/>
    <n v="1232.5"/>
    <s v="United Package"/>
    <s v="Königlich Essen"/>
    <s v="Philip Cramer"/>
    <s v="Brandenburg"/>
    <s v="Germany"/>
    <s v="Forêts d'érables"/>
  </r>
  <r>
    <x v="817"/>
    <d v="2016-04-12T00:00:00"/>
    <d v="2016-02-07T00:00:00"/>
    <s v="Janet Leverling"/>
    <x v="68"/>
    <x v="5"/>
    <s v="100 - 250 g bags"/>
    <n v="31.23"/>
    <n v="40"/>
    <n v="0.15"/>
    <n v="1249.2"/>
    <s v="United Package"/>
    <s v="Königlich Essen"/>
    <s v="Philip Cramer"/>
    <s v="Brandenburg"/>
    <s v="Germany"/>
    <s v="Heli Süßwaren GmbH &amp; Co. KG"/>
  </r>
  <r>
    <x v="817"/>
    <d v="2016-05-04T00:00:00"/>
    <d v="2016-02-07T00:00:00"/>
    <s v="Janet Leverling"/>
    <x v="38"/>
    <x v="3"/>
    <s v="24 - 4 oz tins"/>
    <n v="18.399999999999999"/>
    <n v="60"/>
    <n v="0.15"/>
    <n v="1104"/>
    <s v="United Package"/>
    <s v="Königlich Essen"/>
    <s v="Philip Cramer"/>
    <s v="Brandenburg"/>
    <s v="Germany"/>
    <s v="New England Seafood Cannery"/>
  </r>
  <r>
    <x v="816"/>
    <d v="2017-04-27T00:00:00"/>
    <d v="2017-02-08T00:00:00"/>
    <s v="Janet Leverling"/>
    <x v="67"/>
    <x v="6"/>
    <s v="12 - 75 cl bottles"/>
    <n v="263.5"/>
    <n v="30"/>
    <n v="0"/>
    <n v="7905"/>
    <s v="United Package"/>
    <s v="Königlich Essen"/>
    <s v="Philip Cramer"/>
    <s v="Brandenburg"/>
    <s v="Germany"/>
    <s v="Aux joyeux ecclésiastiques"/>
  </r>
  <r>
    <x v="818"/>
    <d v="2018-04-29T00:00:00"/>
    <d v="2018-02-08T00:00:00"/>
    <s v="Robert King"/>
    <x v="5"/>
    <x v="3"/>
    <s v="12 - 12 oz cans"/>
    <n v="9.65"/>
    <n v="20"/>
    <n v="0"/>
    <n v="193"/>
    <s v="Federal Shipping"/>
    <s v="Magazzini Alimentari Riuniti"/>
    <s v="Giovanni Rovelli"/>
    <s v="Bergamo"/>
    <s v="Italy"/>
    <s v="New England Seafood Cannery"/>
  </r>
  <r>
    <x v="818"/>
    <d v="2018-05-18T00:00:00"/>
    <d v="2018-02-08T00:00:00"/>
    <s v="Robert King"/>
    <x v="26"/>
    <x v="0"/>
    <s v="24 - 200 g pkgs."/>
    <n v="32"/>
    <n v="20"/>
    <n v="0"/>
    <n v="640"/>
    <s v="Federal Shipping"/>
    <s v="Magazzini Alimentari Riuniti"/>
    <s v="Giovanni Rovelli"/>
    <s v="Bergamo"/>
    <s v="Italy"/>
    <s v="Formaggi Fortini s.r.l."/>
  </r>
  <r>
    <x v="300"/>
    <d v="2016-03-30T00:00:00"/>
    <d v="2016-02-07T00:00:00"/>
    <s v="Andrew Fuller"/>
    <x v="40"/>
    <x v="6"/>
    <s v="16 - 500 g tins"/>
    <n v="46"/>
    <n v="7"/>
    <n v="0"/>
    <n v="322"/>
    <s v="Federal Shipping"/>
    <s v="Cactus Comidas para llevar"/>
    <s v="Patricio Simpson"/>
    <s v="Buenos Aires"/>
    <s v="Argentina"/>
    <s v="Leka Trading"/>
  </r>
  <r>
    <x v="301"/>
    <d v="2015-05-02T00:00:00"/>
    <d v="2015-02-13T00:00:00"/>
    <s v="Andrew Fuller"/>
    <x v="48"/>
    <x v="6"/>
    <s v="24 - 0.5 l bottles"/>
    <n v="7.75"/>
    <n v="20"/>
    <n v="0"/>
    <n v="155"/>
    <s v="Federal Shipping"/>
    <s v="Cactus Comidas para llevar"/>
    <s v="Patricio Simpson"/>
    <s v="Buenos Aires"/>
    <s v="Argentina"/>
    <s v="Plutzer Lebensmittelgroßmärkte AG"/>
  </r>
  <r>
    <x v="300"/>
    <d v="2016-03-02T00:00:00"/>
    <d v="2016-02-11T00:00:00"/>
    <s v="Janet Leverling"/>
    <x v="33"/>
    <x v="1"/>
    <s v="24 - 250 g pkgs."/>
    <n v="38"/>
    <n v="30"/>
    <n v="0"/>
    <n v="1140"/>
    <s v="United Package"/>
    <s v="Rattlesnake Canyon Grocery"/>
    <s v="Paula Wilson"/>
    <s v="Albuquerque"/>
    <s v="USA"/>
    <s v="Pasta Buttini s.r.l."/>
  </r>
  <r>
    <x v="819"/>
    <d v="2017-02-21T00:00:00"/>
    <d v="2017-02-18T00:00:00"/>
    <s v="Nancy Davolio"/>
    <x v="31"/>
    <x v="6"/>
    <s v="24 - 12 oz bottles"/>
    <n v="18"/>
    <n v="20"/>
    <n v="0"/>
    <n v="360"/>
    <s v="Speedy Express"/>
    <s v="Split Rail Beer &amp; Ale"/>
    <s v="Art Braunschweiger"/>
    <s v="Lander"/>
    <s v="USA"/>
    <s v="Bigfoot Breweries"/>
  </r>
  <r>
    <x v="819"/>
    <d v="2017-02-17T00:00:00"/>
    <d v="2017-02-17T00:00:00"/>
    <s v="Nancy Davolio"/>
    <x v="3"/>
    <x v="2"/>
    <s v="50 - 300 g pkgs."/>
    <n v="53"/>
    <n v="6"/>
    <n v="0"/>
    <n v="318"/>
    <s v="Speedy Express"/>
    <s v="Split Rail Beer &amp; Ale"/>
    <s v="Art Braunschweiger"/>
    <s v="Lander"/>
    <s v="USA"/>
    <s v="G'day, Mate"/>
  </r>
  <r>
    <x v="303"/>
    <d v="2016-03-19T00:00:00"/>
    <d v="2016-02-17T00:00:00"/>
    <s v="Michael Suyama"/>
    <x v="29"/>
    <x v="6"/>
    <s v="24 - 355 ml bottles"/>
    <n v="15"/>
    <n v="6"/>
    <n v="0"/>
    <n v="90"/>
    <s v="Federal Shipping"/>
    <s v="Trail's Head Gourmet Provisioners"/>
    <s v="Helvetius Nagy"/>
    <s v="Kirkland"/>
    <s v="USA"/>
    <s v="Pavlova, Ltd."/>
  </r>
  <r>
    <x v="302"/>
    <d v="2018-05-03T00:00:00"/>
    <d v="2018-02-09T00:00:00"/>
    <s v="Michael Suyama"/>
    <x v="30"/>
    <x v="5"/>
    <s v="48 pies"/>
    <n v="49.3"/>
    <n v="3"/>
    <n v="0"/>
    <n v="147.89999999999998"/>
    <s v="Federal Shipping"/>
    <s v="Trail's Head Gourmet Provisioners"/>
    <s v="Helvetius Nagy"/>
    <s v="Kirkland"/>
    <s v="USA"/>
    <s v="Forêts d'érables"/>
  </r>
  <r>
    <x v="820"/>
    <d v="2017-03-27T00:00:00"/>
    <d v="2017-02-11T00:00:00"/>
    <s v="Steven Buchanan"/>
    <x v="23"/>
    <x v="4"/>
    <s v="12 boxes"/>
    <n v="13"/>
    <n v="15"/>
    <n v="0.1"/>
    <n v="195"/>
    <s v="United Package"/>
    <s v="LILA-Supermercado"/>
    <s v="Carlos González"/>
    <s v="Barquisimeto"/>
    <s v="Venezuela"/>
    <s v="Plutzer Lebensmittelgroßmärkte AG"/>
  </r>
  <r>
    <x v="304"/>
    <d v="2015-02-19T00:00:00"/>
    <d v="2015-02-18T00:00:00"/>
    <s v="Steven Buchanan"/>
    <x v="2"/>
    <x v="0"/>
    <s v="1 kg pkg."/>
    <n v="21"/>
    <n v="20"/>
    <n v="0.1"/>
    <n v="420"/>
    <s v="United Package"/>
    <s v="LILA-Supermercado"/>
    <s v="Carlos González"/>
    <s v="Barquisimeto"/>
    <s v="Venezuela"/>
    <s v="Cooperativa de Quesos 'Las Cabras'"/>
  </r>
  <r>
    <x v="821"/>
    <d v="2018-04-20T00:00:00"/>
    <d v="2018-02-10T00:00:00"/>
    <s v="Steven Buchanan"/>
    <x v="8"/>
    <x v="1"/>
    <s v="24 - 250 g pkgs."/>
    <n v="19.5"/>
    <n v="15"/>
    <n v="0"/>
    <n v="292.5"/>
    <s v="United Package"/>
    <s v="LILA-Supermercado"/>
    <s v="Carlos González"/>
    <s v="Barquisimeto"/>
    <s v="Venezuela"/>
    <s v="Pasta Buttini s.r.l."/>
  </r>
  <r>
    <x v="820"/>
    <d v="2017-02-10T00:00:00"/>
    <d v="2017-02-13T00:00:00"/>
    <s v="Steven Buchanan"/>
    <x v="19"/>
    <x v="0"/>
    <s v="5 kg pkg."/>
    <n v="55"/>
    <n v="40"/>
    <n v="0.1"/>
    <n v="2200"/>
    <s v="United Package"/>
    <s v="LILA-Supermercado"/>
    <s v="Carlos González"/>
    <s v="Barquisimeto"/>
    <s v="Venezuela"/>
    <s v="Gai pâturage"/>
  </r>
  <r>
    <x v="820"/>
    <d v="2017-03-03T00:00:00"/>
    <d v="2017-02-14T00:00:00"/>
    <s v="Laura Callahan"/>
    <x v="5"/>
    <x v="3"/>
    <s v="12 - 12 oz cans"/>
    <n v="9.65"/>
    <n v="12"/>
    <n v="0"/>
    <n v="115.80000000000001"/>
    <s v="Speedy Express"/>
    <s v="Folk och fä HB"/>
    <s v="Maria Larsson"/>
    <s v="Bräcke"/>
    <s v="Sweden"/>
    <s v="New England Seafood Cannery"/>
  </r>
  <r>
    <x v="304"/>
    <d v="2015-03-24T00:00:00"/>
    <d v="2015-02-16T00:00:00"/>
    <s v="Laura Callahan"/>
    <x v="29"/>
    <x v="6"/>
    <s v="24 - 355 ml bottles"/>
    <n v="15"/>
    <n v="9"/>
    <n v="0"/>
    <n v="135"/>
    <s v="Speedy Express"/>
    <s v="Folk och fä HB"/>
    <s v="Maria Larsson"/>
    <s v="Bräcke"/>
    <s v="Sweden"/>
    <s v="Pavlova, Ltd."/>
  </r>
  <r>
    <x v="304"/>
    <d v="2015-05-20T00:00:00"/>
    <d v="2015-02-14T00:00:00"/>
    <s v="Nancy Davolio"/>
    <x v="68"/>
    <x v="5"/>
    <s v="100 - 250 g bags"/>
    <n v="31.23"/>
    <n v="12"/>
    <n v="0"/>
    <n v="374.76"/>
    <s v="Speedy Express"/>
    <s v="Drachenblut Delikatessen"/>
    <s v="Sven Ottlieb"/>
    <s v="Aachen"/>
    <s v="Germany"/>
    <s v="Heli Süßwaren GmbH &amp; Co. KG"/>
  </r>
  <r>
    <x v="305"/>
    <d v="2016-05-11T00:00:00"/>
    <d v="2016-02-12T00:00:00"/>
    <s v="Nancy Davolio"/>
    <x v="22"/>
    <x v="7"/>
    <s v="48 pieces"/>
    <n v="32.799999999999997"/>
    <n v="20"/>
    <n v="0"/>
    <n v="656"/>
    <s v="Speedy Express"/>
    <s v="Drachenblut Delikatessen"/>
    <s v="Sven Ottlieb"/>
    <s v="Aachen"/>
    <s v="Germany"/>
    <s v="G'day, Mate"/>
  </r>
  <r>
    <x v="822"/>
    <d v="2018-05-01T00:00:00"/>
    <d v="2018-02-22T00:00:00"/>
    <s v="Michael Suyama"/>
    <x v="8"/>
    <x v="1"/>
    <s v="24 - 250 g pkgs."/>
    <n v="19.5"/>
    <n v="15"/>
    <n v="0"/>
    <n v="292.5"/>
    <s v="Speedy Express"/>
    <s v="Blondel père et fils"/>
    <s v="Frédérique Citeaux"/>
    <s v="Strasbourg"/>
    <s v="France"/>
    <s v="Pasta Buttini s.r.l."/>
  </r>
  <r>
    <x v="823"/>
    <d v="2015-04-12T00:00:00"/>
    <d v="2015-02-22T00:00:00"/>
    <s v="Michael Suyama"/>
    <x v="13"/>
    <x v="0"/>
    <s v="12 - 100 g pkgs"/>
    <n v="12.5"/>
    <n v="35"/>
    <n v="0"/>
    <n v="437.5"/>
    <s v="Speedy Express"/>
    <s v="Blondel père et fils"/>
    <s v="Frédérique Citeaux"/>
    <s v="Strasbourg"/>
    <s v="France"/>
    <s v="Formaggi Fortini s.r.l."/>
  </r>
  <r>
    <x v="824"/>
    <d v="2017-03-01T00:00:00"/>
    <d v="2017-02-16T00:00:00"/>
    <s v="Nancy Davolio"/>
    <x v="12"/>
    <x v="6"/>
    <s v="750 cc per bottle"/>
    <n v="18"/>
    <n v="21"/>
    <n v="0"/>
    <n v="378"/>
    <s v="United Package"/>
    <s v="Bon app'"/>
    <s v="Laurence Lebihan"/>
    <s v="Marseille"/>
    <s v="France"/>
    <s v="Aux joyeux ecclésiastiques"/>
  </r>
  <r>
    <x v="822"/>
    <d v="2018-04-14T00:00:00"/>
    <d v="2018-02-15T00:00:00"/>
    <s v="Nancy Davolio"/>
    <x v="41"/>
    <x v="3"/>
    <s v="12 - 200 ml jars"/>
    <n v="31"/>
    <n v="15"/>
    <n v="0"/>
    <n v="465"/>
    <s v="United Package"/>
    <s v="Bon app'"/>
    <s v="Laurence Lebihan"/>
    <s v="Marseille"/>
    <s v="France"/>
    <s v="Tokyo Traders"/>
  </r>
  <r>
    <x v="309"/>
    <d v="2016-03-30T00:00:00"/>
    <d v="2016-02-13T00:00:00"/>
    <s v="Anne Dodsworth"/>
    <x v="67"/>
    <x v="6"/>
    <s v="12 - 75 cl bottles"/>
    <n v="263.5"/>
    <n v="2"/>
    <n v="0"/>
    <n v="527"/>
    <s v="Speedy Express"/>
    <s v="Rancho grande"/>
    <s v="Sergio Gutiérrez"/>
    <s v="Buenos Aires"/>
    <s v="Argentina"/>
    <s v="Aux joyeux ecclésiastiques"/>
  </r>
  <r>
    <x v="825"/>
    <d v="2017-04-03T00:00:00"/>
    <d v="2017-02-14T00:00:00"/>
    <s v="Anne Dodsworth"/>
    <x v="11"/>
    <x v="5"/>
    <s v="30 gift boxes"/>
    <n v="81"/>
    <n v="5"/>
    <n v="0"/>
    <n v="405"/>
    <s v="Speedy Express"/>
    <s v="Rancho grande"/>
    <s v="Sergio Gutiérrez"/>
    <s v="Buenos Aires"/>
    <s v="Argentina"/>
    <s v="Specialty Biscuits, Ltd."/>
  </r>
  <r>
    <x v="826"/>
    <d v="2018-02-18T00:00:00"/>
    <d v="2018-02-20T00:00:00"/>
    <s v="Anne Dodsworth"/>
    <x v="18"/>
    <x v="6"/>
    <s v="24 - 12 oz bottles"/>
    <n v="19"/>
    <n v="10"/>
    <n v="0"/>
    <n v="190"/>
    <s v="Speedy Express"/>
    <s v="Island Trading"/>
    <s v="Helen Bennett"/>
    <s v="Cowes"/>
    <s v="UK"/>
    <s v="Exotic Liquids"/>
  </r>
  <r>
    <x v="826"/>
    <d v="2018-03-23T00:00:00"/>
    <d v="2018-02-19T00:00:00"/>
    <s v="Anne Dodsworth"/>
    <x v="43"/>
    <x v="3"/>
    <s v="2 kg box"/>
    <n v="6"/>
    <n v="10"/>
    <n v="0"/>
    <n v="60"/>
    <s v="Speedy Express"/>
    <s v="Island Trading"/>
    <s v="Helen Bennett"/>
    <s v="Cowes"/>
    <s v="UK"/>
    <s v="Mayumi's"/>
  </r>
  <r>
    <x v="827"/>
    <d v="2015-05-07T00:00:00"/>
    <d v="2015-02-16T00:00:00"/>
    <s v="Anne Dodsworth"/>
    <x v="10"/>
    <x v="0"/>
    <s v="15 - 300 g rounds"/>
    <n v="34"/>
    <n v="21"/>
    <n v="0"/>
    <n v="714"/>
    <s v="Speedy Express"/>
    <s v="Island Trading"/>
    <s v="Helen Bennett"/>
    <s v="Cowes"/>
    <s v="UK"/>
    <s v="Gai pâturage"/>
  </r>
  <r>
    <x v="309"/>
    <d v="2016-05-01T00:00:00"/>
    <d v="2016-02-20T00:00:00"/>
    <s v="Anne Dodsworth"/>
    <x v="71"/>
    <x v="4"/>
    <s v="12 - 12 oz jars"/>
    <n v="40"/>
    <n v="20"/>
    <n v="0"/>
    <n v="800"/>
    <s v="Speedy Express"/>
    <s v="Island Trading"/>
    <s v="Helen Bennett"/>
    <s v="Cowes"/>
    <s v="UK"/>
    <s v="Grandma Kelly's Homestead"/>
  </r>
  <r>
    <x v="825"/>
    <d v="2017-02-21T00:00:00"/>
    <d v="2017-02-14T00:00:00"/>
    <s v="Margaret Peacock"/>
    <x v="10"/>
    <x v="0"/>
    <s v="15 - 300 g rounds"/>
    <n v="34"/>
    <n v="30"/>
    <n v="0"/>
    <n v="1020"/>
    <s v="United Package"/>
    <s v="Tradição Hipermercados"/>
    <s v="Anabela Domingues"/>
    <s v="São Paulo"/>
    <s v="Brazil"/>
    <s v="Gai pâturage"/>
  </r>
  <r>
    <x v="309"/>
    <d v="2016-02-27T00:00:00"/>
    <d v="2016-02-23T00:00:00"/>
    <s v="Margaret Peacock"/>
    <x v="55"/>
    <x v="5"/>
    <s v="10 boxes x 8 pieces"/>
    <n v="12.5"/>
    <n v="24"/>
    <n v="0"/>
    <n v="300"/>
    <s v="United Package"/>
    <s v="Tradição Hipermercados"/>
    <s v="Anabela Domingues"/>
    <s v="São Paulo"/>
    <s v="Brazil"/>
    <s v="Specialty Biscuits, Ltd."/>
  </r>
  <r>
    <x v="825"/>
    <d v="2017-05-19T00:00:00"/>
    <d v="2017-02-20T00:00:00"/>
    <s v="Margaret Peacock"/>
    <x v="12"/>
    <x v="6"/>
    <s v="750 cc per bottle"/>
    <n v="18"/>
    <n v="28"/>
    <n v="0"/>
    <n v="504"/>
    <s v="United Package"/>
    <s v="Tradição Hipermercados"/>
    <s v="Anabela Domingues"/>
    <s v="São Paulo"/>
    <s v="Brazil"/>
    <s v="Aux joyeux ecclésiastiques"/>
  </r>
  <r>
    <x v="827"/>
    <d v="2015-05-15T00:00:00"/>
    <d v="2015-02-13T00:00:00"/>
    <s v="Margaret Peacock"/>
    <x v="62"/>
    <x v="4"/>
    <s v="12 - 8 oz jars"/>
    <n v="25"/>
    <n v="6"/>
    <n v="0"/>
    <n v="150"/>
    <s v="United Package"/>
    <s v="Tradição Hipermercados"/>
    <s v="Anabela Domingues"/>
    <s v="São Paulo"/>
    <s v="Brazil"/>
    <s v="Grandma Kelly's Homestead"/>
  </r>
  <r>
    <x v="312"/>
    <d v="2018-04-15T00:00:00"/>
    <d v="2018-02-19T00:00:00"/>
    <s v="Janet Leverling"/>
    <x v="31"/>
    <x v="6"/>
    <s v="24 - 12 oz bottles"/>
    <n v="18"/>
    <n v="8"/>
    <n v="0"/>
    <n v="144"/>
    <s v="United Package"/>
    <s v="Santé Gourmet"/>
    <s v="Jonas Bergulfsen"/>
    <s v="Stavern"/>
    <s v="Norway"/>
    <s v="Bigfoot Breweries"/>
  </r>
  <r>
    <x v="311"/>
    <d v="2017-04-17T00:00:00"/>
    <d v="2017-02-23T00:00:00"/>
    <s v="Janet Leverling"/>
    <x v="49"/>
    <x v="5"/>
    <s v="10 boxes x 12 pieces"/>
    <n v="9.1999999999999993"/>
    <n v="2"/>
    <n v="0"/>
    <n v="18.399999999999999"/>
    <s v="United Package"/>
    <s v="Santé Gourmet"/>
    <s v="Jonas Bergulfsen"/>
    <s v="Stavern"/>
    <s v="Norway"/>
    <s v="Specialty Biscuits, Ltd."/>
  </r>
  <r>
    <x v="312"/>
    <d v="2018-04-24T00:00:00"/>
    <d v="2018-02-21T00:00:00"/>
    <s v="Janet Leverling"/>
    <x v="67"/>
    <x v="6"/>
    <s v="12 - 75 cl bottles"/>
    <n v="263.5"/>
    <n v="8"/>
    <n v="0"/>
    <n v="2108"/>
    <s v="United Package"/>
    <s v="Santé Gourmet"/>
    <s v="Jonas Bergulfsen"/>
    <s v="Stavern"/>
    <s v="Norway"/>
    <s v="Aux joyeux ecclésiastiques"/>
  </r>
  <r>
    <x v="828"/>
    <d v="2016-03-06T00:00:00"/>
    <d v="2016-02-19T00:00:00"/>
    <s v="Janet Leverling"/>
    <x v="40"/>
    <x v="6"/>
    <s v="16 - 500 g tins"/>
    <n v="46"/>
    <n v="9"/>
    <n v="0"/>
    <n v="414"/>
    <s v="United Package"/>
    <s v="Santé Gourmet"/>
    <s v="Jonas Bergulfsen"/>
    <s v="Stavern"/>
    <s v="Norway"/>
    <s v="Leka Trading"/>
  </r>
  <r>
    <x v="312"/>
    <d v="2018-03-13T00:00:00"/>
    <d v="2018-02-20T00:00:00"/>
    <s v="Andrew Fuller"/>
    <x v="46"/>
    <x v="4"/>
    <s v="20 - 2 kg bags"/>
    <n v="19.45"/>
    <n v="16"/>
    <n v="0.2"/>
    <n v="311.2"/>
    <s v="United Package"/>
    <s v="La maison d'Asie"/>
    <s v="Annette Roulet"/>
    <s v="Toulouse"/>
    <s v="France"/>
    <s v="Leka Trading"/>
  </r>
  <r>
    <x v="312"/>
    <d v="2018-02-23T00:00:00"/>
    <d v="2018-02-19T00:00:00"/>
    <s v="Andrew Fuller"/>
    <x v="58"/>
    <x v="1"/>
    <s v="20 bags x 4 pieces"/>
    <n v="33.25"/>
    <n v="3"/>
    <n v="0"/>
    <n v="99.75"/>
    <s v="United Package"/>
    <s v="La maison d'Asie"/>
    <s v="Annette Roulet"/>
    <s v="Toulouse"/>
    <s v="France"/>
    <s v="Plutzer Lebensmittelgroßmärkte AG"/>
  </r>
  <r>
    <x v="311"/>
    <d v="2017-03-20T00:00:00"/>
    <d v="2017-02-19T00:00:00"/>
    <s v="Andrew Fuller"/>
    <x v="66"/>
    <x v="5"/>
    <s v="20 - 450 g glasses"/>
    <n v="14"/>
    <n v="10"/>
    <n v="0.2"/>
    <n v="140"/>
    <s v="United Package"/>
    <s v="La maison d'Asie"/>
    <s v="Annette Roulet"/>
    <s v="Toulouse"/>
    <s v="France"/>
    <s v="Heli Süßwaren GmbH &amp; Co. KG"/>
  </r>
  <r>
    <x v="312"/>
    <d v="2018-04-30T00:00:00"/>
    <d v="2018-02-23T00:00:00"/>
    <s v="Andrew Fuller"/>
    <x v="43"/>
    <x v="3"/>
    <s v="2 kg box"/>
    <n v="6"/>
    <n v="3"/>
    <n v="0.2"/>
    <n v="18"/>
    <s v="United Package"/>
    <s v="La maison d'Asie"/>
    <s v="Annette Roulet"/>
    <s v="Toulouse"/>
    <s v="France"/>
    <s v="Mayumi's"/>
  </r>
  <r>
    <x v="314"/>
    <d v="2017-02-18T00:00:00"/>
    <d v="2017-02-19T00:00:00"/>
    <s v="Michael Suyama"/>
    <x v="22"/>
    <x v="7"/>
    <s v="48 pieces"/>
    <n v="32.799999999999997"/>
    <n v="9"/>
    <n v="0.1"/>
    <n v="295.2"/>
    <s v="United Package"/>
    <s v="Ottilies Käseladen"/>
    <s v="Henriette Pfalzheim"/>
    <s v="Köln"/>
    <s v="Germany"/>
    <s v="G'day, Mate"/>
  </r>
  <r>
    <x v="829"/>
    <d v="2018-03-21T00:00:00"/>
    <d v="2018-02-20T00:00:00"/>
    <s v="Michael Suyama"/>
    <x v="32"/>
    <x v="2"/>
    <s v="12 - 1 lb pkgs."/>
    <n v="30"/>
    <n v="20"/>
    <n v="0.1"/>
    <n v="600"/>
    <s v="United Package"/>
    <s v="Ottilies Käseladen"/>
    <s v="Henriette Pfalzheim"/>
    <s v="Köln"/>
    <s v="Germany"/>
    <s v="Grandma Kelly's Homestead"/>
  </r>
  <r>
    <x v="829"/>
    <d v="2018-04-29T00:00:00"/>
    <d v="2018-02-22T00:00:00"/>
    <s v="Michael Suyama"/>
    <x v="13"/>
    <x v="0"/>
    <s v="12 - 100 g pkgs"/>
    <n v="12.5"/>
    <n v="9"/>
    <n v="0.1"/>
    <n v="112.5"/>
    <s v="United Package"/>
    <s v="Ottilies Käseladen"/>
    <s v="Henriette Pfalzheim"/>
    <s v="Köln"/>
    <s v="Germany"/>
    <s v="Formaggi Fortini s.r.l."/>
  </r>
  <r>
    <x v="313"/>
    <d v="2016-03-23T00:00:00"/>
    <d v="2016-02-19T00:00:00"/>
    <s v="Nancy Davolio"/>
    <x v="39"/>
    <x v="7"/>
    <s v="50 bags x 30 sausgs."/>
    <n v="123.79"/>
    <n v="8"/>
    <n v="0.05"/>
    <n v="990.32"/>
    <s v="Federal Shipping"/>
    <s v="Tradição Hipermercados"/>
    <s v="Anabela Domingues"/>
    <s v="São Paulo"/>
    <s v="Brazil"/>
    <s v="Plutzer Lebensmittelgroßmärkte AG"/>
  </r>
  <r>
    <x v="314"/>
    <d v="2017-03-02T00:00:00"/>
    <d v="2017-02-25T00:00:00"/>
    <s v="Nancy Davolio"/>
    <x v="34"/>
    <x v="3"/>
    <s v="10 - 200 g glasses"/>
    <n v="25.89"/>
    <n v="20"/>
    <n v="0.05"/>
    <n v="517.79999999999995"/>
    <s v="Federal Shipping"/>
    <s v="Tradição Hipermercados"/>
    <s v="Anabela Domingues"/>
    <s v="São Paulo"/>
    <s v="Brazil"/>
    <s v="Nord-Ost-Fisch Handelsgesellschaft mbH"/>
  </r>
  <r>
    <x v="830"/>
    <d v="2015-05-23T00:00:00"/>
    <d v="2015-02-23T00:00:00"/>
    <s v="Nancy Davolio"/>
    <x v="19"/>
    <x v="0"/>
    <s v="5 kg pkg."/>
    <n v="55"/>
    <n v="15"/>
    <n v="0"/>
    <n v="825"/>
    <s v="Federal Shipping"/>
    <s v="Alfreds Futterkiste"/>
    <s v="Maria Anders"/>
    <s v="Berlin"/>
    <s v="Germany"/>
    <s v="Gai pâturage"/>
  </r>
  <r>
    <x v="313"/>
    <d v="2016-02-24T00:00:00"/>
    <d v="2016-02-23T00:00:00"/>
    <s v="Nancy Davolio"/>
    <x v="23"/>
    <x v="4"/>
    <s v="12 boxes"/>
    <n v="13"/>
    <n v="2"/>
    <n v="0.2"/>
    <n v="26"/>
    <s v="Federal Shipping"/>
    <s v="Alfreds Futterkiste"/>
    <s v="Maria Anders"/>
    <s v="Berlin"/>
    <s v="Germany"/>
    <s v="Plutzer Lebensmittelgroßmärkte AG"/>
  </r>
  <r>
    <x v="318"/>
    <d v="2017-04-06T00:00:00"/>
    <d v="2017-02-16T00:00:00"/>
    <s v="Robert King"/>
    <x v="31"/>
    <x v="6"/>
    <s v="24 - 12 oz bottles"/>
    <n v="18"/>
    <n v="6"/>
    <n v="0"/>
    <n v="108"/>
    <s v="Speedy Express"/>
    <s v="Ernst Handel"/>
    <s v="Roland Mendel"/>
    <s v="Graz"/>
    <s v="Austria"/>
    <s v="Bigfoot Breweries"/>
  </r>
  <r>
    <x v="317"/>
    <d v="2015-05-18T00:00:00"/>
    <d v="2015-02-16T00:00:00"/>
    <s v="Robert King"/>
    <x v="10"/>
    <x v="0"/>
    <s v="15 - 300 g rounds"/>
    <n v="34"/>
    <n v="60"/>
    <n v="0"/>
    <n v="2040"/>
    <s v="Speedy Express"/>
    <s v="Ernst Handel"/>
    <s v="Roland Mendel"/>
    <s v="Graz"/>
    <s v="Austria"/>
    <s v="Gai pâturage"/>
  </r>
  <r>
    <x v="315"/>
    <d v="2016-05-06T00:00:00"/>
    <d v="2016-02-16T00:00:00"/>
    <s v="Robert King"/>
    <x v="58"/>
    <x v="1"/>
    <s v="20 bags x 4 pieces"/>
    <n v="33.25"/>
    <n v="30"/>
    <n v="0"/>
    <n v="997.5"/>
    <s v="Speedy Express"/>
    <s v="Ernst Handel"/>
    <s v="Roland Mendel"/>
    <s v="Graz"/>
    <s v="Austria"/>
    <s v="Plutzer Lebensmittelgroßmärkte AG"/>
  </r>
  <r>
    <x v="315"/>
    <d v="2016-04-21T00:00:00"/>
    <d v="2016-02-22T00:00:00"/>
    <s v="Robert King"/>
    <x v="8"/>
    <x v="1"/>
    <s v="24 - 250 g pkgs."/>
    <n v="19.5"/>
    <n v="24"/>
    <n v="0"/>
    <n v="468"/>
    <s v="Speedy Express"/>
    <s v="Ernst Handel"/>
    <s v="Roland Mendel"/>
    <s v="Graz"/>
    <s v="Austria"/>
    <s v="Pasta Buttini s.r.l."/>
  </r>
  <r>
    <x v="318"/>
    <d v="2017-04-23T00:00:00"/>
    <d v="2017-02-23T00:00:00"/>
    <s v="Robert King"/>
    <x v="7"/>
    <x v="1"/>
    <s v="24 - 500 g pkgs."/>
    <n v="21"/>
    <n v="52"/>
    <n v="0"/>
    <n v="1092"/>
    <s v="Speedy Express"/>
    <s v="Ernst Handel"/>
    <s v="Roland Mendel"/>
    <s v="Graz"/>
    <s v="Austria"/>
    <s v="PB Knäckebröd AB"/>
  </r>
  <r>
    <x v="315"/>
    <d v="2016-04-02T00:00:00"/>
    <d v="2016-02-23T00:00:00"/>
    <s v="Anne Dodsworth"/>
    <x v="38"/>
    <x v="3"/>
    <s v="24 - 4 oz tins"/>
    <n v="18.399999999999999"/>
    <n v="25"/>
    <n v="0"/>
    <n v="459.99999999999994"/>
    <s v="Federal Shipping"/>
    <s v="Berglunds snabbköp"/>
    <s v="Christina Berglund"/>
    <s v="Luleå"/>
    <s v="Sweden"/>
    <s v="New England Seafood Cannery"/>
  </r>
  <r>
    <x v="317"/>
    <d v="2015-05-12T00:00:00"/>
    <d v="2015-02-17T00:00:00"/>
    <s v="Anne Dodsworth"/>
    <x v="37"/>
    <x v="6"/>
    <s v="500 ml"/>
    <n v="18"/>
    <n v="21"/>
    <n v="0.25"/>
    <n v="378"/>
    <s v="Federal Shipping"/>
    <s v="Berglunds snabbköp"/>
    <s v="Christina Berglund"/>
    <s v="Luleå"/>
    <s v="Sweden"/>
    <s v="Karkki Oy"/>
  </r>
  <r>
    <x v="316"/>
    <d v="2018-05-19T00:00:00"/>
    <d v="2018-02-22T00:00:00"/>
    <s v="Anne Dodsworth"/>
    <x v="69"/>
    <x v="5"/>
    <s v="10 - 4 oz boxes"/>
    <n v="9.5"/>
    <n v="40"/>
    <n v="0.25"/>
    <n v="380"/>
    <s v="Federal Shipping"/>
    <s v="Berglunds snabbköp"/>
    <s v="Christina Berglund"/>
    <s v="Luleå"/>
    <s v="Sweden"/>
    <s v="Zaanse Snoepfabriek"/>
  </r>
  <r>
    <x v="318"/>
    <d v="2017-04-12T00:00:00"/>
    <d v="2017-02-17T00:00:00"/>
    <s v="Anne Dodsworth"/>
    <x v="43"/>
    <x v="3"/>
    <s v="2 kg box"/>
    <n v="6"/>
    <n v="6"/>
    <n v="0"/>
    <n v="36"/>
    <s v="Federal Shipping"/>
    <s v="Berglunds snabbköp"/>
    <s v="Christina Berglund"/>
    <s v="Luleå"/>
    <s v="Sweden"/>
    <s v="Mayumi's"/>
  </r>
  <r>
    <x v="831"/>
    <d v="2017-04-08T00:00:00"/>
    <d v="2017-02-27T00:00:00"/>
    <s v="Janet Leverling"/>
    <x v="52"/>
    <x v="6"/>
    <s v="10 boxes x 20 bags"/>
    <n v="18"/>
    <n v="4"/>
    <n v="0.25"/>
    <n v="72"/>
    <s v="Federal Shipping"/>
    <s v="LINO-Delicateses"/>
    <s v="Felipe Izquierdo"/>
    <s v="I. de Margarita"/>
    <s v="Venezuela"/>
    <s v="Exotic Liquids"/>
  </r>
  <r>
    <x v="831"/>
    <d v="2017-05-29T00:00:00"/>
    <d v="2017-02-26T00:00:00"/>
    <s v="Janet Leverling"/>
    <x v="59"/>
    <x v="3"/>
    <s v="16 kg pkg."/>
    <n v="62.5"/>
    <n v="25"/>
    <n v="0.25"/>
    <n v="1562.5"/>
    <s v="Federal Shipping"/>
    <s v="LINO-Delicateses"/>
    <s v="Felipe Izquierdo"/>
    <s v="I. de Margarita"/>
    <s v="Venezuela"/>
    <s v="Pavlova, Ltd."/>
  </r>
  <r>
    <x v="832"/>
    <d v="2018-03-26T00:00:00"/>
    <d v="2018-02-20T00:00:00"/>
    <s v="Janet Leverling"/>
    <x v="21"/>
    <x v="3"/>
    <s v="24 - 250 g  jars"/>
    <n v="19"/>
    <n v="50"/>
    <n v="0.25"/>
    <n v="950"/>
    <s v="Federal Shipping"/>
    <s v="LINO-Delicateses"/>
    <s v="Felipe Izquierdo"/>
    <s v="I. de Margarita"/>
    <s v="Venezuela"/>
    <s v="Svensk Sjöföda AB"/>
  </r>
  <r>
    <x v="832"/>
    <d v="2018-02-22T00:00:00"/>
    <d v="2018-03-01T00:00:00"/>
    <s v="Janet Leverling"/>
    <x v="0"/>
    <x v="0"/>
    <s v="24 - 200 g pkgs."/>
    <n v="34.799999999999997"/>
    <n v="15"/>
    <n v="0.1"/>
    <n v="522"/>
    <s v="Federal Shipping"/>
    <s v="Tradição Hipermercados"/>
    <s v="Anabela Domingues"/>
    <s v="São Paulo"/>
    <s v="Brazil"/>
    <s v="Formaggi Fortini s.r.l."/>
  </r>
  <r>
    <x v="833"/>
    <d v="2016-02-24T00:00:00"/>
    <d v="2016-02-26T00:00:00"/>
    <s v="Janet Leverling"/>
    <x v="64"/>
    <x v="3"/>
    <s v="24 pieces"/>
    <n v="13.25"/>
    <n v="30"/>
    <n v="0.1"/>
    <n v="397.5"/>
    <s v="Federal Shipping"/>
    <s v="Tradição Hipermercados"/>
    <s v="Anabela Domingues"/>
    <s v="São Paulo"/>
    <s v="Brazil"/>
    <s v="Escargots Nouveaux"/>
  </r>
  <r>
    <x v="834"/>
    <d v="2015-03-28T00:00:00"/>
    <d v="2015-02-25T00:00:00"/>
    <s v="Margaret Peacock"/>
    <x v="12"/>
    <x v="6"/>
    <s v="750 cc per bottle"/>
    <n v="18"/>
    <n v="10"/>
    <n v="0.2"/>
    <n v="180"/>
    <s v="United Package"/>
    <s v="LINO-Delicateses"/>
    <s v="Felipe Izquierdo"/>
    <s v="I. de Margarita"/>
    <s v="Venezuela"/>
    <s v="Aux joyeux ecclésiastiques"/>
  </r>
  <r>
    <x v="831"/>
    <d v="2017-04-01T00:00:00"/>
    <d v="2017-03-01T00:00:00"/>
    <s v="Margaret Peacock"/>
    <x v="66"/>
    <x v="5"/>
    <s v="20 - 450 g glasses"/>
    <n v="14"/>
    <n v="6"/>
    <n v="0.2"/>
    <n v="84"/>
    <s v="United Package"/>
    <s v="LINO-Delicateses"/>
    <s v="Felipe Izquierdo"/>
    <s v="I. de Margarita"/>
    <s v="Venezuela"/>
    <s v="Heli Süßwaren GmbH &amp; Co. KG"/>
  </r>
  <r>
    <x v="835"/>
    <d v="2018-02-23T00:00:00"/>
    <d v="2018-02-28T00:00:00"/>
    <s v="Steven Buchanan"/>
    <x v="41"/>
    <x v="3"/>
    <s v="12 - 200 ml jars"/>
    <n v="31"/>
    <n v="16"/>
    <n v="0"/>
    <n v="496"/>
    <s v="United Package"/>
    <s v="Suprêmes délices"/>
    <s v="Pascale Cartrain"/>
    <s v="Charleroi"/>
    <s v="Belgium"/>
    <s v="Tokyo Traders"/>
  </r>
  <r>
    <x v="836"/>
    <d v="2015-04-20T00:00:00"/>
    <d v="2015-02-23T00:00:00"/>
    <s v="Steven Buchanan"/>
    <x v="19"/>
    <x v="0"/>
    <s v="5 kg pkg."/>
    <n v="55"/>
    <n v="50"/>
    <n v="0"/>
    <n v="2750"/>
    <s v="United Package"/>
    <s v="Suprêmes délices"/>
    <s v="Pascale Cartrain"/>
    <s v="Charleroi"/>
    <s v="Belgium"/>
    <s v="Gai pâturage"/>
  </r>
  <r>
    <x v="836"/>
    <d v="2015-03-20T00:00:00"/>
    <d v="2015-02-27T00:00:00"/>
    <s v="Steven Buchanan"/>
    <x v="23"/>
    <x v="4"/>
    <s v="12 boxes"/>
    <n v="13"/>
    <n v="15"/>
    <n v="0"/>
    <n v="195"/>
    <s v="United Package"/>
    <s v="Suprêmes délices"/>
    <s v="Pascale Cartrain"/>
    <s v="Charleroi"/>
    <s v="Belgium"/>
    <s v="Plutzer Lebensmittelgroßmärkte AG"/>
  </r>
  <r>
    <x v="835"/>
    <d v="2018-04-21T00:00:00"/>
    <d v="2018-02-25T00:00:00"/>
    <s v="Steven Buchanan"/>
    <x v="33"/>
    <x v="1"/>
    <s v="24 - 250 g pkgs."/>
    <n v="38"/>
    <n v="30"/>
    <n v="0"/>
    <n v="1140"/>
    <s v="United Package"/>
    <s v="Suprêmes délices"/>
    <s v="Pascale Cartrain"/>
    <s v="Charleroi"/>
    <s v="Belgium"/>
    <s v="Pasta Buttini s.r.l."/>
  </r>
  <r>
    <x v="323"/>
    <d v="2017-03-09T00:00:00"/>
    <d v="2017-02-25T00:00:00"/>
    <s v="Nancy Davolio"/>
    <x v="29"/>
    <x v="6"/>
    <s v="24 - 355 ml bottles"/>
    <n v="15"/>
    <n v="12"/>
    <n v="0"/>
    <n v="180"/>
    <s v="Federal Shipping"/>
    <s v="Tortuga Restaurante"/>
    <s v="Miguel Angel Paolino"/>
    <s v="México D.F."/>
    <s v="Mexico"/>
    <s v="Pavlova, Ltd."/>
  </r>
  <r>
    <x v="322"/>
    <d v="2016-03-06T00:00:00"/>
    <d v="2016-02-20T00:00:00"/>
    <s v="Nancy Davolio"/>
    <x v="55"/>
    <x v="5"/>
    <s v="10 boxes x 8 pieces"/>
    <n v="12.5"/>
    <n v="20"/>
    <n v="0"/>
    <n v="250"/>
    <s v="Federal Shipping"/>
    <s v="Tortuga Restaurante"/>
    <s v="Miguel Angel Paolino"/>
    <s v="México D.F."/>
    <s v="Mexico"/>
    <s v="Specialty Biscuits, Ltd."/>
  </r>
  <r>
    <x v="323"/>
    <d v="2017-03-24T00:00:00"/>
    <d v="2017-02-24T00:00:00"/>
    <s v="Nancy Davolio"/>
    <x v="2"/>
    <x v="0"/>
    <s v="1 kg pkg."/>
    <n v="21"/>
    <n v="15"/>
    <n v="0"/>
    <n v="315"/>
    <s v="Federal Shipping"/>
    <s v="Tortuga Restaurante"/>
    <s v="Miguel Angel Paolino"/>
    <s v="México D.F."/>
    <s v="Mexico"/>
    <s v="Cooperativa de Quesos 'Las Cabras'"/>
  </r>
  <r>
    <x v="836"/>
    <d v="2015-03-31T00:00:00"/>
    <d v="2015-03-02T00:00:00"/>
    <s v="Nancy Davolio"/>
    <x v="40"/>
    <x v="6"/>
    <s v="16 - 500 g tins"/>
    <n v="46"/>
    <n v="5"/>
    <n v="0"/>
    <n v="230"/>
    <s v="Federal Shipping"/>
    <s v="Tortuga Restaurante"/>
    <s v="Miguel Angel Paolino"/>
    <s v="México D.F."/>
    <s v="Mexico"/>
    <s v="Leka Trading"/>
  </r>
  <r>
    <x v="326"/>
    <d v="2015-03-06T00:00:00"/>
    <d v="2015-02-25T00:00:00"/>
    <s v="Margaret Peacock"/>
    <x v="3"/>
    <x v="2"/>
    <s v="50 - 300 g pkgs."/>
    <n v="53"/>
    <n v="4"/>
    <n v="0.25"/>
    <n v="212"/>
    <s v="United Package"/>
    <s v="Victuailles en stock"/>
    <s v="Mary Saveley"/>
    <s v="Lyon"/>
    <s v="France"/>
    <s v="G'day, Mate"/>
  </r>
  <r>
    <x v="325"/>
    <d v="2017-04-04T00:00:00"/>
    <d v="2017-02-21T00:00:00"/>
    <s v="Laura Callahan"/>
    <x v="7"/>
    <x v="1"/>
    <s v="24 - 500 g pkgs."/>
    <n v="21"/>
    <n v="35"/>
    <n v="0"/>
    <n v="735"/>
    <s v="United Package"/>
    <s v="Piccolo und mehr"/>
    <s v="Georg Pipps"/>
    <s v="Salzburg"/>
    <s v="Austria"/>
    <s v="PB Knäckebröd AB"/>
  </r>
  <r>
    <x v="325"/>
    <d v="2017-04-14T00:00:00"/>
    <d v="2017-02-21T00:00:00"/>
    <s v="Laura Callahan"/>
    <x v="70"/>
    <x v="1"/>
    <s v="12 - 250 g pkgs."/>
    <n v="9"/>
    <n v="70"/>
    <n v="0.1"/>
    <n v="630"/>
    <s v="Speedy Express"/>
    <s v="QUICK-Stop"/>
    <s v="Horst Kloss"/>
    <s v="Cunewalde"/>
    <s v="Germany"/>
    <s v="PB Knäckebröd AB"/>
  </r>
  <r>
    <x v="325"/>
    <d v="2017-03-27T00:00:00"/>
    <d v="2017-03-03T00:00:00"/>
    <s v="Laura Callahan"/>
    <x v="1"/>
    <x v="1"/>
    <s v="32 - 1 kg pkgs."/>
    <n v="14"/>
    <n v="42"/>
    <n v="0.1"/>
    <n v="588"/>
    <s v="Speedy Express"/>
    <s v="QUICK-Stop"/>
    <s v="Horst Kloss"/>
    <s v="Cunewalde"/>
    <s v="Germany"/>
    <s v="Leka Trading"/>
  </r>
  <r>
    <x v="837"/>
    <d v="2016-05-12T00:00:00"/>
    <d v="2016-02-21T00:00:00"/>
    <s v="Laura Callahan"/>
    <x v="31"/>
    <x v="6"/>
    <s v="24 - 12 oz bottles"/>
    <n v="18"/>
    <n v="25"/>
    <n v="0.1"/>
    <n v="450"/>
    <s v="Speedy Express"/>
    <s v="QUICK-Stop"/>
    <s v="Horst Kloss"/>
    <s v="Cunewalde"/>
    <s v="Germany"/>
    <s v="Bigfoot Breweries"/>
  </r>
  <r>
    <x v="837"/>
    <d v="2016-05-21T00:00:00"/>
    <d v="2016-02-24T00:00:00"/>
    <s v="Laura Callahan"/>
    <x v="58"/>
    <x v="1"/>
    <s v="20 bags x 4 pieces"/>
    <n v="33.25"/>
    <n v="48"/>
    <n v="0"/>
    <n v="1596"/>
    <s v="Speedy Express"/>
    <s v="QUICK-Stop"/>
    <s v="Horst Kloss"/>
    <s v="Cunewalde"/>
    <s v="Germany"/>
    <s v="Plutzer Lebensmittelgroßmärkte AG"/>
  </r>
  <r>
    <x v="324"/>
    <d v="2018-05-08T00:00:00"/>
    <d v="2018-02-23T00:00:00"/>
    <s v="Laura Callahan"/>
    <x v="64"/>
    <x v="3"/>
    <s v="24 pieces"/>
    <n v="13.25"/>
    <n v="60"/>
    <n v="0.1"/>
    <n v="795"/>
    <s v="Speedy Express"/>
    <s v="QUICK-Stop"/>
    <s v="Horst Kloss"/>
    <s v="Cunewalde"/>
    <s v="Germany"/>
    <s v="Escargots Nouveaux"/>
  </r>
  <r>
    <x v="838"/>
    <d v="2015-05-27T00:00:00"/>
    <d v="2015-02-28T00:00:00"/>
    <s v="Andrew Fuller"/>
    <x v="15"/>
    <x v="2"/>
    <s v="5 kg pkg."/>
    <n v="10"/>
    <n v="20"/>
    <n v="0"/>
    <n v="200"/>
    <s v="Federal Shipping"/>
    <s v="Suprêmes délices"/>
    <s v="Pascale Cartrain"/>
    <s v="Charleroi"/>
    <s v="Belgium"/>
    <s v="Tokyo Traders"/>
  </r>
  <r>
    <x v="839"/>
    <d v="2016-04-27T00:00:00"/>
    <d v="2016-02-23T00:00:00"/>
    <s v="Andrew Fuller"/>
    <x v="63"/>
    <x v="4"/>
    <s v="48 - 6 oz jars"/>
    <n v="22"/>
    <n v="21"/>
    <n v="0"/>
    <n v="462"/>
    <s v="Federal Shipping"/>
    <s v="Suprêmes délices"/>
    <s v="Pascale Cartrain"/>
    <s v="Charleroi"/>
    <s v="Belgium"/>
    <s v="New Orleans Cajun Delights"/>
  </r>
  <r>
    <x v="840"/>
    <d v="2017-04-22T00:00:00"/>
    <d v="2017-03-03T00:00:00"/>
    <s v="Andrew Fuller"/>
    <x v="29"/>
    <x v="6"/>
    <s v="24 - 355 ml bottles"/>
    <n v="15"/>
    <n v="30"/>
    <n v="0"/>
    <n v="450"/>
    <s v="Federal Shipping"/>
    <s v="Suprêmes délices"/>
    <s v="Pascale Cartrain"/>
    <s v="Charleroi"/>
    <s v="Belgium"/>
    <s v="Pavlova, Ltd."/>
  </r>
  <r>
    <x v="839"/>
    <d v="2016-03-08T00:00:00"/>
    <d v="2016-02-23T00:00:00"/>
    <s v="Margaret Peacock"/>
    <x v="10"/>
    <x v="0"/>
    <s v="15 - 300 g rounds"/>
    <n v="34"/>
    <n v="45"/>
    <n v="0.2"/>
    <n v="1530"/>
    <s v="Federal Shipping"/>
    <s v="Save-a-lot Markets"/>
    <s v="Jose Pavarotti"/>
    <s v="Boise"/>
    <s v="USA"/>
    <s v="Gai pâturage"/>
  </r>
  <r>
    <x v="838"/>
    <d v="2015-05-15T00:00:00"/>
    <d v="2015-03-04T00:00:00"/>
    <s v="Margaret Peacock"/>
    <x v="42"/>
    <x v="0"/>
    <s v="10 - 500 g pkgs."/>
    <n v="21.5"/>
    <n v="55"/>
    <n v="0.2"/>
    <n v="1182.5"/>
    <s v="Federal Shipping"/>
    <s v="Save-a-lot Markets"/>
    <s v="Jose Pavarotti"/>
    <s v="Boise"/>
    <s v="USA"/>
    <s v="Norske Meierier"/>
  </r>
  <r>
    <x v="838"/>
    <d v="2015-05-29T00:00:00"/>
    <d v="2015-02-26T00:00:00"/>
    <s v="Margaret Peacock"/>
    <x v="52"/>
    <x v="6"/>
    <s v="10 boxes x 20 bags"/>
    <n v="18"/>
    <n v="80"/>
    <n v="0.2"/>
    <n v="1440"/>
    <s v="Federal Shipping"/>
    <s v="Save-a-lot Markets"/>
    <s v="Jose Pavarotti"/>
    <s v="Boise"/>
    <s v="USA"/>
    <s v="Exotic Liquids"/>
  </r>
  <r>
    <x v="327"/>
    <d v="2018-03-20T00:00:00"/>
    <d v="2018-02-27T00:00:00"/>
    <s v="Margaret Peacock"/>
    <x v="73"/>
    <x v="3"/>
    <s v="1k pkg."/>
    <n v="9.5"/>
    <n v="36"/>
    <n v="0.2"/>
    <n v="342"/>
    <s v="Federal Shipping"/>
    <s v="Save-a-lot Markets"/>
    <s v="Jose Pavarotti"/>
    <s v="Boise"/>
    <s v="USA"/>
    <s v="Lyngbysild"/>
  </r>
  <r>
    <x v="840"/>
    <d v="2017-05-08T00:00:00"/>
    <d v="2017-02-28T00:00:00"/>
    <s v="Margaret Peacock"/>
    <x v="49"/>
    <x v="5"/>
    <s v="10 boxes x 12 pieces"/>
    <n v="9.1999999999999993"/>
    <n v="12"/>
    <n v="0.2"/>
    <n v="110.39999999999999"/>
    <s v="Federal Shipping"/>
    <s v="Save-a-lot Markets"/>
    <s v="Jose Pavarotti"/>
    <s v="Boise"/>
    <s v="USA"/>
    <s v="Specialty Biscuits, Ltd."/>
  </r>
  <r>
    <x v="327"/>
    <d v="2018-04-23T00:00:00"/>
    <d v="2018-02-25T00:00:00"/>
    <s v="Margaret Peacock"/>
    <x v="28"/>
    <x v="3"/>
    <s v="12 - 500 g pkgs."/>
    <n v="26"/>
    <n v="60"/>
    <n v="0.2"/>
    <n v="1560"/>
    <s v="Federal Shipping"/>
    <s v="Save-a-lot Markets"/>
    <s v="Jose Pavarotti"/>
    <s v="Boise"/>
    <s v="USA"/>
    <s v="Svensk Sjöföda AB"/>
  </r>
  <r>
    <x v="329"/>
    <d v="2016-05-03T00:00:00"/>
    <d v="2016-03-03T00:00:00"/>
    <s v="Robert King"/>
    <x v="76"/>
    <x v="7"/>
    <s v="18 - 500 g pkgs."/>
    <n v="97"/>
    <n v="3"/>
    <n v="0"/>
    <n v="291"/>
    <s v="United Package"/>
    <s v="Consolidated Holdings"/>
    <s v="Elizabeth Brown"/>
    <s v="London"/>
    <s v="UK"/>
    <s v="Tokyo Traders"/>
  </r>
  <r>
    <x v="329"/>
    <d v="2016-05-03T00:00:00"/>
    <d v="2016-02-27T00:00:00"/>
    <s v="Robert King"/>
    <x v="25"/>
    <x v="4"/>
    <s v="36 boxes"/>
    <n v="21.35"/>
    <n v="30"/>
    <n v="0"/>
    <n v="640.5"/>
    <s v="United Package"/>
    <s v="Consolidated Holdings"/>
    <s v="Elizabeth Brown"/>
    <s v="London"/>
    <s v="UK"/>
    <s v="New Orleans Cajun Delights"/>
  </r>
  <r>
    <x v="329"/>
    <d v="2016-05-04T00:00:00"/>
    <d v="2016-02-25T00:00:00"/>
    <s v="Anne Dodsworth"/>
    <x v="68"/>
    <x v="5"/>
    <s v="100 - 250 g bags"/>
    <n v="31.23"/>
    <n v="18"/>
    <n v="0.15"/>
    <n v="562.14"/>
    <s v="United Package"/>
    <s v="Königlich Essen"/>
    <s v="Philip Cramer"/>
    <s v="Brandenburg"/>
    <s v="Germany"/>
    <s v="Heli Süßwaren GmbH &amp; Co. KG"/>
  </r>
  <r>
    <x v="329"/>
    <d v="2016-04-12T00:00:00"/>
    <d v="2016-02-24T00:00:00"/>
    <s v="Anne Dodsworth"/>
    <x v="57"/>
    <x v="4"/>
    <s v="12 - 550 ml bottles"/>
    <n v="10"/>
    <n v="49"/>
    <n v="0"/>
    <n v="490"/>
    <s v="United Package"/>
    <s v="Königlich Essen"/>
    <s v="Philip Cramer"/>
    <s v="Brandenburg"/>
    <s v="Germany"/>
    <s v="Exotic Liquids"/>
  </r>
  <r>
    <x v="329"/>
    <d v="2016-05-30T00:00:00"/>
    <d v="2016-03-04T00:00:00"/>
    <s v="Nancy Davolio"/>
    <x v="29"/>
    <x v="6"/>
    <s v="24 - 355 ml bottles"/>
    <n v="15"/>
    <n v="30"/>
    <n v="0.15"/>
    <n v="450"/>
    <s v="Speedy Express"/>
    <s v="Victuailles en stock"/>
    <s v="Mary Saveley"/>
    <s v="Lyon"/>
    <s v="France"/>
    <s v="Pavlova, Ltd."/>
  </r>
  <r>
    <x v="841"/>
    <d v="2015-05-09T00:00:00"/>
    <d v="2015-02-25T00:00:00"/>
    <s v="Nancy Davolio"/>
    <x v="66"/>
    <x v="5"/>
    <s v="20 - 450 g glasses"/>
    <n v="14"/>
    <n v="20"/>
    <n v="0.15"/>
    <n v="280"/>
    <s v="Speedy Express"/>
    <s v="Victuailles en stock"/>
    <s v="Mary Saveley"/>
    <s v="Lyon"/>
    <s v="France"/>
    <s v="Heli Süßwaren GmbH &amp; Co. KG"/>
  </r>
  <r>
    <x v="841"/>
    <d v="2015-03-10T00:00:00"/>
    <d v="2015-03-01T00:00:00"/>
    <s v="Nancy Davolio"/>
    <x v="9"/>
    <x v="0"/>
    <s v="500 g"/>
    <n v="2.5"/>
    <n v="4"/>
    <n v="0.15"/>
    <n v="10"/>
    <s v="Speedy Express"/>
    <s v="Victuailles en stock"/>
    <s v="Mary Saveley"/>
    <s v="Lyon"/>
    <s v="France"/>
    <s v="Norske Meierier"/>
  </r>
  <r>
    <x v="842"/>
    <d v="2015-04-17T00:00:00"/>
    <d v="2015-03-07T00:00:00"/>
    <s v="Steven Buchanan"/>
    <x v="8"/>
    <x v="1"/>
    <s v="24 - 250 g pkgs."/>
    <n v="19.5"/>
    <n v="10"/>
    <n v="0.05"/>
    <n v="195"/>
    <s v="Speedy Express"/>
    <s v="Ricardo Adocicados"/>
    <s v="Janete Limeira"/>
    <s v="Rio de Janeiro"/>
    <s v="Brazil"/>
    <s v="Pasta Buttini s.r.l."/>
  </r>
  <r>
    <x v="843"/>
    <d v="2017-02-28T00:00:00"/>
    <d v="2017-03-06T00:00:00"/>
    <s v="Steven Buchanan"/>
    <x v="19"/>
    <x v="0"/>
    <s v="5 kg pkg."/>
    <n v="55"/>
    <n v="42"/>
    <n v="0.05"/>
    <n v="2310"/>
    <s v="Speedy Express"/>
    <s v="Ricardo Adocicados"/>
    <s v="Janete Limeira"/>
    <s v="Rio de Janeiro"/>
    <s v="Brazil"/>
    <s v="Gai pâturage"/>
  </r>
  <r>
    <x v="844"/>
    <d v="2016-05-08T00:00:00"/>
    <d v="2016-03-06T00:00:00"/>
    <s v="Steven Buchanan"/>
    <x v="66"/>
    <x v="5"/>
    <s v="20 - 450 g glasses"/>
    <n v="14"/>
    <n v="10"/>
    <n v="0.05"/>
    <n v="140"/>
    <s v="Speedy Express"/>
    <s v="Ricardo Adocicados"/>
    <s v="Janete Limeira"/>
    <s v="Rio de Janeiro"/>
    <s v="Brazil"/>
    <s v="Heli Süßwaren GmbH &amp; Co. KG"/>
  </r>
  <r>
    <x v="843"/>
    <d v="2017-03-31T00:00:00"/>
    <d v="2017-02-27T00:00:00"/>
    <s v="Steven Buchanan"/>
    <x v="18"/>
    <x v="6"/>
    <s v="24 - 12 oz bottles"/>
    <n v="19"/>
    <n v="5"/>
    <n v="0.05"/>
    <n v="95"/>
    <s v="Speedy Express"/>
    <s v="Ricardo Adocicados"/>
    <s v="Janete Limeira"/>
    <s v="Rio de Janeiro"/>
    <s v="Brazil"/>
    <s v="Exotic Liquids"/>
  </r>
  <r>
    <x v="843"/>
    <d v="2017-06-06T00:00:00"/>
    <d v="2017-03-08T00:00:00"/>
    <s v="Laura Callahan"/>
    <x v="18"/>
    <x v="6"/>
    <s v="24 - 12 oz bottles"/>
    <n v="19"/>
    <n v="15"/>
    <n v="0"/>
    <n v="285"/>
    <s v="Speedy Express"/>
    <s v="Rattlesnake Canyon Grocery"/>
    <s v="Paula Wilson"/>
    <s v="Albuquerque"/>
    <s v="USA"/>
    <s v="Exotic Liquids"/>
  </r>
  <r>
    <x v="843"/>
    <d v="2017-03-31T00:00:00"/>
    <d v="2017-03-08T00:00:00"/>
    <s v="Laura Callahan"/>
    <x v="35"/>
    <x v="7"/>
    <s v="20 - 1 kg tins"/>
    <n v="39"/>
    <n v="6"/>
    <n v="0"/>
    <n v="234"/>
    <s v="Speedy Express"/>
    <s v="Rattlesnake Canyon Grocery"/>
    <s v="Paula Wilson"/>
    <s v="Albuquerque"/>
    <s v="USA"/>
    <s v="Pavlova, Ltd."/>
  </r>
  <r>
    <x v="845"/>
    <d v="2018-05-24T00:00:00"/>
    <d v="2018-02-28T00:00:00"/>
    <s v="Laura Callahan"/>
    <x v="30"/>
    <x v="5"/>
    <s v="48 pies"/>
    <n v="49.3"/>
    <n v="50"/>
    <n v="0"/>
    <n v="2465"/>
    <s v="Speedy Express"/>
    <s v="Rattlesnake Canyon Grocery"/>
    <s v="Paula Wilson"/>
    <s v="Albuquerque"/>
    <s v="USA"/>
    <s v="Forêts d'érables"/>
  </r>
  <r>
    <x v="334"/>
    <d v="2015-04-08T00:00:00"/>
    <d v="2015-03-03T00:00:00"/>
    <s v="Anne Dodsworth"/>
    <x v="59"/>
    <x v="3"/>
    <s v="16 kg pkg."/>
    <n v="62.5"/>
    <n v="10"/>
    <n v="0"/>
    <n v="625"/>
    <s v="United Package"/>
    <s v="Blauer See Delikatessen"/>
    <s v="Hanna Moos"/>
    <s v="Mannheim"/>
    <s v="Germany"/>
    <s v="Pavlova, Ltd."/>
  </r>
  <r>
    <x v="334"/>
    <d v="2015-03-23T00:00:00"/>
    <d v="2015-02-27T00:00:00"/>
    <s v="Janet Leverling"/>
    <x v="41"/>
    <x v="3"/>
    <s v="12 - 200 ml jars"/>
    <n v="31"/>
    <n v="100"/>
    <n v="0.15"/>
    <n v="3100"/>
    <s v="United Package"/>
    <s v="Ernst Handel"/>
    <s v="Roland Mendel"/>
    <s v="Graz"/>
    <s v="Austria"/>
    <s v="Tokyo Traders"/>
  </r>
  <r>
    <x v="333"/>
    <d v="2018-05-07T00:00:00"/>
    <d v="2018-03-01T00:00:00"/>
    <s v="Janet Leverling"/>
    <x v="43"/>
    <x v="3"/>
    <s v="2 kg box"/>
    <n v="6"/>
    <n v="65"/>
    <n v="0.15"/>
    <n v="390"/>
    <s v="United Package"/>
    <s v="Ernst Handel"/>
    <s v="Roland Mendel"/>
    <s v="Graz"/>
    <s v="Austria"/>
    <s v="Mayumi's"/>
  </r>
  <r>
    <x v="335"/>
    <d v="2016-04-30T00:00:00"/>
    <d v="2016-03-08T00:00:00"/>
    <s v="Janet Leverling"/>
    <x v="6"/>
    <x v="4"/>
    <s v="32 - 8 oz bottles"/>
    <n v="21.05"/>
    <n v="15"/>
    <n v="0.15"/>
    <n v="315.75"/>
    <s v="Speedy Express"/>
    <s v="Old World Delicatessen"/>
    <s v="Rene Phillips"/>
    <s v="Anchorage"/>
    <s v="USA"/>
    <s v="New Orleans Cajun Delights"/>
  </r>
  <r>
    <x v="333"/>
    <d v="2018-05-08T00:00:00"/>
    <d v="2018-03-01T00:00:00"/>
    <s v="Janet Leverling"/>
    <x v="20"/>
    <x v="5"/>
    <s v="32 - 500 g boxes"/>
    <n v="17.45"/>
    <n v="50"/>
    <n v="0"/>
    <n v="872.5"/>
    <s v="Speedy Express"/>
    <s v="Old World Delicatessen"/>
    <s v="Rene Phillips"/>
    <s v="Anchorage"/>
    <s v="USA"/>
    <s v="Pavlova, Ltd."/>
  </r>
  <r>
    <x v="334"/>
    <d v="2015-04-29T00:00:00"/>
    <d v="2015-03-08T00:00:00"/>
    <s v="Janet Leverling"/>
    <x v="13"/>
    <x v="0"/>
    <s v="12 - 100 g pkgs"/>
    <n v="12.5"/>
    <n v="14"/>
    <n v="0"/>
    <n v="175"/>
    <s v="Speedy Express"/>
    <s v="Old World Delicatessen"/>
    <s v="Rene Phillips"/>
    <s v="Anchorage"/>
    <s v="USA"/>
    <s v="Formaggi Fortini s.r.l."/>
  </r>
  <r>
    <x v="335"/>
    <d v="2016-03-29T00:00:00"/>
    <d v="2016-03-02T00:00:00"/>
    <s v="Janet Leverling"/>
    <x v="33"/>
    <x v="1"/>
    <s v="24 - 250 g pkgs."/>
    <n v="38"/>
    <n v="24"/>
    <n v="0"/>
    <n v="912"/>
    <s v="Speedy Express"/>
    <s v="Old World Delicatessen"/>
    <s v="Rene Phillips"/>
    <s v="Anchorage"/>
    <s v="USA"/>
    <s v="Pasta Buttini s.r.l."/>
  </r>
  <r>
    <x v="336"/>
    <d v="2017-05-25T00:00:00"/>
    <d v="2017-03-04T00:00:00"/>
    <s v="Janet Leverling"/>
    <x v="1"/>
    <x v="1"/>
    <s v="32 - 1 kg pkgs."/>
    <n v="14"/>
    <n v="20"/>
    <n v="0"/>
    <n v="280"/>
    <s v="United Package"/>
    <s v="Antonio Moreno Taquería"/>
    <s v="Antonio Moreno"/>
    <s v="México D.F."/>
    <s v="Mexico"/>
    <s v="Leka Trading"/>
  </r>
  <r>
    <x v="846"/>
    <d v="2016-04-12T00:00:00"/>
    <d v="2016-03-06T00:00:00"/>
    <s v="Janet Leverling"/>
    <x v="18"/>
    <x v="6"/>
    <s v="24 - 12 oz bottles"/>
    <n v="19"/>
    <n v="20"/>
    <n v="0"/>
    <n v="380"/>
    <s v="United Package"/>
    <s v="Antonio Moreno Taquería"/>
    <s v="Antonio Moreno"/>
    <s v="México D.F."/>
    <s v="Mexico"/>
    <s v="Exotic Liquids"/>
  </r>
  <r>
    <x v="336"/>
    <d v="2017-06-06T00:00:00"/>
    <d v="2017-03-03T00:00:00"/>
    <s v="Laura Callahan"/>
    <x v="39"/>
    <x v="7"/>
    <s v="50 bags x 30 sausgs."/>
    <n v="123.79"/>
    <n v="10"/>
    <n v="0.25"/>
    <n v="1237.9000000000001"/>
    <s v="United Package"/>
    <s v="Berglunds snabbköp"/>
    <s v="Christina Berglund"/>
    <s v="Luleå"/>
    <s v="Sweden"/>
    <s v="Plutzer Lebensmittelgroßmärkte AG"/>
  </r>
  <r>
    <x v="846"/>
    <d v="2016-04-03T00:00:00"/>
    <d v="2016-03-07T00:00:00"/>
    <s v="Laura Callahan"/>
    <x v="68"/>
    <x v="5"/>
    <s v="100 - 250 g bags"/>
    <n v="31.23"/>
    <n v="35"/>
    <n v="0.25"/>
    <n v="1093.05"/>
    <s v="United Package"/>
    <s v="Berglunds snabbköp"/>
    <s v="Christina Berglund"/>
    <s v="Luleå"/>
    <s v="Sweden"/>
    <s v="Heli Süßwaren GmbH &amp; Co. KG"/>
  </r>
  <r>
    <x v="847"/>
    <d v="2018-04-02T00:00:00"/>
    <d v="2018-03-05T00:00:00"/>
    <s v="Laura Callahan"/>
    <x v="57"/>
    <x v="4"/>
    <s v="12 - 550 ml bottles"/>
    <n v="10"/>
    <n v="30"/>
    <n v="0"/>
    <n v="300"/>
    <s v="United Package"/>
    <s v="Berglunds snabbköp"/>
    <s v="Christina Berglund"/>
    <s v="Luleå"/>
    <s v="Sweden"/>
    <s v="Exotic Liquids"/>
  </r>
  <r>
    <x v="848"/>
    <d v="2016-05-03T00:00:00"/>
    <d v="2016-03-08T00:00:00"/>
    <s v="Andrew Fuller"/>
    <x v="29"/>
    <x v="6"/>
    <s v="24 - 355 ml bottles"/>
    <n v="15"/>
    <n v="4"/>
    <n v="0"/>
    <n v="60"/>
    <s v="Speedy Express"/>
    <s v="La corne d'abondance"/>
    <s v="Daniel Tonini"/>
    <s v="Versailles"/>
    <s v="France"/>
    <s v="Pavlova, Ltd."/>
  </r>
  <r>
    <x v="848"/>
    <d v="2016-04-19T00:00:00"/>
    <d v="2016-03-10T00:00:00"/>
    <s v="Andrew Fuller"/>
    <x v="24"/>
    <x v="5"/>
    <s v="100 - 100 g pieces"/>
    <n v="43.9"/>
    <n v="10"/>
    <n v="0"/>
    <n v="439"/>
    <s v="Speedy Express"/>
    <s v="La corne d'abondance"/>
    <s v="Daniel Tonini"/>
    <s v="Versailles"/>
    <s v="France"/>
    <s v="Heli Süßwaren GmbH &amp; Co. KG"/>
  </r>
  <r>
    <x v="849"/>
    <d v="2017-03-23T00:00:00"/>
    <d v="2017-03-10T00:00:00"/>
    <s v="Andrew Fuller"/>
    <x v="32"/>
    <x v="2"/>
    <s v="12 - 1 lb pkgs."/>
    <n v="30"/>
    <n v="5"/>
    <n v="0"/>
    <n v="150"/>
    <s v="Speedy Express"/>
    <s v="La corne d'abondance"/>
    <s v="Daniel Tonini"/>
    <s v="Versailles"/>
    <s v="France"/>
    <s v="Grandma Kelly's Homestead"/>
  </r>
  <r>
    <x v="848"/>
    <d v="2016-03-26T00:00:00"/>
    <d v="2016-02-29T00:00:00"/>
    <s v="Nancy Davolio"/>
    <x v="58"/>
    <x v="1"/>
    <s v="20 bags x 4 pieces"/>
    <n v="33.25"/>
    <n v="30"/>
    <n v="0.25"/>
    <n v="997.5"/>
    <s v="United Package"/>
    <s v="Frankenversand"/>
    <s v="Peter Franken"/>
    <s v="München"/>
    <s v="Germany"/>
    <s v="Plutzer Lebensmittelgroßmärkte AG"/>
  </r>
  <r>
    <x v="848"/>
    <d v="2016-05-16T00:00:00"/>
    <d v="2016-03-06T00:00:00"/>
    <s v="Nancy Davolio"/>
    <x v="17"/>
    <x v="6"/>
    <s v="12 - 355 ml cans"/>
    <n v="4.5"/>
    <n v="40"/>
    <n v="0.25"/>
    <n v="180"/>
    <s v="United Package"/>
    <s v="Frankenversand"/>
    <s v="Peter Franken"/>
    <s v="München"/>
    <s v="Germany"/>
    <s v="Refrescos Americanas LTDA"/>
  </r>
  <r>
    <x v="337"/>
    <d v="2015-06-07T00:00:00"/>
    <d v="2015-03-06T00:00:00"/>
    <s v="Nancy Davolio"/>
    <x v="56"/>
    <x v="7"/>
    <s v="16 pies"/>
    <n v="7.45"/>
    <n v="35"/>
    <n v="0.25"/>
    <n v="260.75"/>
    <s v="United Package"/>
    <s v="Frankenversand"/>
    <s v="Peter Franken"/>
    <s v="München"/>
    <s v="Germany"/>
    <s v="Ma Maison"/>
  </r>
  <r>
    <x v="850"/>
    <d v="2018-04-27T00:00:00"/>
    <d v="2018-03-10T00:00:00"/>
    <s v="Janet Leverling"/>
    <x v="37"/>
    <x v="6"/>
    <s v="500 ml"/>
    <n v="18"/>
    <n v="20"/>
    <n v="0"/>
    <n v="360"/>
    <s v="Federal Shipping"/>
    <s v="France restauration"/>
    <s v="Carine Schmitt"/>
    <s v="Nantes"/>
    <s v="France"/>
    <s v="Karkki Oy"/>
  </r>
  <r>
    <x v="850"/>
    <d v="2018-03-21T00:00:00"/>
    <d v="2018-03-07T00:00:00"/>
    <s v="Janet Leverling"/>
    <x v="3"/>
    <x v="2"/>
    <s v="50 - 300 g pkgs."/>
    <n v="53"/>
    <n v="3"/>
    <n v="0"/>
    <n v="159"/>
    <s v="Federal Shipping"/>
    <s v="France restauration"/>
    <s v="Carine Schmitt"/>
    <s v="Nantes"/>
    <s v="France"/>
    <s v="G'day, Mate"/>
  </r>
  <r>
    <x v="337"/>
    <d v="2015-05-24T00:00:00"/>
    <d v="2015-03-05T00:00:00"/>
    <s v="Margaret Peacock"/>
    <x v="30"/>
    <x v="5"/>
    <s v="48 pies"/>
    <n v="49.3"/>
    <n v="3"/>
    <n v="0"/>
    <n v="147.89999999999998"/>
    <s v="United Package"/>
    <s v="White Clover Markets"/>
    <s v="Karl Jablonski"/>
    <s v="Seattle"/>
    <s v="USA"/>
    <s v="Forêts d'érables"/>
  </r>
  <r>
    <x v="849"/>
    <d v="2017-05-27T00:00:00"/>
    <d v="2017-03-04T00:00:00"/>
    <s v="Margaret Peacock"/>
    <x v="59"/>
    <x v="3"/>
    <s v="16 kg pkg."/>
    <n v="62.5"/>
    <n v="20"/>
    <n v="0"/>
    <n v="1250"/>
    <s v="United Package"/>
    <s v="White Clover Markets"/>
    <s v="Karl Jablonski"/>
    <s v="Seattle"/>
    <s v="USA"/>
    <s v="Pavlova, Ltd."/>
  </r>
  <r>
    <x v="851"/>
    <d v="2016-04-24T00:00:00"/>
    <d v="2016-03-04T00:00:00"/>
    <s v="Margaret Peacock"/>
    <x v="9"/>
    <x v="0"/>
    <s v="500 g"/>
    <n v="2.5"/>
    <n v="35"/>
    <n v="0"/>
    <n v="87.5"/>
    <s v="United Package"/>
    <s v="White Clover Markets"/>
    <s v="Karl Jablonski"/>
    <s v="Seattle"/>
    <s v="USA"/>
    <s v="Norske Meierier"/>
  </r>
  <r>
    <x v="851"/>
    <d v="2016-05-11T00:00:00"/>
    <d v="2016-03-07T00:00:00"/>
    <s v="Margaret Peacock"/>
    <x v="35"/>
    <x v="7"/>
    <s v="20 - 1 kg tins"/>
    <n v="39"/>
    <n v="42"/>
    <n v="0"/>
    <n v="1638"/>
    <s v="United Package"/>
    <s v="White Clover Markets"/>
    <s v="Karl Jablonski"/>
    <s v="Seattle"/>
    <s v="USA"/>
    <s v="Pavlova, Ltd."/>
  </r>
  <r>
    <x v="851"/>
    <d v="2016-03-30T00:00:00"/>
    <d v="2016-03-05T00:00:00"/>
    <s v="Margaret Peacock"/>
    <x v="27"/>
    <x v="5"/>
    <s v="24 pkgs. x 4 pieces"/>
    <n v="10"/>
    <n v="40"/>
    <n v="0"/>
    <n v="400"/>
    <s v="United Package"/>
    <s v="White Clover Markets"/>
    <s v="Karl Jablonski"/>
    <s v="Seattle"/>
    <s v="USA"/>
    <s v="Specialty Biscuits, Ltd."/>
  </r>
  <r>
    <x v="850"/>
    <d v="2018-04-13T00:00:00"/>
    <d v="2018-03-07T00:00:00"/>
    <s v="Laura Callahan"/>
    <x v="2"/>
    <x v="0"/>
    <s v="1 kg pkg."/>
    <n v="21"/>
    <n v="25"/>
    <n v="0"/>
    <n v="525"/>
    <s v="United Package"/>
    <s v="Lehmanns Marktstand"/>
    <s v="Renate Messner"/>
    <s v="Frankfurt a.M. "/>
    <s v="Germany"/>
    <s v="Cooperativa de Quesos 'Las Cabras'"/>
  </r>
  <r>
    <x v="850"/>
    <d v="2018-04-22T00:00:00"/>
    <d v="2018-03-08T00:00:00"/>
    <s v="Laura Callahan"/>
    <x v="65"/>
    <x v="1"/>
    <s v="16 - 2 kg boxes"/>
    <n v="7"/>
    <n v="8"/>
    <n v="0"/>
    <n v="56"/>
    <s v="United Package"/>
    <s v="Lehmanns Marktstand"/>
    <s v="Renate Messner"/>
    <s v="Frankfurt a.M. "/>
    <s v="Germany"/>
    <s v="G'day, Mate"/>
  </r>
  <r>
    <x v="852"/>
    <d v="2016-05-29T00:00:00"/>
    <d v="2016-03-13T00:00:00"/>
    <s v="Margaret Peacock"/>
    <x v="64"/>
    <x v="3"/>
    <s v="24 pieces"/>
    <n v="13.25"/>
    <n v="12"/>
    <n v="0.15"/>
    <n v="159"/>
    <s v="United Package"/>
    <s v="HILARIÓN-Abastos"/>
    <s v="Carlos Hernández"/>
    <s v="San Cristóbal"/>
    <s v="Venezuela"/>
    <s v="Escargots Nouveaux"/>
  </r>
  <r>
    <x v="852"/>
    <d v="2016-03-27T00:00:00"/>
    <d v="2016-03-04T00:00:00"/>
    <s v="Margaret Peacock"/>
    <x v="52"/>
    <x v="6"/>
    <s v="10 boxes x 20 bags"/>
    <n v="18"/>
    <n v="20"/>
    <n v="0.15"/>
    <n v="360"/>
    <s v="United Package"/>
    <s v="HILARIÓN-Abastos"/>
    <s v="Carlos Hernández"/>
    <s v="San Cristóbal"/>
    <s v="Venezuela"/>
    <s v="Exotic Liquids"/>
  </r>
  <r>
    <x v="852"/>
    <d v="2016-05-30T00:00:00"/>
    <d v="2016-03-10T00:00:00"/>
    <s v="Margaret Peacock"/>
    <x v="51"/>
    <x v="6"/>
    <s v="24 - 12 oz bottles"/>
    <n v="14"/>
    <n v="15"/>
    <n v="0"/>
    <n v="210"/>
    <s v="United Package"/>
    <s v="Around the Horn"/>
    <s v="Thomas Hardy"/>
    <s v="London"/>
    <s v="UK"/>
    <s v="Bigfoot Breweries"/>
  </r>
  <r>
    <x v="853"/>
    <d v="2017-05-16T00:00:00"/>
    <d v="2017-03-06T00:00:00"/>
    <s v="Margaret Peacock"/>
    <x v="31"/>
    <x v="6"/>
    <s v="24 - 12 oz bottles"/>
    <n v="18"/>
    <n v="4"/>
    <n v="0"/>
    <n v="72"/>
    <s v="United Package"/>
    <s v="Around the Horn"/>
    <s v="Thomas Hardy"/>
    <s v="London"/>
    <s v="UK"/>
    <s v="Bigfoot Breweries"/>
  </r>
  <r>
    <x v="854"/>
    <d v="2015-03-05T00:00:00"/>
    <d v="2015-03-11T00:00:00"/>
    <s v="Andrew Fuller"/>
    <x v="67"/>
    <x v="6"/>
    <s v="12 - 75 cl bottles"/>
    <n v="263.5"/>
    <n v="60"/>
    <n v="0.05"/>
    <n v="15810"/>
    <s v="Speedy Express"/>
    <s v="QUICK-Stop"/>
    <s v="Horst Kloss"/>
    <s v="Cunewalde"/>
    <s v="Germany"/>
    <s v="Aux joyeux ecclésiastiques"/>
  </r>
  <r>
    <x v="855"/>
    <d v="2018-06-01T00:00:00"/>
    <d v="2018-03-07T00:00:00"/>
    <s v="Andrew Fuller"/>
    <x v="12"/>
    <x v="6"/>
    <s v="750 cc per bottle"/>
    <n v="18"/>
    <n v="80"/>
    <n v="0.05"/>
    <n v="1440"/>
    <s v="Speedy Express"/>
    <s v="QUICK-Stop"/>
    <s v="Horst Kloss"/>
    <s v="Cunewalde"/>
    <s v="Germany"/>
    <s v="Aux joyeux ecclésiastiques"/>
  </r>
  <r>
    <x v="856"/>
    <d v="2016-04-02T00:00:00"/>
    <d v="2016-03-08T00:00:00"/>
    <s v="Steven Buchanan"/>
    <x v="17"/>
    <x v="6"/>
    <s v="12 - 355 ml cans"/>
    <n v="4.5"/>
    <n v="6"/>
    <n v="0.25"/>
    <n v="27"/>
    <s v="Speedy Express"/>
    <s v="Berglunds snabbköp"/>
    <s v="Christina Berglund"/>
    <s v="Luleå"/>
    <s v="Sweden"/>
    <s v="Refrescos Americanas LTDA"/>
  </r>
  <r>
    <x v="857"/>
    <d v="2015-05-07T00:00:00"/>
    <d v="2015-03-09T00:00:00"/>
    <s v="Steven Buchanan"/>
    <x v="34"/>
    <x v="3"/>
    <s v="10 - 200 g glasses"/>
    <n v="25.89"/>
    <n v="40"/>
    <n v="0.25"/>
    <n v="1035.5999999999999"/>
    <s v="Speedy Express"/>
    <s v="Berglunds snabbköp"/>
    <s v="Christina Berglund"/>
    <s v="Luleå"/>
    <s v="Sweden"/>
    <s v="Nord-Ost-Fisch Handelsgesellschaft mbH"/>
  </r>
  <r>
    <x v="858"/>
    <d v="2017-03-19T00:00:00"/>
    <d v="2017-03-14T00:00:00"/>
    <s v="Steven Buchanan"/>
    <x v="18"/>
    <x v="6"/>
    <s v="24 - 12 oz bottles"/>
    <n v="19"/>
    <n v="21"/>
    <n v="0.25"/>
    <n v="399"/>
    <s v="Speedy Express"/>
    <s v="Berglunds snabbköp"/>
    <s v="Christina Berglund"/>
    <s v="Luleå"/>
    <s v="Sweden"/>
    <s v="Exotic Liquids"/>
  </r>
  <r>
    <x v="859"/>
    <d v="2018-04-30T00:00:00"/>
    <d v="2018-03-08T00:00:00"/>
    <s v="Michael Suyama"/>
    <x v="22"/>
    <x v="7"/>
    <s v="48 pieces"/>
    <n v="32.799999999999997"/>
    <n v="3"/>
    <n v="0"/>
    <n v="98.399999999999991"/>
    <s v="Speedy Express"/>
    <s v="Lonesome Pine Restaurant"/>
    <s v="Fran Wilson"/>
    <s v="Portland"/>
    <s v="USA"/>
    <s v="G'day, Mate"/>
  </r>
  <r>
    <x v="860"/>
    <d v="2015-06-13T00:00:00"/>
    <d v="2015-03-14T00:00:00"/>
    <s v="Robert King"/>
    <x v="68"/>
    <x v="5"/>
    <s v="100 - 250 g bags"/>
    <n v="31.23"/>
    <n v="20"/>
    <n v="0"/>
    <n v="624.6"/>
    <s v="United Package"/>
    <s v="Queen Cozinha"/>
    <s v="Lúcia Carvalho"/>
    <s v="São Paulo"/>
    <s v="Brazil"/>
    <s v="Heli Süßwaren GmbH &amp; Co. KG"/>
  </r>
  <r>
    <x v="344"/>
    <d v="2016-06-13T00:00:00"/>
    <d v="2016-03-11T00:00:00"/>
    <s v="Robert King"/>
    <x v="14"/>
    <x v="5"/>
    <s v="24 - 50 g pkgs."/>
    <n v="20"/>
    <n v="42"/>
    <n v="0.1"/>
    <n v="840"/>
    <s v="United Package"/>
    <s v="Queen Cozinha"/>
    <s v="Lúcia Carvalho"/>
    <s v="São Paulo"/>
    <s v="Brazil"/>
    <s v="Karkki Oy"/>
  </r>
  <r>
    <x v="861"/>
    <d v="2018-03-14T00:00:00"/>
    <d v="2018-03-16T00:00:00"/>
    <s v="Robert King"/>
    <x v="31"/>
    <x v="6"/>
    <s v="24 - 12 oz bottles"/>
    <n v="18"/>
    <n v="30"/>
    <n v="0"/>
    <n v="540"/>
    <s v="United Package"/>
    <s v="Queen Cozinha"/>
    <s v="Lúcia Carvalho"/>
    <s v="São Paulo"/>
    <s v="Brazil"/>
    <s v="Bigfoot Breweries"/>
  </r>
  <r>
    <x v="862"/>
    <d v="2017-05-05T00:00:00"/>
    <d v="2017-03-12T00:00:00"/>
    <s v="Steven Buchanan"/>
    <x v="55"/>
    <x v="5"/>
    <s v="10 boxes x 8 pieces"/>
    <n v="12.5"/>
    <n v="20"/>
    <n v="0"/>
    <n v="250"/>
    <s v="Speedy Express"/>
    <s v="Seven Seas Imports"/>
    <s v="Hari Kumar"/>
    <s v="London"/>
    <s v="UK"/>
    <s v="Specialty Biscuits, Ltd."/>
  </r>
  <r>
    <x v="862"/>
    <d v="2017-04-05T00:00:00"/>
    <d v="2017-03-11T00:00:00"/>
    <s v="Steven Buchanan"/>
    <x v="2"/>
    <x v="0"/>
    <s v="1 kg pkg."/>
    <n v="21"/>
    <n v="10"/>
    <n v="0"/>
    <n v="210"/>
    <s v="Speedy Express"/>
    <s v="Seven Seas Imports"/>
    <s v="Hari Kumar"/>
    <s v="London"/>
    <s v="UK"/>
    <s v="Cooperativa de Quesos 'Las Cabras'"/>
  </r>
  <r>
    <x v="862"/>
    <d v="2017-05-02T00:00:00"/>
    <d v="2017-03-09T00:00:00"/>
    <s v="Steven Buchanan"/>
    <x v="52"/>
    <x v="6"/>
    <s v="10 boxes x 20 bags"/>
    <n v="18"/>
    <n v="40"/>
    <n v="0"/>
    <n v="720"/>
    <s v="Speedy Express"/>
    <s v="Seven Seas Imports"/>
    <s v="Hari Kumar"/>
    <s v="London"/>
    <s v="UK"/>
    <s v="Exotic Liquids"/>
  </r>
  <r>
    <x v="344"/>
    <d v="2016-05-09T00:00:00"/>
    <d v="2016-03-13T00:00:00"/>
    <s v="Steven Buchanan"/>
    <x v="70"/>
    <x v="1"/>
    <s v="12 - 250 g pkgs."/>
    <n v="9"/>
    <n v="50"/>
    <n v="0"/>
    <n v="450"/>
    <s v="Speedy Express"/>
    <s v="Seven Seas Imports"/>
    <s v="Hari Kumar"/>
    <s v="London"/>
    <s v="UK"/>
    <s v="PB Knäckebröd AB"/>
  </r>
  <r>
    <x v="860"/>
    <d v="2015-03-24T00:00:00"/>
    <d v="2015-03-16T00:00:00"/>
    <s v="Steven Buchanan"/>
    <x v="3"/>
    <x v="2"/>
    <s v="50 - 300 g pkgs."/>
    <n v="53"/>
    <n v="2"/>
    <n v="0"/>
    <n v="106"/>
    <s v="Federal Shipping"/>
    <s v="Wolski  Zajazd"/>
    <s v="Zbyszek Piestrzeniewicz"/>
    <s v="Warszawa"/>
    <s v="Poland"/>
    <s v="G'day, Mate"/>
  </r>
  <r>
    <x v="344"/>
    <d v="2016-04-24T00:00:00"/>
    <d v="2016-03-13T00:00:00"/>
    <s v="Steven Buchanan"/>
    <x v="31"/>
    <x v="6"/>
    <s v="24 - 12 oz bottles"/>
    <n v="18"/>
    <n v="3"/>
    <n v="0"/>
    <n v="54"/>
    <s v="Federal Shipping"/>
    <s v="Wolski  Zajazd"/>
    <s v="Zbyszek Piestrzeniewicz"/>
    <s v="Warszawa"/>
    <s v="Poland"/>
    <s v="Bigfoot Breweries"/>
  </r>
  <r>
    <x v="863"/>
    <d v="2016-04-12T00:00:00"/>
    <d v="2016-03-11T00:00:00"/>
    <s v="Anne Dodsworth"/>
    <x v="20"/>
    <x v="5"/>
    <s v="32 - 500 g boxes"/>
    <n v="17.45"/>
    <n v="12"/>
    <n v="0.05"/>
    <n v="209.39999999999998"/>
    <s v="United Package"/>
    <s v="Bon app'"/>
    <s v="Laurence Lebihan"/>
    <s v="Marseille"/>
    <s v="France"/>
    <s v="Pavlova, Ltd."/>
  </r>
  <r>
    <x v="345"/>
    <d v="2017-05-23T00:00:00"/>
    <d v="2017-03-16T00:00:00"/>
    <s v="Anne Dodsworth"/>
    <x v="35"/>
    <x v="7"/>
    <s v="20 - 1 kg tins"/>
    <n v="39"/>
    <n v="16"/>
    <n v="0.05"/>
    <n v="624"/>
    <s v="United Package"/>
    <s v="Bon app'"/>
    <s v="Laurence Lebihan"/>
    <s v="Marseille"/>
    <s v="France"/>
    <s v="Pavlova, Ltd."/>
  </r>
  <r>
    <x v="345"/>
    <d v="2017-05-14T00:00:00"/>
    <d v="2017-03-17T00:00:00"/>
    <s v="Anne Dodsworth"/>
    <x v="62"/>
    <x v="4"/>
    <s v="12 - 8 oz jars"/>
    <n v="25"/>
    <n v="50"/>
    <n v="0.05"/>
    <n v="1250"/>
    <s v="United Package"/>
    <s v="Bon app'"/>
    <s v="Laurence Lebihan"/>
    <s v="Marseille"/>
    <s v="France"/>
    <s v="Grandma Kelly's Homestead"/>
  </r>
  <r>
    <x v="863"/>
    <d v="2016-06-14T00:00:00"/>
    <d v="2016-03-11T00:00:00"/>
    <s v="Steven Buchanan"/>
    <x v="6"/>
    <x v="4"/>
    <s v="32 - 8 oz bottles"/>
    <n v="21.05"/>
    <n v="21"/>
    <n v="0.05"/>
    <n v="442.05"/>
    <s v="United Package"/>
    <s v="Godos Cocina Típica"/>
    <s v="José Pedro Freyre"/>
    <s v="Sevilla"/>
    <s v="Spain"/>
    <s v="New Orleans Cajun Delights"/>
  </r>
  <r>
    <x v="863"/>
    <d v="2016-03-31T00:00:00"/>
    <d v="2016-03-10T00:00:00"/>
    <s v="Steven Buchanan"/>
    <x v="58"/>
    <x v="1"/>
    <s v="20 bags x 4 pieces"/>
    <n v="33.25"/>
    <n v="15"/>
    <n v="0.05"/>
    <n v="498.75"/>
    <s v="United Package"/>
    <s v="Godos Cocina Típica"/>
    <s v="José Pedro Freyre"/>
    <s v="Sevilla"/>
    <s v="Spain"/>
    <s v="Plutzer Lebensmittelgroßmärkte AG"/>
  </r>
  <r>
    <x v="345"/>
    <d v="2017-06-04T00:00:00"/>
    <d v="2017-03-17T00:00:00"/>
    <s v="Steven Buchanan"/>
    <x v="16"/>
    <x v="7"/>
    <s v="24 boxes x 2 pies"/>
    <n v="24"/>
    <n v="10"/>
    <n v="0.05"/>
    <n v="240"/>
    <s v="United Package"/>
    <s v="Godos Cocina Típica"/>
    <s v="José Pedro Freyre"/>
    <s v="Sevilla"/>
    <s v="Spain"/>
    <s v="Ma Maison"/>
  </r>
  <r>
    <x v="863"/>
    <d v="2016-05-05T00:00:00"/>
    <d v="2016-03-13T00:00:00"/>
    <s v="Steven Buchanan"/>
    <x v="30"/>
    <x v="5"/>
    <s v="48 pies"/>
    <n v="49.3"/>
    <n v="20"/>
    <n v="0.05"/>
    <n v="986"/>
    <s v="United Package"/>
    <s v="Godos Cocina Típica"/>
    <s v="José Pedro Freyre"/>
    <s v="Sevilla"/>
    <s v="Spain"/>
    <s v="Forêts d'érables"/>
  </r>
  <r>
    <x v="349"/>
    <d v="2015-03-21T00:00:00"/>
    <d v="2015-03-15T00:00:00"/>
    <s v="Margaret Peacock"/>
    <x v="27"/>
    <x v="5"/>
    <s v="24 pkgs. x 4 pieces"/>
    <n v="10"/>
    <n v="20"/>
    <n v="0"/>
    <n v="200"/>
    <s v="Speedy Express"/>
    <s v="Wilman Kala"/>
    <s v="Matti Karttunen"/>
    <s v="Helsinki"/>
    <s v="Finland"/>
    <s v="Specialty Biscuits, Ltd."/>
  </r>
  <r>
    <x v="348"/>
    <d v="2017-03-19T00:00:00"/>
    <d v="2017-03-12T00:00:00"/>
    <s v="Margaret Peacock"/>
    <x v="44"/>
    <x v="2"/>
    <s v="25 - 825 g cans"/>
    <n v="45.6"/>
    <n v="3"/>
    <n v="0"/>
    <n v="136.80000000000001"/>
    <s v="Speedy Express"/>
    <s v="Wilman Kala"/>
    <s v="Matti Karttunen"/>
    <s v="Helsinki"/>
    <s v="Finland"/>
    <s v="Plutzer Lebensmittelgroßmärkte AG"/>
  </r>
  <r>
    <x v="864"/>
    <d v="2016-04-23T00:00:00"/>
    <d v="2016-03-11T00:00:00"/>
    <s v="Steven Buchanan"/>
    <x v="41"/>
    <x v="3"/>
    <s v="12 - 200 ml jars"/>
    <n v="31"/>
    <n v="10"/>
    <n v="0"/>
    <n v="310"/>
    <s v="United Package"/>
    <s v="Godos Cocina Típica"/>
    <s v="José Pedro Freyre"/>
    <s v="Sevilla"/>
    <s v="Spain"/>
    <s v="Tokyo Traders"/>
  </r>
  <r>
    <x v="349"/>
    <d v="2015-06-09T00:00:00"/>
    <d v="2015-03-14T00:00:00"/>
    <s v="Margaret Peacock"/>
    <x v="14"/>
    <x v="5"/>
    <s v="24 - 50 g pkgs."/>
    <n v="20"/>
    <n v="15"/>
    <n v="0"/>
    <n v="300"/>
    <s v="United Package"/>
    <s v="Berglunds snabbköp"/>
    <s v="Christina Berglund"/>
    <s v="Luleå"/>
    <s v="Sweden"/>
    <s v="Karkki Oy"/>
  </r>
  <r>
    <x v="864"/>
    <d v="2016-04-25T00:00:00"/>
    <d v="2016-03-09T00:00:00"/>
    <s v="Margaret Peacock"/>
    <x v="49"/>
    <x v="5"/>
    <s v="10 boxes x 12 pieces"/>
    <n v="9.1999999999999993"/>
    <n v="25"/>
    <n v="0"/>
    <n v="229.99999999999997"/>
    <s v="United Package"/>
    <s v="Berglunds snabbköp"/>
    <s v="Christina Berglund"/>
    <s v="Luleå"/>
    <s v="Sweden"/>
    <s v="Specialty Biscuits, Ltd."/>
  </r>
  <r>
    <x v="347"/>
    <d v="2018-03-10T00:00:00"/>
    <d v="2018-03-17T00:00:00"/>
    <s v="Margaret Peacock"/>
    <x v="69"/>
    <x v="5"/>
    <s v="10 - 4 oz boxes"/>
    <n v="9.5"/>
    <n v="21"/>
    <n v="0.1"/>
    <n v="199.5"/>
    <s v="United Package"/>
    <s v="Berglunds snabbköp"/>
    <s v="Christina Berglund"/>
    <s v="Luleå"/>
    <s v="Sweden"/>
    <s v="Zaanse Snoepfabriek"/>
  </r>
  <r>
    <x v="865"/>
    <d v="2017-03-25T00:00:00"/>
    <d v="2017-03-12T00:00:00"/>
    <s v="Robert King"/>
    <x v="58"/>
    <x v="1"/>
    <s v="20 bags x 4 pieces"/>
    <n v="33.25"/>
    <n v="20"/>
    <n v="0"/>
    <n v="665"/>
    <s v="Federal Shipping"/>
    <s v="Bon app'"/>
    <s v="Laurence Lebihan"/>
    <s v="Marseille"/>
    <s v="France"/>
    <s v="Plutzer Lebensmittelgroßmärkte AG"/>
  </r>
  <r>
    <x v="866"/>
    <d v="2018-04-12T00:00:00"/>
    <d v="2018-03-13T00:00:00"/>
    <s v="Robert King"/>
    <x v="53"/>
    <x v="3"/>
    <s v="4 - 450 g glasses"/>
    <n v="12"/>
    <n v="21"/>
    <n v="0"/>
    <n v="252"/>
    <s v="Federal Shipping"/>
    <s v="Bon app'"/>
    <s v="Laurence Lebihan"/>
    <s v="Marseille"/>
    <s v="France"/>
    <s v="Lyngbysild"/>
  </r>
  <r>
    <x v="866"/>
    <d v="2018-05-29T00:00:00"/>
    <d v="2018-03-12T00:00:00"/>
    <s v="Nancy Davolio"/>
    <x v="59"/>
    <x v="3"/>
    <s v="16 kg pkg."/>
    <n v="62.5"/>
    <n v="25"/>
    <n v="0"/>
    <n v="1562.5"/>
    <s v="Speedy Express"/>
    <s v="Ricardo Adocicados"/>
    <s v="Janete Limeira"/>
    <s v="Rio de Janeiro"/>
    <s v="Brazil"/>
    <s v="Pavlova, Ltd."/>
  </r>
  <r>
    <x v="867"/>
    <d v="2016-06-08T00:00:00"/>
    <d v="2016-03-13T00:00:00"/>
    <s v="Nancy Davolio"/>
    <x v="20"/>
    <x v="5"/>
    <s v="32 - 500 g boxes"/>
    <n v="17.45"/>
    <n v="30"/>
    <n v="0.25"/>
    <n v="523.5"/>
    <s v="Speedy Express"/>
    <s v="Ricardo Adocicados"/>
    <s v="Janete Limeira"/>
    <s v="Rio de Janeiro"/>
    <s v="Brazil"/>
    <s v="Pavlova, Ltd."/>
  </r>
  <r>
    <x v="868"/>
    <d v="2017-03-19T00:00:00"/>
    <d v="2017-03-17T00:00:00"/>
    <s v="Margaret Peacock"/>
    <x v="11"/>
    <x v="5"/>
    <s v="30 gift boxes"/>
    <n v="81"/>
    <n v="20"/>
    <n v="0.05"/>
    <n v="1620"/>
    <s v="Speedy Express"/>
    <s v="QUICK-Stop"/>
    <s v="Horst Kloss"/>
    <s v="Cunewalde"/>
    <s v="Germany"/>
    <s v="Specialty Biscuits, Ltd."/>
  </r>
  <r>
    <x v="869"/>
    <d v="2018-03-27T00:00:00"/>
    <d v="2018-03-21T00:00:00"/>
    <s v="Janet Leverling"/>
    <x v="37"/>
    <x v="6"/>
    <s v="500 ml"/>
    <n v="18"/>
    <n v="10"/>
    <n v="0"/>
    <n v="180"/>
    <s v="Federal Shipping"/>
    <s v="Wilman Kala"/>
    <s v="Matti Karttunen"/>
    <s v="Helsinki"/>
    <s v="Finland"/>
    <s v="Karkki Oy"/>
  </r>
  <r>
    <x v="870"/>
    <d v="2015-04-09T00:00:00"/>
    <d v="2015-03-17T00:00:00"/>
    <s v="Janet Leverling"/>
    <x v="6"/>
    <x v="4"/>
    <s v="32 - 8 oz bottles"/>
    <n v="21.05"/>
    <n v="10"/>
    <n v="0"/>
    <n v="210.5"/>
    <s v="Federal Shipping"/>
    <s v="Wilman Kala"/>
    <s v="Matti Karttunen"/>
    <s v="Helsinki"/>
    <s v="Finland"/>
    <s v="New Orleans Cajun Delights"/>
  </r>
  <r>
    <x v="869"/>
    <d v="2018-04-02T00:00:00"/>
    <d v="2018-03-13T00:00:00"/>
    <s v="Janet Leverling"/>
    <x v="38"/>
    <x v="3"/>
    <s v="24 - 4 oz tins"/>
    <n v="18.399999999999999"/>
    <n v="12"/>
    <n v="0"/>
    <n v="220.79999999999998"/>
    <s v="Federal Shipping"/>
    <s v="Wilman Kala"/>
    <s v="Matti Karttunen"/>
    <s v="Helsinki"/>
    <s v="Finland"/>
    <s v="New England Seafood Cannery"/>
  </r>
  <r>
    <x v="868"/>
    <d v="2017-04-27T00:00:00"/>
    <d v="2017-03-19T00:00:00"/>
    <s v="Robert King"/>
    <x v="70"/>
    <x v="1"/>
    <s v="12 - 250 g pkgs."/>
    <n v="9"/>
    <n v="30"/>
    <n v="0.2"/>
    <n v="270"/>
    <s v="Speedy Express"/>
    <s v="Folk och fä HB"/>
    <s v="Maria Larsson"/>
    <s v="Bräcke"/>
    <s v="Sweden"/>
    <s v="PB Knäckebröd AB"/>
  </r>
  <r>
    <x v="869"/>
    <d v="2018-06-14T00:00:00"/>
    <d v="2018-03-15T00:00:00"/>
    <s v="Robert King"/>
    <x v="75"/>
    <x v="4"/>
    <s v="24 - 500 ml bottles"/>
    <n v="28.5"/>
    <n v="30"/>
    <n v="0.2"/>
    <n v="855"/>
    <s v="Speedy Express"/>
    <s v="Folk och fä HB"/>
    <s v="Maria Larsson"/>
    <s v="Bräcke"/>
    <s v="Sweden"/>
    <s v="Forêts d'érables"/>
  </r>
  <r>
    <x v="868"/>
    <d v="2017-06-08T00:00:00"/>
    <d v="2017-03-18T00:00:00"/>
    <s v="Robert King"/>
    <x v="29"/>
    <x v="6"/>
    <s v="24 - 355 ml bottles"/>
    <n v="15"/>
    <n v="50"/>
    <n v="0.2"/>
    <n v="750"/>
    <s v="Speedy Express"/>
    <s v="Folk och fä HB"/>
    <s v="Maria Larsson"/>
    <s v="Bräcke"/>
    <s v="Sweden"/>
    <s v="Pavlova, Ltd."/>
  </r>
  <r>
    <x v="871"/>
    <d v="2015-06-20T00:00:00"/>
    <d v="2015-03-18T00:00:00"/>
    <s v="Margaret Peacock"/>
    <x v="45"/>
    <x v="3"/>
    <s v="24 - 150 g jars"/>
    <n v="15"/>
    <n v="10"/>
    <n v="0"/>
    <n v="150"/>
    <s v="Speedy Express"/>
    <s v="Cactus Comidas para llevar"/>
    <s v="Patricio Simpson"/>
    <s v="Buenos Aires"/>
    <s v="Argentina"/>
    <s v="Svensk Sjöföda AB"/>
  </r>
  <r>
    <x v="871"/>
    <d v="2015-05-13T00:00:00"/>
    <d v="2015-03-13T00:00:00"/>
    <s v="Margaret Peacock"/>
    <x v="1"/>
    <x v="1"/>
    <s v="32 - 1 kg pkgs."/>
    <n v="14"/>
    <n v="25"/>
    <n v="0"/>
    <n v="350"/>
    <s v="Federal Shipping"/>
    <s v="Save-a-lot Markets"/>
    <s v="Jose Pavarotti"/>
    <s v="Boise"/>
    <s v="USA"/>
    <s v="Leka Trading"/>
  </r>
  <r>
    <x v="355"/>
    <d v="2017-05-17T00:00:00"/>
    <d v="2017-03-22T00:00:00"/>
    <s v="Margaret Peacock"/>
    <x v="14"/>
    <x v="5"/>
    <s v="24 - 50 g pkgs."/>
    <n v="20"/>
    <n v="20"/>
    <n v="0.15"/>
    <n v="400"/>
    <s v="Federal Shipping"/>
    <s v="Save-a-lot Markets"/>
    <s v="Jose Pavarotti"/>
    <s v="Boise"/>
    <s v="USA"/>
    <s v="Karkki Oy"/>
  </r>
  <r>
    <x v="357"/>
    <d v="2016-06-18T00:00:00"/>
    <d v="2016-03-20T00:00:00"/>
    <s v="Margaret Peacock"/>
    <x v="56"/>
    <x v="7"/>
    <s v="16 pies"/>
    <n v="7.45"/>
    <n v="32"/>
    <n v="0.15"/>
    <n v="238.4"/>
    <s v="Federal Shipping"/>
    <s v="Save-a-lot Markets"/>
    <s v="Jose Pavarotti"/>
    <s v="Boise"/>
    <s v="USA"/>
    <s v="Ma Maison"/>
  </r>
  <r>
    <x v="358"/>
    <d v="2016-03-30T00:00:00"/>
    <d v="2016-03-15T00:00:00"/>
    <s v="Laura Callahan"/>
    <x v="17"/>
    <x v="6"/>
    <s v="12 - 355 ml cans"/>
    <n v="4.5"/>
    <n v="8"/>
    <n v="0"/>
    <n v="36"/>
    <s v="Federal Shipping"/>
    <s v="Lonesome Pine Restaurant"/>
    <s v="Fran Wilson"/>
    <s v="Portland"/>
    <s v="USA"/>
    <s v="Refrescos Americanas LTDA"/>
  </r>
  <r>
    <x v="359"/>
    <d v="2017-06-12T00:00:00"/>
    <d v="2017-03-19T00:00:00"/>
    <s v="Margaret Peacock"/>
    <x v="6"/>
    <x v="4"/>
    <s v="32 - 8 oz bottles"/>
    <n v="21.05"/>
    <n v="12"/>
    <n v="0.05"/>
    <n v="252.60000000000002"/>
    <s v="United Package"/>
    <s v="Let's Stop N Shop"/>
    <s v="Jaime Yorres"/>
    <s v="San Francisco"/>
    <s v="USA"/>
    <s v="New Orleans Cajun Delights"/>
  </r>
  <r>
    <x v="359"/>
    <d v="2017-04-18T00:00:00"/>
    <d v="2017-03-22T00:00:00"/>
    <s v="Margaret Peacock"/>
    <x v="33"/>
    <x v="1"/>
    <s v="24 - 250 g pkgs."/>
    <n v="38"/>
    <n v="21"/>
    <n v="0.05"/>
    <n v="798"/>
    <s v="United Package"/>
    <s v="Let's Stop N Shop"/>
    <s v="Jaime Yorres"/>
    <s v="San Francisco"/>
    <s v="USA"/>
    <s v="Pasta Buttini s.r.l."/>
  </r>
  <r>
    <x v="872"/>
    <d v="2015-05-06T00:00:00"/>
    <d v="2015-03-18T00:00:00"/>
    <s v="Margaret Peacock"/>
    <x v="27"/>
    <x v="5"/>
    <s v="24 pkgs. x 4 pieces"/>
    <n v="10"/>
    <n v="40"/>
    <n v="0.05"/>
    <n v="400"/>
    <s v="United Package"/>
    <s v="Let's Stop N Shop"/>
    <s v="Jaime Yorres"/>
    <s v="San Francisco"/>
    <s v="USA"/>
    <s v="Specialty Biscuits, Ltd."/>
  </r>
  <r>
    <x v="872"/>
    <d v="2015-04-01T00:00:00"/>
    <d v="2015-03-20T00:00:00"/>
    <s v="Michael Suyama"/>
    <x v="18"/>
    <x v="6"/>
    <s v="24 - 12 oz bottles"/>
    <n v="19"/>
    <n v="20"/>
    <n v="0"/>
    <n v="380"/>
    <s v="Federal Shipping"/>
    <s v="Suprêmes délices"/>
    <s v="Pascale Cartrain"/>
    <s v="Charleroi"/>
    <s v="Belgium"/>
    <s v="Exotic Liquids"/>
  </r>
  <r>
    <x v="872"/>
    <d v="2015-04-11T00:00:00"/>
    <d v="2015-03-23T00:00:00"/>
    <s v="Michael Suyama"/>
    <x v="17"/>
    <x v="6"/>
    <s v="12 - 355 ml cans"/>
    <n v="4.5"/>
    <n v="12"/>
    <n v="0"/>
    <n v="54"/>
    <s v="Federal Shipping"/>
    <s v="Suprêmes délices"/>
    <s v="Pascale Cartrain"/>
    <s v="Charleroi"/>
    <s v="Belgium"/>
    <s v="Refrescos Americanas LTDA"/>
  </r>
  <r>
    <x v="873"/>
    <d v="2018-06-12T00:00:00"/>
    <d v="2018-03-17T00:00:00"/>
    <s v="Michael Suyama"/>
    <x v="23"/>
    <x v="4"/>
    <s v="12 boxes"/>
    <n v="13"/>
    <n v="25"/>
    <n v="0"/>
    <n v="325"/>
    <s v="Federal Shipping"/>
    <s v="Suprêmes délices"/>
    <s v="Pascale Cartrain"/>
    <s v="Charleroi"/>
    <s v="Belgium"/>
    <s v="Plutzer Lebensmittelgroßmärkte AG"/>
  </r>
  <r>
    <x v="358"/>
    <d v="2016-04-12T00:00:00"/>
    <d v="2016-03-22T00:00:00"/>
    <s v="Michael Suyama"/>
    <x v="29"/>
    <x v="6"/>
    <s v="24 - 355 ml bottles"/>
    <n v="15"/>
    <n v="30"/>
    <n v="0"/>
    <n v="450"/>
    <s v="Federal Shipping"/>
    <s v="Suprêmes délices"/>
    <s v="Pascale Cartrain"/>
    <s v="Charleroi"/>
    <s v="Belgium"/>
    <s v="Pavlova, Ltd."/>
  </r>
  <r>
    <x v="363"/>
    <d v="2015-05-19T00:00:00"/>
    <d v="2015-03-17T00:00:00"/>
    <s v="Nancy Davolio"/>
    <x v="41"/>
    <x v="3"/>
    <s v="12 - 200 ml jars"/>
    <n v="31"/>
    <n v="70"/>
    <n v="0"/>
    <n v="2170"/>
    <s v="Speedy Express"/>
    <s v="Hanari Carnes"/>
    <s v="Mario Pontes"/>
    <s v="Rio de Janeiro"/>
    <s v="Brazil"/>
    <s v="Tokyo Traders"/>
  </r>
  <r>
    <x v="361"/>
    <d v="2017-04-27T00:00:00"/>
    <d v="2017-03-23T00:00:00"/>
    <s v="Nancy Davolio"/>
    <x v="23"/>
    <x v="4"/>
    <s v="12 boxes"/>
    <n v="13"/>
    <n v="40"/>
    <n v="0"/>
    <n v="520"/>
    <s v="Speedy Express"/>
    <s v="Hanari Carnes"/>
    <s v="Mario Pontes"/>
    <s v="Rio de Janeiro"/>
    <s v="Brazil"/>
    <s v="Plutzer Lebensmittelgroßmärkte AG"/>
  </r>
  <r>
    <x v="363"/>
    <d v="2015-06-14T00:00:00"/>
    <d v="2015-03-24T00:00:00"/>
    <s v="Nancy Davolio"/>
    <x v="13"/>
    <x v="0"/>
    <s v="12 - 100 g pkgs"/>
    <n v="12.5"/>
    <n v="35"/>
    <n v="0"/>
    <n v="437.5"/>
    <s v="Speedy Express"/>
    <s v="Hanari Carnes"/>
    <s v="Mario Pontes"/>
    <s v="Rio de Janeiro"/>
    <s v="Brazil"/>
    <s v="Formaggi Fortini s.r.l."/>
  </r>
  <r>
    <x v="360"/>
    <d v="2018-04-14T00:00:00"/>
    <d v="2018-03-16T00:00:00"/>
    <s v="Laura Callahan"/>
    <x v="66"/>
    <x v="5"/>
    <s v="20 - 450 g glasses"/>
    <n v="14"/>
    <n v="5"/>
    <n v="0"/>
    <n v="70"/>
    <s v="Federal Shipping"/>
    <s v="Galería del gastrónomo"/>
    <s v="Eduardo Saavedra"/>
    <s v="Barcelona"/>
    <s v="Spain"/>
    <s v="Heli Süßwaren GmbH &amp; Co. KG"/>
  </r>
  <r>
    <x v="874"/>
    <d v="2017-05-13T00:00:00"/>
    <d v="2017-03-25T00:00:00"/>
    <s v="Nancy Davolio"/>
    <x v="55"/>
    <x v="5"/>
    <s v="10 boxes x 8 pieces"/>
    <n v="12.5"/>
    <n v="18"/>
    <n v="0"/>
    <n v="225"/>
    <s v="United Package"/>
    <s v="Godos Cocina Típica"/>
    <s v="José Pedro Freyre"/>
    <s v="Sevilla"/>
    <s v="Spain"/>
    <s v="Specialty Biscuits, Ltd."/>
  </r>
  <r>
    <x v="874"/>
    <d v="2017-03-29T00:00:00"/>
    <d v="2017-03-21T00:00:00"/>
    <s v="Nancy Davolio"/>
    <x v="18"/>
    <x v="6"/>
    <s v="24 - 12 oz bottles"/>
    <n v="19"/>
    <n v="20"/>
    <n v="0"/>
    <n v="380"/>
    <s v="United Package"/>
    <s v="Godos Cocina Típica"/>
    <s v="José Pedro Freyre"/>
    <s v="Sevilla"/>
    <s v="Spain"/>
    <s v="Exotic Liquids"/>
  </r>
  <r>
    <x v="875"/>
    <d v="2016-03-26T00:00:00"/>
    <d v="2016-03-25T00:00:00"/>
    <s v="Anne Dodsworth"/>
    <x v="67"/>
    <x v="6"/>
    <s v="12 - 75 cl bottles"/>
    <n v="263.5"/>
    <n v="40"/>
    <n v="0"/>
    <n v="10540"/>
    <s v="Federal Shipping"/>
    <s v="Rattlesnake Canyon Grocery"/>
    <s v="Paula Wilson"/>
    <s v="Albuquerque"/>
    <s v="USA"/>
    <s v="Aux joyeux ecclésiastiques"/>
  </r>
  <r>
    <x v="874"/>
    <d v="2017-06-25T00:00:00"/>
    <d v="2017-03-22T00:00:00"/>
    <s v="Anne Dodsworth"/>
    <x v="2"/>
    <x v="0"/>
    <s v="1 kg pkg."/>
    <n v="21"/>
    <n v="40"/>
    <n v="0"/>
    <n v="840"/>
    <s v="Federal Shipping"/>
    <s v="Rattlesnake Canyon Grocery"/>
    <s v="Paula Wilson"/>
    <s v="Albuquerque"/>
    <s v="USA"/>
    <s v="Cooperativa de Quesos 'Las Cabras'"/>
  </r>
  <r>
    <x v="874"/>
    <d v="2017-04-21T00:00:00"/>
    <d v="2017-03-26T00:00:00"/>
    <s v="Robert King"/>
    <x v="5"/>
    <x v="3"/>
    <s v="12 - 12 oz cans"/>
    <n v="9.65"/>
    <n v="14"/>
    <n v="0"/>
    <n v="135.1"/>
    <s v="Speedy Express"/>
    <s v="Du monde entier"/>
    <s v="Janine Labrune"/>
    <s v="Nantes"/>
    <s v="France"/>
    <s v="New England Seafood Cannery"/>
  </r>
  <r>
    <x v="874"/>
    <d v="2017-04-12T00:00:00"/>
    <d v="2017-03-23T00:00:00"/>
    <s v="Robert King"/>
    <x v="54"/>
    <x v="6"/>
    <s v="24 - 12 oz bottles"/>
    <n v="14"/>
    <n v="10"/>
    <n v="0"/>
    <n v="140"/>
    <s v="Speedy Express"/>
    <s v="Du monde entier"/>
    <s v="Janine Labrune"/>
    <s v="Nantes"/>
    <s v="France"/>
    <s v="Bigfoot Breweries"/>
  </r>
  <r>
    <x v="874"/>
    <d v="2017-03-31T00:00:00"/>
    <d v="2017-03-21T00:00:00"/>
    <s v="Robert King"/>
    <x v="35"/>
    <x v="7"/>
    <s v="20 - 1 kg tins"/>
    <n v="39"/>
    <n v="15"/>
    <n v="0"/>
    <n v="585"/>
    <s v="Speedy Express"/>
    <s v="Du monde entier"/>
    <s v="Janine Labrune"/>
    <s v="Nantes"/>
    <s v="France"/>
    <s v="Pavlova, Ltd."/>
  </r>
  <r>
    <x v="876"/>
    <d v="2018-04-05T00:00:00"/>
    <d v="2018-03-21T00:00:00"/>
    <s v="Robert King"/>
    <x v="34"/>
    <x v="3"/>
    <s v="10 - 200 g glasses"/>
    <n v="25.89"/>
    <n v="15"/>
    <n v="0.05"/>
    <n v="388.35"/>
    <s v="United Package"/>
    <s v="Lehmanns Marktstand"/>
    <s v="Renate Messner"/>
    <s v="Frankfurt a.M. "/>
    <s v="Germany"/>
    <s v="Nord-Ost-Fisch Handelsgesellschaft mbH"/>
  </r>
  <r>
    <x v="877"/>
    <d v="2017-05-31T00:00:00"/>
    <d v="2017-03-20T00:00:00"/>
    <s v="Margaret Peacock"/>
    <x v="19"/>
    <x v="0"/>
    <s v="5 kg pkg."/>
    <n v="55"/>
    <n v="40"/>
    <n v="0.05"/>
    <n v="2200"/>
    <s v="United Package"/>
    <s v="Maison Dewey"/>
    <s v="Catherine Dewey"/>
    <s v="Bruxelles"/>
    <s v="Belgium"/>
    <s v="Gai pâturage"/>
  </r>
  <r>
    <x v="369"/>
    <d v="2017-05-24T00:00:00"/>
    <d v="2017-03-29T00:00:00"/>
    <s v="Anne Dodsworth"/>
    <x v="39"/>
    <x v="7"/>
    <s v="50 bags x 30 sausgs."/>
    <n v="123.79"/>
    <n v="24"/>
    <n v="0"/>
    <n v="2970.96"/>
    <s v="United Package"/>
    <s v="Königlich Essen"/>
    <s v="Philip Cramer"/>
    <s v="Brandenburg"/>
    <s v="Germany"/>
    <s v="Plutzer Lebensmittelgroßmärkte AG"/>
  </r>
  <r>
    <x v="369"/>
    <d v="2017-05-04T00:00:00"/>
    <d v="2017-03-21T00:00:00"/>
    <s v="Anne Dodsworth"/>
    <x v="34"/>
    <x v="3"/>
    <s v="10 - 200 g glasses"/>
    <n v="25.89"/>
    <n v="35"/>
    <n v="0"/>
    <n v="906.15"/>
    <s v="United Package"/>
    <s v="Königlich Essen"/>
    <s v="Philip Cramer"/>
    <s v="Brandenburg"/>
    <s v="Germany"/>
    <s v="Nord-Ost-Fisch Handelsgesellschaft mbH"/>
  </r>
  <r>
    <x v="878"/>
    <d v="2018-04-07T00:00:00"/>
    <d v="2018-03-25T00:00:00"/>
    <s v="Anne Dodsworth"/>
    <x v="71"/>
    <x v="4"/>
    <s v="12 - 12 oz jars"/>
    <n v="40"/>
    <n v="30"/>
    <n v="0"/>
    <n v="1200"/>
    <s v="United Package"/>
    <s v="Königlich Essen"/>
    <s v="Philip Cramer"/>
    <s v="Brandenburg"/>
    <s v="Germany"/>
    <s v="Grandma Kelly's Homestead"/>
  </r>
  <r>
    <x v="878"/>
    <d v="2018-04-18T00:00:00"/>
    <d v="2018-03-20T00:00:00"/>
    <s v="Anne Dodsworth"/>
    <x v="17"/>
    <x v="6"/>
    <s v="12 - 355 ml cans"/>
    <n v="4.5"/>
    <n v="10"/>
    <n v="0"/>
    <n v="45"/>
    <s v="United Package"/>
    <s v="Königlich Essen"/>
    <s v="Philip Cramer"/>
    <s v="Brandenburg"/>
    <s v="Germany"/>
    <s v="Refrescos Americanas LTDA"/>
  </r>
  <r>
    <x v="879"/>
    <d v="2015-05-10T00:00:00"/>
    <d v="2015-03-29T00:00:00"/>
    <s v="Anne Dodsworth"/>
    <x v="21"/>
    <x v="3"/>
    <s v="24 - 250 g  jars"/>
    <n v="19"/>
    <n v="20"/>
    <n v="0"/>
    <n v="380"/>
    <s v="United Package"/>
    <s v="Königlich Essen"/>
    <s v="Philip Cramer"/>
    <s v="Brandenburg"/>
    <s v="Germany"/>
    <s v="Svensk Sjöföda AB"/>
  </r>
  <r>
    <x v="370"/>
    <d v="2016-06-01T00:00:00"/>
    <d v="2016-03-23T00:00:00"/>
    <s v="Nancy Davolio"/>
    <x v="60"/>
    <x v="0"/>
    <s v="10 kg pkg."/>
    <n v="36"/>
    <n v="50"/>
    <n v="0.05"/>
    <n v="1800"/>
    <s v="Speedy Express"/>
    <s v="Save-a-lot Markets"/>
    <s v="Jose Pavarotti"/>
    <s v="Boise"/>
    <s v="USA"/>
    <s v="Norske Meierier"/>
  </r>
  <r>
    <x v="878"/>
    <d v="2018-04-13T00:00:00"/>
    <d v="2018-03-29T00:00:00"/>
    <s v="Nancy Davolio"/>
    <x v="43"/>
    <x v="3"/>
    <s v="2 kg box"/>
    <n v="6"/>
    <n v="28"/>
    <n v="0.05"/>
    <n v="168"/>
    <s v="Speedy Express"/>
    <s v="Save-a-lot Markets"/>
    <s v="Jose Pavarotti"/>
    <s v="Boise"/>
    <s v="USA"/>
    <s v="Mayumi's"/>
  </r>
  <r>
    <x v="879"/>
    <d v="2015-05-15T00:00:00"/>
    <d v="2015-03-28T00:00:00"/>
    <s v="Nancy Davolio"/>
    <x v="48"/>
    <x v="6"/>
    <s v="24 - 0.5 l bottles"/>
    <n v="7.75"/>
    <n v="120"/>
    <n v="0.05"/>
    <n v="930"/>
    <s v="Speedy Express"/>
    <s v="Save-a-lot Markets"/>
    <s v="Jose Pavarotti"/>
    <s v="Boise"/>
    <s v="USA"/>
    <s v="Plutzer Lebensmittelgroßmärkte AG"/>
  </r>
  <r>
    <x v="878"/>
    <d v="2018-06-21T00:00:00"/>
    <d v="2018-03-20T00:00:00"/>
    <s v="Janet Leverling"/>
    <x v="38"/>
    <x v="3"/>
    <s v="24 - 4 oz tins"/>
    <n v="18.399999999999999"/>
    <n v="91"/>
    <n v="0"/>
    <n v="1674.3999999999999"/>
    <s v="Speedy Express"/>
    <s v="Ernst Handel"/>
    <s v="Roland Mendel"/>
    <s v="Graz"/>
    <s v="Austria"/>
    <s v="New England Seafood Cannery"/>
  </r>
  <r>
    <x v="370"/>
    <d v="2016-06-27T00:00:00"/>
    <d v="2016-03-30T00:00:00"/>
    <s v="Janet Leverling"/>
    <x v="12"/>
    <x v="6"/>
    <s v="750 cc per bottle"/>
    <n v="18"/>
    <n v="45"/>
    <n v="0"/>
    <n v="810"/>
    <s v="Speedy Express"/>
    <s v="Ernst Handel"/>
    <s v="Roland Mendel"/>
    <s v="Graz"/>
    <s v="Austria"/>
    <s v="Aux joyeux ecclésiastiques"/>
  </r>
  <r>
    <x v="370"/>
    <d v="2016-03-22T00:00:00"/>
    <d v="2016-03-29T00:00:00"/>
    <s v="Janet Leverling"/>
    <x v="10"/>
    <x v="0"/>
    <s v="15 - 300 g rounds"/>
    <n v="34"/>
    <n v="100"/>
    <n v="0"/>
    <n v="3400"/>
    <s v="Speedy Express"/>
    <s v="Ernst Handel"/>
    <s v="Roland Mendel"/>
    <s v="Graz"/>
    <s v="Austria"/>
    <s v="Gai pâturage"/>
  </r>
  <r>
    <x v="370"/>
    <d v="2016-05-28T00:00:00"/>
    <d v="2016-03-27T00:00:00"/>
    <s v="Janet Leverling"/>
    <x v="17"/>
    <x v="6"/>
    <s v="12 - 355 ml cans"/>
    <n v="4.5"/>
    <n v="110"/>
    <n v="0"/>
    <n v="495"/>
    <s v="Speedy Express"/>
    <s v="Ernst Handel"/>
    <s v="Roland Mendel"/>
    <s v="Graz"/>
    <s v="Austria"/>
    <s v="Refrescos Americanas LTDA"/>
  </r>
  <r>
    <x v="371"/>
    <d v="2017-05-24T00:00:00"/>
    <d v="2017-03-23T00:00:00"/>
    <s v="Robert King"/>
    <x v="33"/>
    <x v="1"/>
    <s v="24 - 250 g pkgs."/>
    <n v="38"/>
    <n v="16"/>
    <n v="0"/>
    <n v="608"/>
    <s v="Federal Shipping"/>
    <s v="Maison Dewey"/>
    <s v="Catherine Dewey"/>
    <s v="Bruxelles"/>
    <s v="Belgium"/>
    <s v="Pasta Buttini s.r.l."/>
  </r>
  <r>
    <x v="880"/>
    <d v="2016-03-26T00:00:00"/>
    <d v="2016-03-29T00:00:00"/>
    <s v="Robert King"/>
    <x v="73"/>
    <x v="3"/>
    <s v="1k pkg."/>
    <n v="9.5"/>
    <n v="15"/>
    <n v="0"/>
    <n v="142.5"/>
    <s v="Federal Shipping"/>
    <s v="Maison Dewey"/>
    <s v="Catherine Dewey"/>
    <s v="Bruxelles"/>
    <s v="Belgium"/>
    <s v="Lyngbysild"/>
  </r>
  <r>
    <x v="880"/>
    <d v="2016-04-30T00:00:00"/>
    <d v="2016-03-21T00:00:00"/>
    <s v="Janet Leverling"/>
    <x v="34"/>
    <x v="3"/>
    <s v="10 - 200 g glasses"/>
    <n v="25.89"/>
    <n v="36"/>
    <n v="0"/>
    <n v="932.04"/>
    <s v="United Package"/>
    <s v="Hungry Owl All-Night Grocers"/>
    <s v="Patricia McKenna"/>
    <s v="Cork"/>
    <s v="Ireland"/>
    <s v="Nord-Ost-Fisch Handelsgesellschaft mbH"/>
  </r>
  <r>
    <x v="371"/>
    <d v="2017-05-01T00:00:00"/>
    <d v="2017-03-26T00:00:00"/>
    <s v="Janet Leverling"/>
    <x v="39"/>
    <x v="7"/>
    <s v="50 bags x 30 sausgs."/>
    <n v="123.79"/>
    <n v="80"/>
    <n v="0"/>
    <n v="9903.2000000000007"/>
    <s v="United Package"/>
    <s v="Hungry Owl All-Night Grocers"/>
    <s v="Patricia McKenna"/>
    <s v="Cork"/>
    <s v="Ireland"/>
    <s v="Plutzer Lebensmittelgroßmärkte AG"/>
  </r>
  <r>
    <x v="374"/>
    <d v="2018-06-16T00:00:00"/>
    <d v="2018-03-31T00:00:00"/>
    <s v="Margaret Peacock"/>
    <x v="43"/>
    <x v="3"/>
    <s v="2 kg box"/>
    <n v="6"/>
    <n v="5"/>
    <n v="0"/>
    <n v="30"/>
    <s v="United Package"/>
    <s v="Océano Atlántico Ltda."/>
    <s v="Yvonne Moncada"/>
    <s v="Buenos Aires"/>
    <s v="Argentina"/>
    <s v="Mayumi's"/>
  </r>
  <r>
    <x v="375"/>
    <d v="2015-04-17T00:00:00"/>
    <d v="2015-04-01T00:00:00"/>
    <s v="Steven Buchanan"/>
    <x v="12"/>
    <x v="6"/>
    <s v="750 cc per bottle"/>
    <n v="18"/>
    <n v="8"/>
    <n v="0.15"/>
    <n v="144"/>
    <s v="Federal Shipping"/>
    <s v="LILA-Supermercado"/>
    <s v="Carlos González"/>
    <s v="Barquisimeto"/>
    <s v="Venezuela"/>
    <s v="Aux joyeux ecclésiastiques"/>
  </r>
  <r>
    <x v="373"/>
    <d v="2016-06-19T00:00:00"/>
    <d v="2016-03-27T00:00:00"/>
    <s v="Nancy Davolio"/>
    <x v="29"/>
    <x v="6"/>
    <s v="24 - 355 ml bottles"/>
    <n v="15"/>
    <n v="3"/>
    <n v="0.25"/>
    <n v="45"/>
    <s v="United Package"/>
    <s v="Wellington Importadora"/>
    <s v="Paula Parente"/>
    <s v="Resende"/>
    <s v="Brazil"/>
    <s v="Pavlova, Ltd."/>
  </r>
  <r>
    <x v="881"/>
    <d v="2015-05-19T00:00:00"/>
    <d v="2015-04-01T00:00:00"/>
    <s v="Margaret Peacock"/>
    <x v="5"/>
    <x v="3"/>
    <s v="12 - 12 oz cans"/>
    <n v="9.65"/>
    <n v="30"/>
    <n v="0"/>
    <n v="289.5"/>
    <s v="Speedy Express"/>
    <s v="HILARIÓN-Abastos"/>
    <s v="Carlos Hernández"/>
    <s v="San Cristóbal"/>
    <s v="Venezuela"/>
    <s v="New England Seafood Cannery"/>
  </r>
  <r>
    <x v="882"/>
    <d v="2017-04-17T00:00:00"/>
    <d v="2017-03-30T00:00:00"/>
    <s v="Margaret Peacock"/>
    <x v="42"/>
    <x v="0"/>
    <s v="10 - 500 g pkgs."/>
    <n v="21.5"/>
    <n v="30"/>
    <n v="0"/>
    <n v="645"/>
    <s v="Speedy Express"/>
    <s v="HILARIÓN-Abastos"/>
    <s v="Carlos Hernández"/>
    <s v="San Cristóbal"/>
    <s v="Venezuela"/>
    <s v="Norske Meierier"/>
  </r>
  <r>
    <x v="883"/>
    <d v="2016-06-21T00:00:00"/>
    <d v="2016-03-31T00:00:00"/>
    <s v="Nancy Davolio"/>
    <x v="30"/>
    <x v="5"/>
    <s v="48 pies"/>
    <n v="49.3"/>
    <n v="6"/>
    <n v="0.15"/>
    <n v="295.79999999999995"/>
    <s v="Speedy Express"/>
    <s v="Folk och fä HB"/>
    <s v="Maria Larsson"/>
    <s v="Bräcke"/>
    <s v="Sweden"/>
    <s v="Forêts d'érables"/>
  </r>
  <r>
    <x v="881"/>
    <d v="2015-05-26T00:00:00"/>
    <d v="2015-03-26T00:00:00"/>
    <s v="Nancy Davolio"/>
    <x v="16"/>
    <x v="7"/>
    <s v="24 boxes x 2 pies"/>
    <n v="24"/>
    <n v="30"/>
    <n v="0.15"/>
    <n v="720"/>
    <s v="Speedy Express"/>
    <s v="Folk och fä HB"/>
    <s v="Maria Larsson"/>
    <s v="Bräcke"/>
    <s v="Sweden"/>
    <s v="Ma Maison"/>
  </r>
  <r>
    <x v="884"/>
    <d v="2015-05-12T00:00:00"/>
    <d v="2015-03-28T00:00:00"/>
    <s v="Janet Leverling"/>
    <x v="43"/>
    <x v="3"/>
    <s v="2 kg box"/>
    <n v="6"/>
    <n v="40"/>
    <n v="0"/>
    <n v="240"/>
    <s v="Federal Shipping"/>
    <s v="Hanari Carnes"/>
    <s v="Mario Pontes"/>
    <s v="Rio de Janeiro"/>
    <s v="Brazil"/>
    <s v="Mayumi's"/>
  </r>
  <r>
    <x v="884"/>
    <d v="2015-04-18T00:00:00"/>
    <d v="2015-03-26T00:00:00"/>
    <s v="Janet Leverling"/>
    <x v="55"/>
    <x v="5"/>
    <s v="10 boxes x 8 pieces"/>
    <n v="12.5"/>
    <n v="20"/>
    <n v="0"/>
    <n v="250"/>
    <s v="Federal Shipping"/>
    <s v="Hanari Carnes"/>
    <s v="Mario Pontes"/>
    <s v="Rio de Janeiro"/>
    <s v="Brazil"/>
    <s v="Specialty Biscuits, Ltd."/>
  </r>
  <r>
    <x v="885"/>
    <d v="2016-04-28T00:00:00"/>
    <d v="2016-04-01T00:00:00"/>
    <s v="Janet Leverling"/>
    <x v="6"/>
    <x v="4"/>
    <s v="32 - 8 oz bottles"/>
    <n v="21.05"/>
    <n v="21"/>
    <n v="0"/>
    <n v="442.05"/>
    <s v="Federal Shipping"/>
    <s v="Hanari Carnes"/>
    <s v="Mario Pontes"/>
    <s v="Rio de Janeiro"/>
    <s v="Brazil"/>
    <s v="New Orleans Cajun Delights"/>
  </r>
  <r>
    <x v="885"/>
    <d v="2016-06-14T00:00:00"/>
    <d v="2016-03-30T00:00:00"/>
    <s v="Janet Leverling"/>
    <x v="30"/>
    <x v="5"/>
    <s v="48 pies"/>
    <n v="49.3"/>
    <n v="35"/>
    <n v="0"/>
    <n v="1725.5"/>
    <s v="Federal Shipping"/>
    <s v="White Clover Markets"/>
    <s v="Karl Jablonski"/>
    <s v="Seattle"/>
    <s v="USA"/>
    <s v="Forêts d'érables"/>
  </r>
  <r>
    <x v="884"/>
    <d v="2015-06-20T00:00:00"/>
    <d v="2015-04-03T00:00:00"/>
    <s v="Janet Leverling"/>
    <x v="64"/>
    <x v="3"/>
    <s v="24 pieces"/>
    <n v="13.25"/>
    <n v="15"/>
    <n v="0"/>
    <n v="198.75"/>
    <s v="Federal Shipping"/>
    <s v="White Clover Markets"/>
    <s v="Karl Jablonski"/>
    <s v="Seattle"/>
    <s v="USA"/>
    <s v="Escargots Nouveaux"/>
  </r>
  <r>
    <x v="885"/>
    <d v="2016-05-07T00:00:00"/>
    <d v="2016-03-28T00:00:00"/>
    <s v="Anne Dodsworth"/>
    <x v="52"/>
    <x v="6"/>
    <s v="10 boxes x 20 bags"/>
    <n v="18"/>
    <n v="20"/>
    <n v="0.05"/>
    <n v="360"/>
    <s v="United Package"/>
    <s v="Wellington Importadora"/>
    <s v="Paula Parente"/>
    <s v="Resende"/>
    <s v="Brazil"/>
    <s v="Exotic Liquids"/>
  </r>
  <r>
    <x v="383"/>
    <d v="2016-04-25T00:00:00"/>
    <d v="2016-04-05T00:00:00"/>
    <s v="Margaret Peacock"/>
    <x v="75"/>
    <x v="4"/>
    <s v="24 - 500 ml bottles"/>
    <n v="28.5"/>
    <n v="15"/>
    <n v="0"/>
    <n v="427.5"/>
    <s v="Federal Shipping"/>
    <s v="Wolski  Zajazd"/>
    <s v="Zbyszek Piestrzeniewicz"/>
    <s v="Warszawa"/>
    <s v="Poland"/>
    <s v="Forêts d'érables"/>
  </r>
  <r>
    <x v="886"/>
    <d v="2015-04-23T00:00:00"/>
    <d v="2015-04-06T00:00:00"/>
    <s v="Michael Suyama"/>
    <x v="48"/>
    <x v="6"/>
    <s v="24 - 0.5 l bottles"/>
    <n v="7.75"/>
    <n v="14"/>
    <n v="0"/>
    <n v="108.5"/>
    <s v="Federal Shipping"/>
    <s v="Spécialités du monde"/>
    <s v="Dominique Perrier"/>
    <s v="Paris"/>
    <s v="France"/>
    <s v="Plutzer Lebensmittelgroßmärkte AG"/>
  </r>
  <r>
    <x v="384"/>
    <d v="2015-05-13T00:00:00"/>
    <d v="2015-04-01T00:00:00"/>
    <s v="Margaret Peacock"/>
    <x v="32"/>
    <x v="2"/>
    <s v="12 - 1 lb pkgs."/>
    <n v="30"/>
    <n v="20"/>
    <n v="0.05"/>
    <n v="600"/>
    <s v="United Package"/>
    <s v="Reggiani Caseifici"/>
    <s v="Maurizio Moroni"/>
    <s v="Reggio Emilia"/>
    <s v="Italy"/>
    <s v="Grandma Kelly's Homestead"/>
  </r>
  <r>
    <x v="384"/>
    <d v="2015-04-25T00:00:00"/>
    <d v="2015-04-03T00:00:00"/>
    <s v="Margaret Peacock"/>
    <x v="65"/>
    <x v="1"/>
    <s v="16 - 2 kg boxes"/>
    <n v="7"/>
    <n v="14"/>
    <n v="0.05"/>
    <n v="98"/>
    <s v="United Package"/>
    <s v="Reggiani Caseifici"/>
    <s v="Maurizio Moroni"/>
    <s v="Reggio Emilia"/>
    <s v="Italy"/>
    <s v="G'day, Mate"/>
  </r>
  <r>
    <x v="887"/>
    <d v="2018-05-07T00:00:00"/>
    <d v="2018-04-03T00:00:00"/>
    <s v="Nancy Davolio"/>
    <x v="32"/>
    <x v="2"/>
    <s v="12 - 1 lb pkgs."/>
    <n v="30"/>
    <n v="12"/>
    <n v="0"/>
    <n v="360"/>
    <s v="United Package"/>
    <s v="Santé Gourmet"/>
    <s v="Jonas Bergulfsen"/>
    <s v="Stavern"/>
    <s v="Norway"/>
    <s v="Grandma Kelly's Homestead"/>
  </r>
  <r>
    <x v="888"/>
    <d v="2017-05-17T00:00:00"/>
    <d v="2017-04-07T00:00:00"/>
    <s v="Nancy Davolio"/>
    <x v="5"/>
    <x v="3"/>
    <s v="12 - 12 oz cans"/>
    <n v="9.65"/>
    <n v="5"/>
    <n v="0"/>
    <n v="48.25"/>
    <s v="United Package"/>
    <s v="Santé Gourmet"/>
    <s v="Jonas Bergulfsen"/>
    <s v="Stavern"/>
    <s v="Norway"/>
    <s v="New England Seafood Cannery"/>
  </r>
  <r>
    <x v="384"/>
    <d v="2015-04-09T00:00:00"/>
    <d v="2015-04-07T00:00:00"/>
    <s v="Nancy Davolio"/>
    <x v="20"/>
    <x v="5"/>
    <s v="32 - 500 g boxes"/>
    <n v="17.45"/>
    <n v="15"/>
    <n v="0"/>
    <n v="261.75"/>
    <s v="United Package"/>
    <s v="Santé Gourmet"/>
    <s v="Jonas Bergulfsen"/>
    <s v="Stavern"/>
    <s v="Norway"/>
    <s v="Pavlova, Ltd."/>
  </r>
  <r>
    <x v="385"/>
    <d v="2016-06-03T00:00:00"/>
    <d v="2016-03-30T00:00:00"/>
    <s v="Nancy Davolio"/>
    <x v="75"/>
    <x v="4"/>
    <s v="24 - 500 ml bottles"/>
    <n v="28.5"/>
    <n v="5"/>
    <n v="0"/>
    <n v="142.5"/>
    <s v="Federal Shipping"/>
    <s v="Wilman Kala"/>
    <s v="Matti Karttunen"/>
    <s v="Helsinki"/>
    <s v="Finland"/>
    <s v="Forêts d'érables"/>
  </r>
  <r>
    <x v="384"/>
    <d v="2015-04-16T00:00:00"/>
    <d v="2015-04-05T00:00:00"/>
    <s v="Nancy Davolio"/>
    <x v="14"/>
    <x v="5"/>
    <s v="24 - 50 g pkgs."/>
    <n v="20"/>
    <n v="10"/>
    <n v="0"/>
    <n v="200"/>
    <s v="Federal Shipping"/>
    <s v="Wilman Kala"/>
    <s v="Matti Karttunen"/>
    <s v="Helsinki"/>
    <s v="Finland"/>
    <s v="Karkki Oy"/>
  </r>
  <r>
    <x v="888"/>
    <d v="2017-05-05T00:00:00"/>
    <d v="2017-03-29T00:00:00"/>
    <s v="Nancy Davolio"/>
    <x v="49"/>
    <x v="5"/>
    <s v="10 boxes x 12 pieces"/>
    <n v="9.1999999999999993"/>
    <n v="12"/>
    <n v="0"/>
    <n v="110.39999999999999"/>
    <s v="Federal Shipping"/>
    <s v="Wilman Kala"/>
    <s v="Matti Karttunen"/>
    <s v="Helsinki"/>
    <s v="Finland"/>
    <s v="Specialty Biscuits, Ltd."/>
  </r>
  <r>
    <x v="384"/>
    <d v="2015-04-24T00:00:00"/>
    <d v="2015-04-07T00:00:00"/>
    <s v="Janet Leverling"/>
    <x v="51"/>
    <x v="6"/>
    <s v="24 - 12 oz bottles"/>
    <n v="14"/>
    <n v="15"/>
    <n v="0"/>
    <n v="210"/>
    <s v="Speedy Express"/>
    <s v="Godos Cocina Típica"/>
    <s v="José Pedro Freyre"/>
    <s v="Sevilla"/>
    <s v="Spain"/>
    <s v="Bigfoot Breweries"/>
  </r>
  <r>
    <x v="385"/>
    <d v="2016-04-20T00:00:00"/>
    <d v="2016-04-05T00:00:00"/>
    <s v="Janet Leverling"/>
    <x v="35"/>
    <x v="7"/>
    <s v="20 - 1 kg tins"/>
    <n v="39"/>
    <n v="12"/>
    <n v="0"/>
    <n v="468"/>
    <s v="Speedy Express"/>
    <s v="Godos Cocina Típica"/>
    <s v="José Pedro Freyre"/>
    <s v="Sevilla"/>
    <s v="Spain"/>
    <s v="Pavlova, Ltd."/>
  </r>
  <r>
    <x v="887"/>
    <d v="2018-04-18T00:00:00"/>
    <d v="2018-04-07T00:00:00"/>
    <s v="Janet Leverling"/>
    <x v="52"/>
    <x v="6"/>
    <s v="10 boxes x 20 bags"/>
    <n v="18"/>
    <n v="10"/>
    <n v="0"/>
    <n v="180"/>
    <s v="Speedy Express"/>
    <s v="Godos Cocina Típica"/>
    <s v="José Pedro Freyre"/>
    <s v="Sevilla"/>
    <s v="Spain"/>
    <s v="Exotic Liquids"/>
  </r>
  <r>
    <x v="887"/>
    <d v="2018-06-27T00:00:00"/>
    <d v="2018-03-30T00:00:00"/>
    <s v="Andrew Fuller"/>
    <x v="2"/>
    <x v="0"/>
    <s v="1 kg pkg."/>
    <n v="21"/>
    <n v="40"/>
    <n v="0.25"/>
    <n v="840"/>
    <s v="United Package"/>
    <s v="Hungry Owl All-Night Grocers"/>
    <s v="Patricia McKenna"/>
    <s v="Cork"/>
    <s v="Ireland"/>
    <s v="Cooperativa de Quesos 'Las Cabras'"/>
  </r>
  <r>
    <x v="384"/>
    <d v="2015-06-08T00:00:00"/>
    <d v="2015-04-06T00:00:00"/>
    <s v="Andrew Fuller"/>
    <x v="39"/>
    <x v="7"/>
    <s v="50 bags x 30 sausgs."/>
    <n v="123.79"/>
    <n v="60"/>
    <n v="0.25"/>
    <n v="7427.4000000000005"/>
    <s v="United Package"/>
    <s v="Hungry Owl All-Night Grocers"/>
    <s v="Patricia McKenna"/>
    <s v="Cork"/>
    <s v="Ireland"/>
    <s v="Plutzer Lebensmittelgroßmärkte AG"/>
  </r>
  <r>
    <x v="384"/>
    <d v="2015-05-16T00:00:00"/>
    <d v="2015-04-05T00:00:00"/>
    <s v="Margaret Peacock"/>
    <x v="9"/>
    <x v="0"/>
    <s v="500 g"/>
    <n v="2.5"/>
    <n v="40"/>
    <n v="0.25"/>
    <n v="100"/>
    <s v="Speedy Express"/>
    <s v="Queen Cozinha"/>
    <s v="Lúcia Carvalho"/>
    <s v="São Paulo"/>
    <s v="Brazil"/>
    <s v="Norske Meierier"/>
  </r>
  <r>
    <x v="888"/>
    <d v="2017-06-20T00:00:00"/>
    <d v="2017-04-05T00:00:00"/>
    <s v="Margaret Peacock"/>
    <x v="63"/>
    <x v="4"/>
    <s v="48 - 6 oz jars"/>
    <n v="22"/>
    <n v="30"/>
    <n v="0.25"/>
    <n v="660"/>
    <s v="Speedy Express"/>
    <s v="Queen Cozinha"/>
    <s v="Lúcia Carvalho"/>
    <s v="São Paulo"/>
    <s v="Brazil"/>
    <s v="New Orleans Cajun Delights"/>
  </r>
  <r>
    <x v="887"/>
    <d v="2018-06-30T00:00:00"/>
    <d v="2018-04-03T00:00:00"/>
    <s v="Margaret Peacock"/>
    <x v="64"/>
    <x v="3"/>
    <s v="24 pieces"/>
    <n v="13.25"/>
    <n v="15"/>
    <n v="0"/>
    <n v="198.75"/>
    <s v="Speedy Express"/>
    <s v="Queen Cozinha"/>
    <s v="Lúcia Carvalho"/>
    <s v="São Paulo"/>
    <s v="Brazil"/>
    <s v="Escargots Nouveaux"/>
  </r>
  <r>
    <x v="388"/>
    <d v="2018-05-30T00:00:00"/>
    <d v="2018-04-04T00:00:00"/>
    <s v="Michael Suyama"/>
    <x v="42"/>
    <x v="0"/>
    <s v="10 - 500 g pkgs."/>
    <n v="21.5"/>
    <n v="25"/>
    <n v="0"/>
    <n v="537.5"/>
    <s v="Speedy Express"/>
    <s v="Queen Cozinha"/>
    <s v="Lúcia Carvalho"/>
    <s v="São Paulo"/>
    <s v="Brazil"/>
    <s v="Norske Meierier"/>
  </r>
  <r>
    <x v="387"/>
    <d v="2015-04-11T00:00:00"/>
    <d v="2015-04-07T00:00:00"/>
    <s v="Andrew Fuller"/>
    <x v="56"/>
    <x v="7"/>
    <s v="16 pies"/>
    <n v="7.45"/>
    <n v="10"/>
    <n v="0"/>
    <n v="74.5"/>
    <s v="United Package"/>
    <s v="Tortuga Restaurante"/>
    <s v="Miguel Angel Paolino"/>
    <s v="México D.F."/>
    <s v="Mexico"/>
    <s v="Ma Maison"/>
  </r>
  <r>
    <x v="386"/>
    <d v="2016-06-14T00:00:00"/>
    <d v="2016-04-01T00:00:00"/>
    <s v="Andrew Fuller"/>
    <x v="35"/>
    <x v="7"/>
    <s v="20 - 1 kg tins"/>
    <n v="39"/>
    <n v="10"/>
    <n v="0"/>
    <n v="390"/>
    <s v="United Package"/>
    <s v="Tortuga Restaurante"/>
    <s v="Miguel Angel Paolino"/>
    <s v="México D.F."/>
    <s v="Mexico"/>
    <s v="Pavlova, Ltd."/>
  </r>
  <r>
    <x v="889"/>
    <d v="2017-05-14T00:00:00"/>
    <d v="2017-04-07T00:00:00"/>
    <s v="Andrew Fuller"/>
    <x v="9"/>
    <x v="0"/>
    <s v="500 g"/>
    <n v="2.5"/>
    <n v="30"/>
    <n v="0"/>
    <n v="75"/>
    <s v="United Package"/>
    <s v="Tortuga Restaurante"/>
    <s v="Miguel Angel Paolino"/>
    <s v="México D.F."/>
    <s v="Mexico"/>
    <s v="Norske Meierier"/>
  </r>
  <r>
    <x v="386"/>
    <d v="2016-04-02T00:00:00"/>
    <d v="2016-04-07T00:00:00"/>
    <s v="Nancy Davolio"/>
    <x v="26"/>
    <x v="0"/>
    <s v="24 - 200 g pkgs."/>
    <n v="32"/>
    <n v="6"/>
    <n v="0"/>
    <n v="192"/>
    <s v="United Package"/>
    <s v="Rancho grande"/>
    <s v="Sergio Gutiérrez"/>
    <s v="Buenos Aires"/>
    <s v="Argentina"/>
    <s v="Formaggi Fortini s.r.l."/>
  </r>
  <r>
    <x v="387"/>
    <d v="2015-06-07T00:00:00"/>
    <d v="2015-04-02T00:00:00"/>
    <s v="Nancy Davolio"/>
    <x v="20"/>
    <x v="5"/>
    <s v="32 - 500 g boxes"/>
    <n v="17.45"/>
    <n v="6"/>
    <n v="0"/>
    <n v="104.69999999999999"/>
    <s v="United Package"/>
    <s v="Rancho grande"/>
    <s v="Sergio Gutiérrez"/>
    <s v="Buenos Aires"/>
    <s v="Argentina"/>
    <s v="Pavlova, Ltd."/>
  </r>
  <r>
    <x v="388"/>
    <d v="2018-04-29T00:00:00"/>
    <d v="2018-04-02T00:00:00"/>
    <s v="Nancy Davolio"/>
    <x v="8"/>
    <x v="1"/>
    <s v="24 - 250 g pkgs."/>
    <n v="19.5"/>
    <n v="20"/>
    <n v="0"/>
    <n v="390"/>
    <s v="United Package"/>
    <s v="Rancho grande"/>
    <s v="Sergio Gutiérrez"/>
    <s v="Buenos Aires"/>
    <s v="Argentina"/>
    <s v="Pasta Buttini s.r.l."/>
  </r>
  <r>
    <x v="890"/>
    <d v="2018-05-03T00:00:00"/>
    <d v="2018-04-05T00:00:00"/>
    <s v="Margaret Peacock"/>
    <x v="34"/>
    <x v="3"/>
    <s v="10 - 200 g glasses"/>
    <n v="25.89"/>
    <n v="1"/>
    <n v="0"/>
    <n v="25.89"/>
    <s v="United Package"/>
    <s v="Romero y tomillo"/>
    <s v="Alejandra Camino"/>
    <s v="Madrid"/>
    <s v="Spain"/>
    <s v="Nord-Ost-Fisch Handelsgesellschaft mbH"/>
  </r>
  <r>
    <x v="890"/>
    <d v="2018-07-10T00:00:00"/>
    <d v="2018-04-06T00:00:00"/>
    <s v="Margaret Peacock"/>
    <x v="10"/>
    <x v="0"/>
    <s v="15 - 300 g rounds"/>
    <n v="34"/>
    <n v="10"/>
    <n v="0"/>
    <n v="340"/>
    <s v="United Package"/>
    <s v="Romero y tomillo"/>
    <s v="Alejandra Camino"/>
    <s v="Madrid"/>
    <s v="Spain"/>
    <s v="Gai pâturage"/>
  </r>
  <r>
    <x v="891"/>
    <d v="2016-07-09T00:00:00"/>
    <d v="2016-04-02T00:00:00"/>
    <s v="Janet Leverling"/>
    <x v="52"/>
    <x v="6"/>
    <s v="10 boxes x 20 bags"/>
    <n v="18"/>
    <n v="60"/>
    <n v="0.25"/>
    <n v="1080"/>
    <s v="Federal Shipping"/>
    <s v="Bottom-Dollar Markets"/>
    <s v="Elizabeth Lincoln"/>
    <s v="Tsawassen"/>
    <s v="Canada"/>
    <s v="Exotic Liquids"/>
  </r>
  <r>
    <x v="891"/>
    <d v="2016-04-28T00:00:00"/>
    <d v="2016-04-03T00:00:00"/>
    <s v="Janet Leverling"/>
    <x v="10"/>
    <x v="0"/>
    <s v="15 - 300 g rounds"/>
    <n v="34"/>
    <n v="25"/>
    <n v="0.25"/>
    <n v="850"/>
    <s v="Federal Shipping"/>
    <s v="Bottom-Dollar Markets"/>
    <s v="Elizabeth Lincoln"/>
    <s v="Tsawassen"/>
    <s v="Canada"/>
    <s v="Gai pâturage"/>
  </r>
  <r>
    <x v="892"/>
    <d v="2017-06-13T00:00:00"/>
    <d v="2017-04-08T00:00:00"/>
    <s v="Andrew Fuller"/>
    <x v="20"/>
    <x v="5"/>
    <s v="32 - 500 g boxes"/>
    <n v="17.45"/>
    <n v="24"/>
    <n v="0"/>
    <n v="418.79999999999995"/>
    <s v="United Package"/>
    <s v="LINO-Delicateses"/>
    <s v="Felipe Izquierdo"/>
    <s v="I. de Margarita"/>
    <s v="Venezuela"/>
    <s v="Pavlova, Ltd."/>
  </r>
  <r>
    <x v="893"/>
    <d v="2015-04-20T00:00:00"/>
    <d v="2015-04-05T00:00:00"/>
    <s v="Andrew Fuller"/>
    <x v="66"/>
    <x v="5"/>
    <s v="20 - 450 g glasses"/>
    <n v="14"/>
    <n v="24"/>
    <n v="0"/>
    <n v="336"/>
    <s v="United Package"/>
    <s v="LINO-Delicateses"/>
    <s v="Felipe Izquierdo"/>
    <s v="I. de Margarita"/>
    <s v="Venezuela"/>
    <s v="Heli Süßwaren GmbH &amp; Co. KG"/>
  </r>
  <r>
    <x v="893"/>
    <d v="2015-05-27T00:00:00"/>
    <d v="2015-04-06T00:00:00"/>
    <s v="Andrew Fuller"/>
    <x v="38"/>
    <x v="3"/>
    <s v="24 - 4 oz tins"/>
    <n v="18.399999999999999"/>
    <n v="20"/>
    <n v="0"/>
    <n v="368"/>
    <s v="United Package"/>
    <s v="LINO-Delicateses"/>
    <s v="Felipe Izquierdo"/>
    <s v="I. de Margarita"/>
    <s v="Venezuela"/>
    <s v="New England Seafood Cannery"/>
  </r>
  <r>
    <x v="894"/>
    <d v="2017-05-09T00:00:00"/>
    <d v="2017-04-04T00:00:00"/>
    <s v="Margaret Peacock"/>
    <x v="72"/>
    <x v="5"/>
    <s v="12 - 100 g bars"/>
    <n v="16.25"/>
    <n v="24"/>
    <n v="0"/>
    <n v="390"/>
    <s v="United Package"/>
    <s v="Around the Horn"/>
    <s v="Thomas Hardy"/>
    <s v="London"/>
    <s v="UK"/>
    <s v="Karkki Oy"/>
  </r>
  <r>
    <x v="895"/>
    <d v="2018-06-21T00:00:00"/>
    <d v="2018-04-12T00:00:00"/>
    <s v="Nancy Davolio"/>
    <x v="31"/>
    <x v="6"/>
    <s v="24 - 12 oz bottles"/>
    <n v="18"/>
    <n v="10"/>
    <n v="0"/>
    <n v="180"/>
    <s v="Speedy Express"/>
    <s v="Vaffeljernet"/>
    <s v="Palle Ibsen"/>
    <s v="Århus"/>
    <s v="Denmark"/>
    <s v="Bigfoot Breweries"/>
  </r>
  <r>
    <x v="896"/>
    <d v="2015-04-11T00:00:00"/>
    <d v="2015-04-02T00:00:00"/>
    <s v="Nancy Davolio"/>
    <x v="47"/>
    <x v="4"/>
    <s v="15 - 625 g jars"/>
    <n v="43.9"/>
    <n v="40"/>
    <n v="0"/>
    <n v="1756"/>
    <s v="Speedy Express"/>
    <s v="Vaffeljernet"/>
    <s v="Palle Ibsen"/>
    <s v="Århus"/>
    <s v="Denmark"/>
    <s v="Pavlova, Ltd."/>
  </r>
  <r>
    <x v="894"/>
    <d v="2017-05-17T00:00:00"/>
    <d v="2017-04-07T00:00:00"/>
    <s v="Steven Buchanan"/>
    <x v="17"/>
    <x v="6"/>
    <s v="12 - 355 ml cans"/>
    <n v="4.5"/>
    <n v="35"/>
    <n v="0"/>
    <n v="157.5"/>
    <s v="Federal Shipping"/>
    <s v="Hanari Carnes"/>
    <s v="Mario Pontes"/>
    <s v="Rio de Janeiro"/>
    <s v="Brazil"/>
    <s v="Refrescos Americanas LTDA"/>
  </r>
  <r>
    <x v="894"/>
    <d v="2017-04-24T00:00:00"/>
    <d v="2017-04-05T00:00:00"/>
    <s v="Steven Buchanan"/>
    <x v="35"/>
    <x v="7"/>
    <s v="20 - 1 kg tins"/>
    <n v="39"/>
    <n v="15"/>
    <n v="0"/>
    <n v="585"/>
    <s v="Federal Shipping"/>
    <s v="Hanari Carnes"/>
    <s v="Mario Pontes"/>
    <s v="Rio de Janeiro"/>
    <s v="Brazil"/>
    <s v="Pavlova, Ltd."/>
  </r>
  <r>
    <x v="896"/>
    <d v="2015-05-05T00:00:00"/>
    <d v="2015-04-08T00:00:00"/>
    <s v="Robert King"/>
    <x v="40"/>
    <x v="6"/>
    <s v="16 - 500 g tins"/>
    <n v="46"/>
    <n v="10"/>
    <n v="0.2"/>
    <n v="460"/>
    <s v="Federal Shipping"/>
    <s v="La maison d'Asie"/>
    <s v="Annette Roulet"/>
    <s v="Toulouse"/>
    <s v="France"/>
    <s v="Leka Trading"/>
  </r>
  <r>
    <x v="895"/>
    <d v="2018-04-30T00:00:00"/>
    <d v="2018-04-06T00:00:00"/>
    <s v="Robert King"/>
    <x v="51"/>
    <x v="6"/>
    <s v="24 - 12 oz bottles"/>
    <n v="14"/>
    <n v="24"/>
    <n v="0.2"/>
    <n v="336"/>
    <s v="Federal Shipping"/>
    <s v="La maison d'Asie"/>
    <s v="Annette Roulet"/>
    <s v="Toulouse"/>
    <s v="France"/>
    <s v="Bigfoot Breweries"/>
  </r>
  <r>
    <x v="895"/>
    <d v="2018-04-21T00:00:00"/>
    <d v="2018-04-02T00:00:00"/>
    <s v="Robert King"/>
    <x v="1"/>
    <x v="1"/>
    <s v="32 - 1 kg pkgs."/>
    <n v="14"/>
    <n v="10"/>
    <n v="0.2"/>
    <n v="140"/>
    <s v="Federal Shipping"/>
    <s v="La maison d'Asie"/>
    <s v="Annette Roulet"/>
    <s v="Toulouse"/>
    <s v="France"/>
    <s v="Leka Trading"/>
  </r>
  <r>
    <x v="897"/>
    <d v="2017-07-02T00:00:00"/>
    <d v="2017-04-06T00:00:00"/>
    <s v="Janet Leverling"/>
    <x v="41"/>
    <x v="3"/>
    <s v="12 - 200 ml jars"/>
    <n v="31"/>
    <n v="20"/>
    <n v="0.1"/>
    <n v="620"/>
    <s v="United Package"/>
    <s v="Berglunds snabbköp"/>
    <s v="Christina Berglund"/>
    <s v="Luleå"/>
    <s v="Sweden"/>
    <s v="Tokyo Traders"/>
  </r>
  <r>
    <x v="396"/>
    <d v="2018-04-28T00:00:00"/>
    <d v="2018-04-09T00:00:00"/>
    <s v="Janet Leverling"/>
    <x v="44"/>
    <x v="2"/>
    <s v="25 - 825 g cans"/>
    <n v="45.6"/>
    <n v="30"/>
    <n v="0.1"/>
    <n v="1368"/>
    <s v="United Package"/>
    <s v="Berglunds snabbköp"/>
    <s v="Christina Berglund"/>
    <s v="Luleå"/>
    <s v="Sweden"/>
    <s v="Plutzer Lebensmittelgroßmärkte AG"/>
  </r>
  <r>
    <x v="396"/>
    <d v="2018-04-15T00:00:00"/>
    <d v="2018-04-10T00:00:00"/>
    <s v="Janet Leverling"/>
    <x v="48"/>
    <x v="6"/>
    <s v="24 - 0.5 l bottles"/>
    <n v="7.75"/>
    <n v="6"/>
    <n v="0"/>
    <n v="46.5"/>
    <s v="United Package"/>
    <s v="Berglunds snabbköp"/>
    <s v="Christina Berglund"/>
    <s v="Luleå"/>
    <s v="Sweden"/>
    <s v="Plutzer Lebensmittelgroßmärkte AG"/>
  </r>
  <r>
    <x v="897"/>
    <d v="2017-06-12T00:00:00"/>
    <d v="2017-04-09T00:00:00"/>
    <s v="Janet Leverling"/>
    <x v="21"/>
    <x v="3"/>
    <s v="24 - 250 g  jars"/>
    <n v="19"/>
    <n v="25"/>
    <n v="0.15"/>
    <n v="475"/>
    <s v="Speedy Express"/>
    <s v="Hanari Carnes"/>
    <s v="Mario Pontes"/>
    <s v="Rio de Janeiro"/>
    <s v="Brazil"/>
    <s v="Svensk Sjöföda AB"/>
  </r>
  <r>
    <x v="898"/>
    <d v="2016-07-01T00:00:00"/>
    <d v="2016-04-07T00:00:00"/>
    <s v="Janet Leverling"/>
    <x v="65"/>
    <x v="1"/>
    <s v="16 - 2 kg boxes"/>
    <n v="7"/>
    <n v="12"/>
    <n v="0.15"/>
    <n v="84"/>
    <s v="Speedy Express"/>
    <s v="Hanari Carnes"/>
    <s v="Mario Pontes"/>
    <s v="Rio de Janeiro"/>
    <s v="Brazil"/>
    <s v="G'day, Mate"/>
  </r>
  <r>
    <x v="396"/>
    <d v="2018-05-10T00:00:00"/>
    <d v="2018-04-13T00:00:00"/>
    <s v="Margaret Peacock"/>
    <x v="43"/>
    <x v="3"/>
    <s v="2 kg box"/>
    <n v="6"/>
    <n v="10"/>
    <n v="0"/>
    <n v="60"/>
    <s v="Federal Shipping"/>
    <s v="Ana Trujillo Emparedados y helados"/>
    <s v="Ana Trujillo"/>
    <s v="México D.F."/>
    <s v="Mexico"/>
    <s v="Mayumi's"/>
  </r>
  <r>
    <x v="897"/>
    <d v="2017-04-15T00:00:00"/>
    <d v="2017-04-09T00:00:00"/>
    <s v="Margaret Peacock"/>
    <x v="2"/>
    <x v="0"/>
    <s v="1 kg pkg."/>
    <n v="21"/>
    <n v="2"/>
    <n v="0"/>
    <n v="42"/>
    <s v="Federal Shipping"/>
    <s v="Ana Trujillo Emparedados y helados"/>
    <s v="Ana Trujillo"/>
    <s v="México D.F."/>
    <s v="Mexico"/>
    <s v="Cooperativa de Quesos 'Las Cabras'"/>
  </r>
  <r>
    <x v="395"/>
    <d v="2015-06-11T00:00:00"/>
    <d v="2015-04-09T00:00:00"/>
    <s v="Margaret Peacock"/>
    <x v="49"/>
    <x v="5"/>
    <s v="10 boxes x 12 pieces"/>
    <n v="9.1999999999999993"/>
    <n v="7"/>
    <n v="0"/>
    <n v="64.399999999999991"/>
    <s v="Federal Shipping"/>
    <s v="Ana Trujillo Emparedados y helados"/>
    <s v="Ana Trujillo"/>
    <s v="México D.F."/>
    <s v="Mexico"/>
    <s v="Specialty Biscuits, Ltd."/>
  </r>
  <r>
    <x v="898"/>
    <d v="2016-05-30T00:00:00"/>
    <d v="2016-04-07T00:00:00"/>
    <s v="Margaret Peacock"/>
    <x v="0"/>
    <x v="0"/>
    <s v="24 - 200 g pkgs."/>
    <n v="34.799999999999997"/>
    <n v="10"/>
    <n v="0"/>
    <n v="348"/>
    <s v="Federal Shipping"/>
    <s v="Ana Trujillo Emparedados y helados"/>
    <s v="Ana Trujillo"/>
    <s v="México D.F."/>
    <s v="Mexico"/>
    <s v="Formaggi Fortini s.r.l."/>
  </r>
  <r>
    <x v="899"/>
    <d v="2015-07-11T00:00:00"/>
    <d v="2015-04-11T00:00:00"/>
    <s v="Margaret Peacock"/>
    <x v="37"/>
    <x v="6"/>
    <s v="500 ml"/>
    <n v="18"/>
    <n v="20"/>
    <n v="0"/>
    <n v="360"/>
    <s v="Speedy Express"/>
    <s v="La corne d'abondance"/>
    <s v="Daniel Tonini"/>
    <s v="Versailles"/>
    <s v="France"/>
    <s v="Karkki Oy"/>
  </r>
  <r>
    <x v="399"/>
    <d v="2016-04-06T00:00:00"/>
    <d v="2016-04-12T00:00:00"/>
    <s v="Margaret Peacock"/>
    <x v="65"/>
    <x v="1"/>
    <s v="16 - 2 kg boxes"/>
    <n v="7"/>
    <n v="5"/>
    <n v="0"/>
    <n v="35"/>
    <s v="Speedy Express"/>
    <s v="La corne d'abondance"/>
    <s v="Daniel Tonini"/>
    <s v="Versailles"/>
    <s v="France"/>
    <s v="G'day, Mate"/>
  </r>
  <r>
    <x v="398"/>
    <d v="2018-04-26T00:00:00"/>
    <d v="2018-04-04T00:00:00"/>
    <s v="Margaret Peacock"/>
    <x v="11"/>
    <x v="5"/>
    <s v="30 gift boxes"/>
    <n v="81"/>
    <n v="5"/>
    <n v="0"/>
    <n v="405"/>
    <s v="Speedy Express"/>
    <s v="La corne d'abondance"/>
    <s v="Daniel Tonini"/>
    <s v="Versailles"/>
    <s v="France"/>
    <s v="Specialty Biscuits, Ltd."/>
  </r>
  <r>
    <x v="899"/>
    <d v="2015-04-21T00:00:00"/>
    <d v="2015-04-10T00:00:00"/>
    <s v="Nancy Davolio"/>
    <x v="37"/>
    <x v="6"/>
    <s v="500 ml"/>
    <n v="18"/>
    <n v="5"/>
    <n v="0"/>
    <n v="90"/>
    <s v="Speedy Express"/>
    <s v="Galería del gastrónomo"/>
    <s v="Eduardo Saavedra"/>
    <s v="Barcelona"/>
    <s v="Spain"/>
    <s v="Karkki Oy"/>
  </r>
  <r>
    <x v="398"/>
    <d v="2018-04-06T00:00:00"/>
    <d v="2018-04-08T00:00:00"/>
    <s v="Nancy Davolio"/>
    <x v="69"/>
    <x v="5"/>
    <s v="10 - 4 oz boxes"/>
    <n v="9.5"/>
    <n v="5"/>
    <n v="0"/>
    <n v="47.5"/>
    <s v="Speedy Express"/>
    <s v="Galería del gastrónomo"/>
    <s v="Eduardo Saavedra"/>
    <s v="Barcelona"/>
    <s v="Spain"/>
    <s v="Zaanse Snoepfabriek"/>
  </r>
  <r>
    <x v="899"/>
    <d v="2015-07-13T00:00:00"/>
    <d v="2015-04-14T00:00:00"/>
    <s v="Michael Suyama"/>
    <x v="23"/>
    <x v="4"/>
    <s v="12 boxes"/>
    <n v="13"/>
    <n v="15"/>
    <n v="0"/>
    <n v="195"/>
    <s v="Speedy Express"/>
    <s v="Frankenversand"/>
    <s v="Peter Franken"/>
    <s v="München"/>
    <s v="Germany"/>
    <s v="Plutzer Lebensmittelgroßmärkte AG"/>
  </r>
  <r>
    <x v="399"/>
    <d v="2016-05-16T00:00:00"/>
    <d v="2016-04-05T00:00:00"/>
    <s v="Michael Suyama"/>
    <x v="27"/>
    <x v="5"/>
    <s v="24 pkgs. x 4 pieces"/>
    <n v="10"/>
    <n v="60"/>
    <n v="0"/>
    <n v="600"/>
    <s v="Speedy Express"/>
    <s v="Frankenversand"/>
    <s v="Peter Franken"/>
    <s v="München"/>
    <s v="Germany"/>
    <s v="Specialty Biscuits, Ltd."/>
  </r>
  <r>
    <x v="397"/>
    <d v="2017-05-08T00:00:00"/>
    <d v="2017-04-14T00:00:00"/>
    <s v="Michael Suyama"/>
    <x v="48"/>
    <x v="6"/>
    <s v="24 - 0.5 l bottles"/>
    <n v="7.75"/>
    <n v="49"/>
    <n v="0"/>
    <n v="379.75"/>
    <s v="Speedy Express"/>
    <s v="Frankenversand"/>
    <s v="Peter Franken"/>
    <s v="München"/>
    <s v="Germany"/>
    <s v="Plutzer Lebensmittelgroßmärkte AG"/>
  </r>
  <r>
    <x v="401"/>
    <d v="2016-05-03T00:00:00"/>
    <d v="2016-04-11T00:00:00"/>
    <s v="Margaret Peacock"/>
    <x v="24"/>
    <x v="5"/>
    <s v="100 - 100 g pieces"/>
    <n v="43.9"/>
    <n v="25"/>
    <n v="0"/>
    <n v="1097.5"/>
    <s v="Federal Shipping"/>
    <s v="Suprêmes délices"/>
    <s v="Pascale Cartrain"/>
    <s v="Charleroi"/>
    <s v="Belgium"/>
    <s v="Heli Süßwaren GmbH &amp; Co. KG"/>
  </r>
  <r>
    <x v="400"/>
    <d v="2017-06-16T00:00:00"/>
    <d v="2017-04-11T00:00:00"/>
    <s v="Margaret Peacock"/>
    <x v="64"/>
    <x v="3"/>
    <s v="24 pieces"/>
    <n v="13.25"/>
    <n v="30"/>
    <n v="0.2"/>
    <n v="397.5"/>
    <s v="Federal Shipping"/>
    <s v="Suprêmes délices"/>
    <s v="Pascale Cartrain"/>
    <s v="Charleroi"/>
    <s v="Belgium"/>
    <s v="Escargots Nouveaux"/>
  </r>
  <r>
    <x v="403"/>
    <d v="2015-04-12T00:00:00"/>
    <d v="2015-04-06T00:00:00"/>
    <s v="Margaret Peacock"/>
    <x v="27"/>
    <x v="5"/>
    <s v="24 pkgs. x 4 pieces"/>
    <n v="10"/>
    <n v="36"/>
    <n v="0"/>
    <n v="360"/>
    <s v="Federal Shipping"/>
    <s v="Suprêmes délices"/>
    <s v="Pascale Cartrain"/>
    <s v="Charleroi"/>
    <s v="Belgium"/>
    <s v="Specialty Biscuits, Ltd."/>
  </r>
  <r>
    <x v="400"/>
    <d v="2017-06-30T00:00:00"/>
    <d v="2017-04-12T00:00:00"/>
    <s v="Margaret Peacock"/>
    <x v="16"/>
    <x v="7"/>
    <s v="24 boxes x 2 pies"/>
    <n v="24"/>
    <n v="25"/>
    <n v="0.2"/>
    <n v="600"/>
    <s v="Federal Shipping"/>
    <s v="Suprêmes délices"/>
    <s v="Pascale Cartrain"/>
    <s v="Charleroi"/>
    <s v="Belgium"/>
    <s v="Ma Maison"/>
  </r>
  <r>
    <x v="403"/>
    <d v="2015-07-10T00:00:00"/>
    <d v="2015-04-05T00:00:00"/>
    <s v="Margaret Peacock"/>
    <x v="43"/>
    <x v="3"/>
    <s v="2 kg box"/>
    <n v="6"/>
    <n v="42"/>
    <n v="0.15"/>
    <n v="252"/>
    <s v="United Package"/>
    <s v="Richter Supermarkt"/>
    <s v="Michael Holz"/>
    <s v="Genève"/>
    <s v="Switzerland"/>
    <s v="Mayumi's"/>
  </r>
  <r>
    <x v="401"/>
    <d v="2016-06-20T00:00:00"/>
    <d v="2016-04-09T00:00:00"/>
    <s v="Margaret Peacock"/>
    <x v="8"/>
    <x v="1"/>
    <s v="24 - 250 g pkgs."/>
    <n v="19.5"/>
    <n v="30"/>
    <n v="0"/>
    <n v="585"/>
    <s v="United Package"/>
    <s v="Richter Supermarkt"/>
    <s v="Michael Holz"/>
    <s v="Genève"/>
    <s v="Switzerland"/>
    <s v="Pasta Buttini s.r.l."/>
  </r>
  <r>
    <x v="403"/>
    <d v="2015-06-18T00:00:00"/>
    <d v="2015-04-10T00:00:00"/>
    <s v="Laura Callahan"/>
    <x v="30"/>
    <x v="5"/>
    <s v="48 pies"/>
    <n v="49.3"/>
    <n v="14"/>
    <n v="0.1"/>
    <n v="690.19999999999993"/>
    <s v="Speedy Express"/>
    <s v="Bon app'"/>
    <s v="Laurence Lebihan"/>
    <s v="Marseille"/>
    <s v="France"/>
    <s v="Forêts d'érables"/>
  </r>
  <r>
    <x v="400"/>
    <d v="2017-04-29T00:00:00"/>
    <d v="2017-04-13T00:00:00"/>
    <s v="Laura Callahan"/>
    <x v="48"/>
    <x v="6"/>
    <s v="24 - 0.5 l bottles"/>
    <n v="7.75"/>
    <n v="20"/>
    <n v="0.1"/>
    <n v="155"/>
    <s v="Speedy Express"/>
    <s v="Bon app'"/>
    <s v="Laurence Lebihan"/>
    <s v="Marseille"/>
    <s v="France"/>
    <s v="Plutzer Lebensmittelgroßmärkte AG"/>
  </r>
  <r>
    <x v="402"/>
    <d v="2018-05-02T00:00:00"/>
    <d v="2018-04-12T00:00:00"/>
    <s v="Laura Callahan"/>
    <x v="0"/>
    <x v="0"/>
    <s v="24 - 200 g pkgs."/>
    <n v="34.799999999999997"/>
    <n v="16"/>
    <n v="0"/>
    <n v="556.79999999999995"/>
    <s v="Speedy Express"/>
    <s v="Bon app'"/>
    <s v="Laurence Lebihan"/>
    <s v="Marseille"/>
    <s v="France"/>
    <s v="Formaggi Fortini s.r.l."/>
  </r>
  <r>
    <x v="403"/>
    <d v="2015-06-11T00:00:00"/>
    <d v="2015-04-13T00:00:00"/>
    <s v="Laura Callahan"/>
    <x v="20"/>
    <x v="5"/>
    <s v="32 - 500 g boxes"/>
    <n v="17.45"/>
    <n v="30"/>
    <n v="0.1"/>
    <n v="523.5"/>
    <s v="Speedy Express"/>
    <s v="Bon app'"/>
    <s v="Laurence Lebihan"/>
    <s v="Marseille"/>
    <s v="France"/>
    <s v="Pavlova, Ltd."/>
  </r>
  <r>
    <x v="403"/>
    <d v="2015-06-12T00:00:00"/>
    <d v="2015-04-07T00:00:00"/>
    <s v="Michael Suyama"/>
    <x v="75"/>
    <x v="4"/>
    <s v="24 - 500 ml bottles"/>
    <n v="28.5"/>
    <n v="30"/>
    <n v="0"/>
    <n v="855"/>
    <s v="Federal Shipping"/>
    <s v="Island Trading"/>
    <s v="Helen Bennett"/>
    <s v="Cowes"/>
    <s v="UK"/>
    <s v="Forêts d'érables"/>
  </r>
  <r>
    <x v="400"/>
    <d v="2017-05-28T00:00:00"/>
    <d v="2017-04-05T00:00:00"/>
    <s v="Michael Suyama"/>
    <x v="22"/>
    <x v="7"/>
    <s v="48 pieces"/>
    <n v="32.799999999999997"/>
    <n v="2"/>
    <n v="0"/>
    <n v="65.599999999999994"/>
    <s v="Federal Shipping"/>
    <s v="Island Trading"/>
    <s v="Helen Bennett"/>
    <s v="Cowes"/>
    <s v="UK"/>
    <s v="G'day, Mate"/>
  </r>
  <r>
    <x v="900"/>
    <d v="2018-05-12T00:00:00"/>
    <d v="2018-04-15T00:00:00"/>
    <s v="Janet Leverling"/>
    <x v="62"/>
    <x v="4"/>
    <s v="12 - 8 oz jars"/>
    <n v="25"/>
    <n v="20"/>
    <n v="0"/>
    <n v="500"/>
    <s v="Federal Shipping"/>
    <s v="Lehmanns Marktstand"/>
    <s v="Renate Messner"/>
    <s v="Frankfurt a.M. "/>
    <s v="Germany"/>
    <s v="Grandma Kelly's Homestead"/>
  </r>
  <r>
    <x v="901"/>
    <d v="2017-06-05T00:00:00"/>
    <d v="2017-04-10T00:00:00"/>
    <s v="Margaret Peacock"/>
    <x v="59"/>
    <x v="3"/>
    <s v="16 kg pkg."/>
    <n v="62.5"/>
    <n v="4"/>
    <n v="0.25"/>
    <n v="250"/>
    <s v="Federal Shipping"/>
    <s v="Wellington Importadora"/>
    <s v="Paula Parente"/>
    <s v="Resende"/>
    <s v="Brazil"/>
    <s v="Pavlova, Ltd."/>
  </r>
  <r>
    <x v="901"/>
    <d v="2017-05-04T00:00:00"/>
    <d v="2017-04-11T00:00:00"/>
    <s v="Margaret Peacock"/>
    <x v="52"/>
    <x v="6"/>
    <s v="10 boxes x 20 bags"/>
    <n v="18"/>
    <n v="21"/>
    <n v="0"/>
    <n v="378"/>
    <s v="Federal Shipping"/>
    <s v="Wellington Importadora"/>
    <s v="Paula Parente"/>
    <s v="Resende"/>
    <s v="Brazil"/>
    <s v="Exotic Liquids"/>
  </r>
  <r>
    <x v="902"/>
    <d v="2015-04-09T00:00:00"/>
    <d v="2015-04-12T00:00:00"/>
    <s v="Margaret Peacock"/>
    <x v="70"/>
    <x v="1"/>
    <s v="12 - 250 g pkgs."/>
    <n v="9"/>
    <n v="8"/>
    <n v="0.25"/>
    <n v="72"/>
    <s v="Federal Shipping"/>
    <s v="Wellington Importadora"/>
    <s v="Paula Parente"/>
    <s v="Resende"/>
    <s v="Brazil"/>
    <s v="PB Knäckebröd AB"/>
  </r>
  <r>
    <x v="900"/>
    <d v="2018-04-22T00:00:00"/>
    <d v="2018-04-09T00:00:00"/>
    <s v="Janet Leverling"/>
    <x v="21"/>
    <x v="3"/>
    <s v="24 - 250 g  jars"/>
    <n v="19"/>
    <n v="30"/>
    <n v="0.2"/>
    <n v="570"/>
    <s v="United Package"/>
    <s v="Great Lakes Food Market"/>
    <s v="Howard Snyder"/>
    <s v="Eugene"/>
    <s v="USA"/>
    <s v="Svensk Sjöföda AB"/>
  </r>
  <r>
    <x v="903"/>
    <d v="2017-06-17T00:00:00"/>
    <d v="2017-04-19T00:00:00"/>
    <s v="Robert King"/>
    <x v="54"/>
    <x v="6"/>
    <s v="24 - 12 oz bottles"/>
    <n v="14"/>
    <n v="20"/>
    <n v="0"/>
    <n v="280"/>
    <s v="Federal Shipping"/>
    <s v="Cactus Comidas para llevar"/>
    <s v="Patricio Simpson"/>
    <s v="Buenos Aires"/>
    <s v="Argentina"/>
    <s v="Bigfoot Breweries"/>
  </r>
  <r>
    <x v="904"/>
    <d v="2018-05-26T00:00:00"/>
    <d v="2018-04-19T00:00:00"/>
    <s v="Robert King"/>
    <x v="44"/>
    <x v="2"/>
    <s v="25 - 825 g cans"/>
    <n v="45.6"/>
    <n v="8"/>
    <n v="0"/>
    <n v="364.8"/>
    <s v="Federal Shipping"/>
    <s v="Cactus Comidas para llevar"/>
    <s v="Patricio Simpson"/>
    <s v="Buenos Aires"/>
    <s v="Argentina"/>
    <s v="Plutzer Lebensmittelgroßmärkte AG"/>
  </r>
  <r>
    <x v="905"/>
    <d v="2015-05-24T00:00:00"/>
    <d v="2015-04-11T00:00:00"/>
    <s v="Janet Leverling"/>
    <x v="42"/>
    <x v="0"/>
    <s v="10 - 500 g pkgs."/>
    <n v="21.5"/>
    <n v="35"/>
    <n v="0.25"/>
    <n v="752.5"/>
    <s v="United Package"/>
    <s v="QUICK-Stop"/>
    <s v="Horst Kloss"/>
    <s v="Cunewalde"/>
    <s v="Germany"/>
    <s v="Norske Meierier"/>
  </r>
  <r>
    <x v="906"/>
    <d v="2016-05-13T00:00:00"/>
    <d v="2016-04-14T00:00:00"/>
    <s v="Janet Leverling"/>
    <x v="40"/>
    <x v="6"/>
    <s v="16 - 500 g tins"/>
    <n v="46"/>
    <n v="24"/>
    <n v="0.25"/>
    <n v="1104"/>
    <s v="United Package"/>
    <s v="QUICK-Stop"/>
    <s v="Horst Kloss"/>
    <s v="Cunewalde"/>
    <s v="Germany"/>
    <s v="Leka Trading"/>
  </r>
  <r>
    <x v="905"/>
    <d v="2015-06-24T00:00:00"/>
    <d v="2015-04-19T00:00:00"/>
    <s v="Janet Leverling"/>
    <x v="10"/>
    <x v="0"/>
    <s v="15 - 300 g rounds"/>
    <n v="34"/>
    <n v="49"/>
    <n v="0.25"/>
    <n v="1666"/>
    <s v="United Package"/>
    <s v="QUICK-Stop"/>
    <s v="Horst Kloss"/>
    <s v="Cunewalde"/>
    <s v="Germany"/>
    <s v="Gai pâturage"/>
  </r>
  <r>
    <x v="906"/>
    <d v="2016-05-10T00:00:00"/>
    <d v="2016-04-10T00:00:00"/>
    <s v="Janet Leverling"/>
    <x v="43"/>
    <x v="3"/>
    <s v="2 kg box"/>
    <n v="6"/>
    <n v="20"/>
    <n v="0.25"/>
    <n v="120"/>
    <s v="United Package"/>
    <s v="QUICK-Stop"/>
    <s v="Horst Kloss"/>
    <s v="Cunewalde"/>
    <s v="Germany"/>
    <s v="Mayumi's"/>
  </r>
  <r>
    <x v="903"/>
    <d v="2017-05-14T00:00:00"/>
    <d v="2017-04-13T00:00:00"/>
    <s v="Andrew Fuller"/>
    <x v="51"/>
    <x v="6"/>
    <s v="24 - 12 oz bottles"/>
    <n v="14"/>
    <n v="40"/>
    <n v="0.15"/>
    <n v="560"/>
    <s v="United Package"/>
    <s v="Magazzini Alimentari Riuniti"/>
    <s v="Giovanni Rovelli"/>
    <s v="Bergamo"/>
    <s v="Italy"/>
    <s v="Bigfoot Breweries"/>
  </r>
  <r>
    <x v="905"/>
    <d v="2015-06-03T00:00:00"/>
    <d v="2015-04-10T00:00:00"/>
    <s v="Andrew Fuller"/>
    <x v="18"/>
    <x v="6"/>
    <s v="24 - 12 oz bottles"/>
    <n v="19"/>
    <n v="10"/>
    <n v="0.15"/>
    <n v="190"/>
    <s v="United Package"/>
    <s v="Magazzini Alimentari Riuniti"/>
    <s v="Giovanni Rovelli"/>
    <s v="Bergamo"/>
    <s v="Italy"/>
    <s v="Exotic Liquids"/>
  </r>
  <r>
    <x v="409"/>
    <d v="2018-05-01T00:00:00"/>
    <d v="2018-04-10T00:00:00"/>
    <s v="Laura Callahan"/>
    <x v="43"/>
    <x v="3"/>
    <s v="2 kg box"/>
    <n v="6"/>
    <n v="20"/>
    <n v="0"/>
    <n v="120"/>
    <s v="Federal Shipping"/>
    <s v="Bon app'"/>
    <s v="Laurence Lebihan"/>
    <s v="Marseille"/>
    <s v="France"/>
    <s v="Mayumi's"/>
  </r>
  <r>
    <x v="410"/>
    <d v="2015-06-15T00:00:00"/>
    <d v="2015-04-16T00:00:00"/>
    <s v="Laura Callahan"/>
    <x v="32"/>
    <x v="2"/>
    <s v="12 - 1 lb pkgs."/>
    <n v="30"/>
    <n v="8"/>
    <n v="0"/>
    <n v="240"/>
    <s v="Federal Shipping"/>
    <s v="Bon app'"/>
    <s v="Laurence Lebihan"/>
    <s v="Marseille"/>
    <s v="France"/>
    <s v="Grandma Kelly's Homestead"/>
  </r>
  <r>
    <x v="907"/>
    <d v="2016-05-18T00:00:00"/>
    <d v="2016-04-14T00:00:00"/>
    <s v="Robert King"/>
    <x v="30"/>
    <x v="5"/>
    <s v="48 pies"/>
    <n v="49.3"/>
    <n v="30"/>
    <n v="0.25"/>
    <n v="1479"/>
    <s v="United Package"/>
    <s v="Save-a-lot Markets"/>
    <s v="Jose Pavarotti"/>
    <s v="Boise"/>
    <s v="USA"/>
    <s v="Forêts d'érables"/>
  </r>
  <r>
    <x v="410"/>
    <d v="2015-05-31T00:00:00"/>
    <d v="2015-04-16T00:00:00"/>
    <s v="Robert King"/>
    <x v="13"/>
    <x v="0"/>
    <s v="12 - 100 g pkgs"/>
    <n v="12.5"/>
    <n v="44"/>
    <n v="0.25"/>
    <n v="550"/>
    <s v="United Package"/>
    <s v="Save-a-lot Markets"/>
    <s v="Jose Pavarotti"/>
    <s v="Boise"/>
    <s v="USA"/>
    <s v="Formaggi Fortini s.r.l."/>
  </r>
  <r>
    <x v="409"/>
    <d v="2018-06-28T00:00:00"/>
    <d v="2018-04-13T00:00:00"/>
    <s v="Robert King"/>
    <x v="55"/>
    <x v="5"/>
    <s v="10 boxes x 8 pieces"/>
    <n v="12.5"/>
    <n v="80"/>
    <n v="0.25"/>
    <n v="1000"/>
    <s v="United Package"/>
    <s v="Save-a-lot Markets"/>
    <s v="Jose Pavarotti"/>
    <s v="Boise"/>
    <s v="USA"/>
    <s v="Specialty Biscuits, Ltd."/>
  </r>
  <r>
    <x v="410"/>
    <d v="2015-06-30T00:00:00"/>
    <d v="2015-04-14T00:00:00"/>
    <s v="Robert King"/>
    <x v="0"/>
    <x v="0"/>
    <s v="24 - 200 g pkgs."/>
    <n v="34.799999999999997"/>
    <n v="50"/>
    <n v="0"/>
    <n v="1739.9999999999998"/>
    <s v="United Package"/>
    <s v="Save-a-lot Markets"/>
    <s v="Jose Pavarotti"/>
    <s v="Boise"/>
    <s v="USA"/>
    <s v="Formaggi Fortini s.r.l."/>
  </r>
  <r>
    <x v="908"/>
    <d v="2017-07-09T00:00:00"/>
    <d v="2017-04-16T00:00:00"/>
    <s v="Anne Dodsworth"/>
    <x v="14"/>
    <x v="5"/>
    <s v="24 - 50 g pkgs."/>
    <n v="20"/>
    <n v="28"/>
    <n v="0"/>
    <n v="560"/>
    <s v="Federal Shipping"/>
    <s v="Reggiani Caseifici"/>
    <s v="Maurizio Moroni"/>
    <s v="Reggio Emilia"/>
    <s v="Italy"/>
    <s v="Karkki Oy"/>
  </r>
  <r>
    <x v="908"/>
    <d v="2017-04-27T00:00:00"/>
    <d v="2017-04-14T00:00:00"/>
    <s v="Margaret Peacock"/>
    <x v="7"/>
    <x v="1"/>
    <s v="24 - 500 g pkgs."/>
    <n v="21"/>
    <n v="21"/>
    <n v="0"/>
    <n v="441"/>
    <s v="United Package"/>
    <s v="B's Beverages"/>
    <s v="Victoria Ashworth"/>
    <s v="London"/>
    <s v="UK"/>
    <s v="PB Knäckebröd AB"/>
  </r>
  <r>
    <x v="908"/>
    <d v="2017-07-12T00:00:00"/>
    <d v="2017-04-14T00:00:00"/>
    <s v="Margaret Peacock"/>
    <x v="53"/>
    <x v="3"/>
    <s v="4 - 450 g glasses"/>
    <n v="12"/>
    <n v="15"/>
    <n v="0"/>
    <n v="180"/>
    <s v="United Package"/>
    <s v="B's Beverages"/>
    <s v="Victoria Ashworth"/>
    <s v="London"/>
    <s v="UK"/>
    <s v="Lyngbysild"/>
  </r>
  <r>
    <x v="907"/>
    <d v="2016-05-28T00:00:00"/>
    <d v="2016-04-20T00:00:00"/>
    <s v="Margaret Peacock"/>
    <x v="43"/>
    <x v="3"/>
    <s v="2 kg box"/>
    <n v="6"/>
    <n v="15"/>
    <n v="0"/>
    <n v="90"/>
    <s v="United Package"/>
    <s v="B's Beverages"/>
    <s v="Victoria Ashworth"/>
    <s v="London"/>
    <s v="UK"/>
    <s v="Mayumi's"/>
  </r>
  <r>
    <x v="414"/>
    <d v="2016-06-12T00:00:00"/>
    <d v="2016-04-16T00:00:00"/>
    <s v="Michael Suyama"/>
    <x v="46"/>
    <x v="4"/>
    <s v="20 - 2 kg bags"/>
    <n v="19.45"/>
    <n v="18"/>
    <n v="0.25"/>
    <n v="350.09999999999997"/>
    <s v="Federal Shipping"/>
    <s v="Bottom-Dollar Markets"/>
    <s v="Elizabeth Lincoln"/>
    <s v="Tsawassen"/>
    <s v="Canada"/>
    <s v="Leka Trading"/>
  </r>
  <r>
    <x v="413"/>
    <d v="2017-07-03T00:00:00"/>
    <d v="2017-04-16T00:00:00"/>
    <s v="Michael Suyama"/>
    <x v="2"/>
    <x v="0"/>
    <s v="1 kg pkg."/>
    <n v="21"/>
    <n v="5"/>
    <n v="0.25"/>
    <n v="105"/>
    <s v="Federal Shipping"/>
    <s v="Bottom-Dollar Markets"/>
    <s v="Elizabeth Lincoln"/>
    <s v="Tsawassen"/>
    <s v="Canada"/>
    <s v="Cooperativa de Quesos 'Las Cabras'"/>
  </r>
  <r>
    <x v="412"/>
    <d v="2018-04-24T00:00:00"/>
    <d v="2018-04-12T00:00:00"/>
    <s v="Michael Suyama"/>
    <x v="33"/>
    <x v="1"/>
    <s v="24 - 250 g pkgs."/>
    <n v="38"/>
    <n v="18"/>
    <n v="0"/>
    <n v="684"/>
    <s v="Federal Shipping"/>
    <s v="Bottom-Dollar Markets"/>
    <s v="Elizabeth Lincoln"/>
    <s v="Tsawassen"/>
    <s v="Canada"/>
    <s v="Pasta Buttini s.r.l."/>
  </r>
  <r>
    <x v="411"/>
    <d v="2015-07-04T00:00:00"/>
    <d v="2015-04-18T00:00:00"/>
    <s v="Margaret Peacock"/>
    <x v="13"/>
    <x v="0"/>
    <s v="12 - 100 g pkgs"/>
    <n v="12.5"/>
    <n v="10"/>
    <n v="0"/>
    <n v="125"/>
    <s v="Speedy Express"/>
    <s v="Morgenstern Gesundkost"/>
    <s v="Alexander Feuer"/>
    <s v="Leipzig"/>
    <s v="Germany"/>
    <s v="Formaggi Fortini s.r.l."/>
  </r>
  <r>
    <x v="411"/>
    <d v="2015-07-01T00:00:00"/>
    <d v="2015-04-19T00:00:00"/>
    <s v="Margaret Peacock"/>
    <x v="43"/>
    <x v="3"/>
    <s v="2 kg box"/>
    <n v="6"/>
    <n v="20"/>
    <n v="0"/>
    <n v="120"/>
    <s v="Speedy Express"/>
    <s v="Morgenstern Gesundkost"/>
    <s v="Alexander Feuer"/>
    <s v="Leipzig"/>
    <s v="Germany"/>
    <s v="Mayumi's"/>
  </r>
  <r>
    <x v="414"/>
    <d v="2016-05-26T00:00:00"/>
    <d v="2016-04-13T00:00:00"/>
    <s v="Nancy Davolio"/>
    <x v="41"/>
    <x v="3"/>
    <s v="12 - 200 ml jars"/>
    <n v="31"/>
    <n v="25"/>
    <n v="0"/>
    <n v="775"/>
    <s v="United Package"/>
    <s v="Vaffeljernet"/>
    <s v="Palle Ibsen"/>
    <s v="Århus"/>
    <s v="Denmark"/>
    <s v="Tokyo Traders"/>
  </r>
  <r>
    <x v="413"/>
    <d v="2017-06-06T00:00:00"/>
    <d v="2017-04-16T00:00:00"/>
    <s v="Nancy Davolio"/>
    <x v="17"/>
    <x v="6"/>
    <s v="12 - 355 ml cans"/>
    <n v="4.5"/>
    <n v="25"/>
    <n v="0"/>
    <n v="112.5"/>
    <s v="United Package"/>
    <s v="Vaffeljernet"/>
    <s v="Palle Ibsen"/>
    <s v="Århus"/>
    <s v="Denmark"/>
    <s v="Refrescos Americanas LTDA"/>
  </r>
  <r>
    <x v="412"/>
    <d v="2018-05-21T00:00:00"/>
    <d v="2018-04-17T00:00:00"/>
    <s v="Nancy Davolio"/>
    <x v="23"/>
    <x v="4"/>
    <s v="12 boxes"/>
    <n v="13"/>
    <n v="40"/>
    <n v="0"/>
    <n v="520"/>
    <s v="United Package"/>
    <s v="Vaffeljernet"/>
    <s v="Palle Ibsen"/>
    <s v="Århus"/>
    <s v="Denmark"/>
    <s v="Plutzer Lebensmittelgroßmärkte AG"/>
  </r>
  <r>
    <x v="415"/>
    <d v="2016-05-05T00:00:00"/>
    <d v="2016-04-12T00:00:00"/>
    <s v="Janet Leverling"/>
    <x v="19"/>
    <x v="0"/>
    <s v="5 kg pkg."/>
    <n v="55"/>
    <n v="4"/>
    <n v="0"/>
    <n v="220"/>
    <s v="United Package"/>
    <s v="B's Beverages"/>
    <s v="Victoria Ashworth"/>
    <s v="London"/>
    <s v="UK"/>
    <s v="Gai pâturage"/>
  </r>
  <r>
    <x v="909"/>
    <d v="2015-04-24T00:00:00"/>
    <d v="2015-04-21T00:00:00"/>
    <s v="Janet Leverling"/>
    <x v="16"/>
    <x v="7"/>
    <s v="24 boxes x 2 pies"/>
    <n v="24"/>
    <n v="4"/>
    <n v="0"/>
    <n v="96"/>
    <s v="Federal Shipping"/>
    <s v="Godos Cocina Típica"/>
    <s v="José Pedro Freyre"/>
    <s v="Sevilla"/>
    <s v="Spain"/>
    <s v="Ma Maison"/>
  </r>
  <r>
    <x v="909"/>
    <d v="2015-04-30T00:00:00"/>
    <d v="2015-04-15T00:00:00"/>
    <s v="Janet Leverling"/>
    <x v="3"/>
    <x v="2"/>
    <s v="50 - 300 g pkgs."/>
    <n v="53"/>
    <n v="40"/>
    <n v="0"/>
    <n v="2120"/>
    <s v="Federal Shipping"/>
    <s v="Godos Cocina Típica"/>
    <s v="José Pedro Freyre"/>
    <s v="Sevilla"/>
    <s v="Spain"/>
    <s v="G'day, Mate"/>
  </r>
  <r>
    <x v="909"/>
    <d v="2015-07-12T00:00:00"/>
    <d v="2015-04-20T00:00:00"/>
    <s v="Janet Leverling"/>
    <x v="72"/>
    <x v="5"/>
    <s v="12 - 100 g bars"/>
    <n v="16.25"/>
    <n v="9"/>
    <n v="0"/>
    <n v="146.25"/>
    <s v="Federal Shipping"/>
    <s v="Godos Cocina Típica"/>
    <s v="José Pedro Freyre"/>
    <s v="Sevilla"/>
    <s v="Spain"/>
    <s v="Karkki Oy"/>
  </r>
  <r>
    <x v="910"/>
    <d v="2018-05-14T00:00:00"/>
    <d v="2018-04-22T00:00:00"/>
    <s v="Andrew Fuller"/>
    <x v="62"/>
    <x v="4"/>
    <s v="12 - 8 oz jars"/>
    <n v="25"/>
    <n v="12"/>
    <n v="0"/>
    <n v="300"/>
    <s v="Federal Shipping"/>
    <s v="Bottom-Dollar Markets"/>
    <s v="Elizabeth Lincoln"/>
    <s v="Tsawassen"/>
    <s v="Canada"/>
    <s v="Grandma Kelly's Homestead"/>
  </r>
  <r>
    <x v="415"/>
    <d v="2016-07-05T00:00:00"/>
    <d v="2016-04-18T00:00:00"/>
    <s v="Andrew Fuller"/>
    <x v="35"/>
    <x v="7"/>
    <s v="20 - 1 kg tins"/>
    <n v="39"/>
    <n v="6"/>
    <n v="0"/>
    <n v="234"/>
    <s v="Federal Shipping"/>
    <s v="Bottom-Dollar Markets"/>
    <s v="Elizabeth Lincoln"/>
    <s v="Tsawassen"/>
    <s v="Canada"/>
    <s v="Pavlova, Ltd."/>
  </r>
  <r>
    <x v="910"/>
    <d v="2018-05-15T00:00:00"/>
    <d v="2018-04-16T00:00:00"/>
    <s v="Andrew Fuller"/>
    <x v="41"/>
    <x v="3"/>
    <s v="12 - 200 ml jars"/>
    <n v="31"/>
    <n v="30"/>
    <n v="0"/>
    <n v="930"/>
    <s v="Federal Shipping"/>
    <s v="Bottom-Dollar Markets"/>
    <s v="Elizabeth Lincoln"/>
    <s v="Tsawassen"/>
    <s v="Canada"/>
    <s v="Tokyo Traders"/>
  </r>
  <r>
    <x v="909"/>
    <d v="2015-07-13T00:00:00"/>
    <d v="2015-04-22T00:00:00"/>
    <s v="Andrew Fuller"/>
    <x v="30"/>
    <x v="5"/>
    <s v="48 pies"/>
    <n v="49.3"/>
    <n v="60"/>
    <n v="0"/>
    <n v="2958"/>
    <s v="Federal Shipping"/>
    <s v="Bottom-Dollar Markets"/>
    <s v="Elizabeth Lincoln"/>
    <s v="Tsawassen"/>
    <s v="Canada"/>
    <s v="Forêts d'érables"/>
  </r>
  <r>
    <x v="911"/>
    <d v="2016-04-20T00:00:00"/>
    <d v="2016-04-16T00:00:00"/>
    <s v="Nancy Davolio"/>
    <x v="63"/>
    <x v="4"/>
    <s v="48 - 6 oz jars"/>
    <n v="22"/>
    <n v="5"/>
    <n v="0"/>
    <n v="110"/>
    <s v="United Package"/>
    <s v="Magazzini Alimentari Riuniti"/>
    <s v="Giovanni Rovelli"/>
    <s v="Bergamo"/>
    <s v="Italy"/>
    <s v="New Orleans Cajun Delights"/>
  </r>
  <r>
    <x v="912"/>
    <d v="2015-06-18T00:00:00"/>
    <d v="2015-04-15T00:00:00"/>
    <s v="Anne Dodsworth"/>
    <x v="9"/>
    <x v="0"/>
    <s v="500 g"/>
    <n v="2.5"/>
    <n v="15"/>
    <n v="0.05"/>
    <n v="37.5"/>
    <s v="United Package"/>
    <s v="Richter Supermarkt"/>
    <s v="Michael Holz"/>
    <s v="Genève"/>
    <s v="Switzerland"/>
    <s v="Norske Meierier"/>
  </r>
  <r>
    <x v="913"/>
    <d v="2018-06-16T00:00:00"/>
    <d v="2018-04-21T00:00:00"/>
    <s v="Anne Dodsworth"/>
    <x v="48"/>
    <x v="6"/>
    <s v="24 - 0.5 l bottles"/>
    <n v="7.75"/>
    <n v="50"/>
    <n v="0.05"/>
    <n v="387.5"/>
    <s v="United Package"/>
    <s v="Richter Supermarkt"/>
    <s v="Michael Holz"/>
    <s v="Genève"/>
    <s v="Switzerland"/>
    <s v="Plutzer Lebensmittelgroßmärkte AG"/>
  </r>
  <r>
    <x v="912"/>
    <d v="2015-06-02T00:00:00"/>
    <d v="2015-04-24T00:00:00"/>
    <s v="Anne Dodsworth"/>
    <x v="5"/>
    <x v="3"/>
    <s v="12 - 12 oz cans"/>
    <n v="9.65"/>
    <n v="6"/>
    <n v="0.05"/>
    <n v="57.900000000000006"/>
    <s v="United Package"/>
    <s v="Richter Supermarkt"/>
    <s v="Michael Holz"/>
    <s v="Genève"/>
    <s v="Switzerland"/>
    <s v="New England Seafood Cannery"/>
  </r>
  <r>
    <x v="911"/>
    <d v="2016-07-13T00:00:00"/>
    <d v="2016-04-15T00:00:00"/>
    <s v="Nancy Davolio"/>
    <x v="62"/>
    <x v="4"/>
    <s v="12 - 8 oz jars"/>
    <n v="25"/>
    <n v="16"/>
    <n v="0.05"/>
    <n v="400"/>
    <s v="Speedy Express"/>
    <s v="Alfreds Futterkiste"/>
    <s v="Maria Anders"/>
    <s v="Berlin"/>
    <s v="Germany"/>
    <s v="Grandma Kelly's Homestead"/>
  </r>
  <r>
    <x v="914"/>
    <d v="2017-07-03T00:00:00"/>
    <d v="2017-04-22T00:00:00"/>
    <s v="Nancy Davolio"/>
    <x v="44"/>
    <x v="2"/>
    <s v="25 - 825 g cans"/>
    <n v="45.6"/>
    <n v="2"/>
    <n v="0"/>
    <n v="91.2"/>
    <s v="Speedy Express"/>
    <s v="Alfreds Futterkiste"/>
    <s v="Maria Anders"/>
    <s v="Berlin"/>
    <s v="Germany"/>
    <s v="Plutzer Lebensmittelgroßmärkte AG"/>
  </r>
  <r>
    <x v="912"/>
    <d v="2015-04-18T00:00:00"/>
    <d v="2015-04-17T00:00:00"/>
    <s v="Anne Dodsworth"/>
    <x v="11"/>
    <x v="5"/>
    <s v="30 gift boxes"/>
    <n v="81"/>
    <n v="50"/>
    <n v="0.05"/>
    <n v="4050"/>
    <s v="United Package"/>
    <s v="Around the Horn"/>
    <s v="Thomas Hardy"/>
    <s v="London"/>
    <s v="UK"/>
    <s v="Specialty Biscuits, Ltd."/>
  </r>
  <r>
    <x v="911"/>
    <d v="2016-07-03T00:00:00"/>
    <d v="2016-04-25T00:00:00"/>
    <s v="Anne Dodsworth"/>
    <x v="13"/>
    <x v="0"/>
    <s v="12 - 100 g pkgs"/>
    <n v="12.5"/>
    <n v="50"/>
    <n v="0.05"/>
    <n v="625"/>
    <s v="United Package"/>
    <s v="Around the Horn"/>
    <s v="Thomas Hardy"/>
    <s v="London"/>
    <s v="UK"/>
    <s v="Formaggi Fortini s.r.l."/>
  </r>
  <r>
    <x v="915"/>
    <d v="2015-07-06T00:00:00"/>
    <d v="2015-04-18T00:00:00"/>
    <s v="Steven Buchanan"/>
    <x v="13"/>
    <x v="0"/>
    <s v="12 - 100 g pkgs"/>
    <n v="12.5"/>
    <n v="25"/>
    <n v="0.15"/>
    <n v="312.5"/>
    <s v="Speedy Express"/>
    <s v="LINO-Delicateses"/>
    <s v="Felipe Izquierdo"/>
    <s v="I. de Margarita"/>
    <s v="Venezuela"/>
    <s v="Formaggi Fortini s.r.l."/>
  </r>
  <r>
    <x v="916"/>
    <d v="2018-04-28T00:00:00"/>
    <d v="2018-04-21T00:00:00"/>
    <s v="Steven Buchanan"/>
    <x v="73"/>
    <x v="3"/>
    <s v="1k pkg."/>
    <n v="9.5"/>
    <n v="30"/>
    <n v="0"/>
    <n v="285"/>
    <s v="Speedy Express"/>
    <s v="LINO-Delicateses"/>
    <s v="Felipe Izquierdo"/>
    <s v="I. de Margarita"/>
    <s v="Venezuela"/>
    <s v="Lyngbysild"/>
  </r>
  <r>
    <x v="917"/>
    <d v="2016-06-03T00:00:00"/>
    <d v="2016-04-19T00:00:00"/>
    <s v="Steven Buchanan"/>
    <x v="10"/>
    <x v="0"/>
    <s v="15 - 300 g rounds"/>
    <n v="34"/>
    <n v="24"/>
    <n v="0.15"/>
    <n v="816"/>
    <s v="Speedy Express"/>
    <s v="LINO-Delicateses"/>
    <s v="Felipe Izquierdo"/>
    <s v="I. de Margarita"/>
    <s v="Venezuela"/>
    <s v="Gai pâturage"/>
  </r>
  <r>
    <x v="918"/>
    <d v="2017-05-09T00:00:00"/>
    <d v="2017-04-26T00:00:00"/>
    <s v="Steven Buchanan"/>
    <x v="20"/>
    <x v="5"/>
    <s v="32 - 500 g boxes"/>
    <n v="17.45"/>
    <n v="28"/>
    <n v="0.15"/>
    <n v="488.59999999999997"/>
    <s v="Speedy Express"/>
    <s v="LINO-Delicateses"/>
    <s v="Felipe Izquierdo"/>
    <s v="I. de Margarita"/>
    <s v="Venezuela"/>
    <s v="Pavlova, Ltd."/>
  </r>
  <r>
    <x v="917"/>
    <d v="2016-06-03T00:00:00"/>
    <d v="2016-04-26T00:00:00"/>
    <s v="Laura Callahan"/>
    <x v="48"/>
    <x v="6"/>
    <s v="24 - 0.5 l bottles"/>
    <n v="7.75"/>
    <n v="12"/>
    <n v="0.2"/>
    <n v="93"/>
    <s v="United Package"/>
    <s v="Folk och fä HB"/>
    <s v="Maria Larsson"/>
    <s v="Bräcke"/>
    <s v="Sweden"/>
    <s v="Plutzer Lebensmittelgroßmärkte AG"/>
  </r>
  <r>
    <x v="915"/>
    <d v="2015-07-24T00:00:00"/>
    <d v="2015-04-19T00:00:00"/>
    <s v="Michael Suyama"/>
    <x v="3"/>
    <x v="2"/>
    <s v="50 - 300 g pkgs."/>
    <n v="53"/>
    <n v="8"/>
    <n v="0"/>
    <n v="424"/>
    <s v="United Package"/>
    <s v="Blauer See Delikatessen"/>
    <s v="Hanna Moos"/>
    <s v="Mannheim"/>
    <s v="Germany"/>
    <s v="G'day, Mate"/>
  </r>
  <r>
    <x v="917"/>
    <d v="2016-05-18T00:00:00"/>
    <d v="2016-04-17T00:00:00"/>
    <s v="Michael Suyama"/>
    <x v="69"/>
    <x v="5"/>
    <s v="10 - 4 oz boxes"/>
    <n v="9.5"/>
    <n v="14"/>
    <n v="0"/>
    <n v="133"/>
    <s v="United Package"/>
    <s v="Blauer See Delikatessen"/>
    <s v="Hanna Moos"/>
    <s v="Mannheim"/>
    <s v="Germany"/>
    <s v="Zaanse Snoepfabriek"/>
  </r>
  <r>
    <x v="917"/>
    <d v="2016-07-05T00:00:00"/>
    <d v="2016-04-18T00:00:00"/>
    <s v="Michael Suyama"/>
    <x v="27"/>
    <x v="5"/>
    <s v="24 pkgs. x 4 pieces"/>
    <n v="10"/>
    <n v="12"/>
    <n v="0"/>
    <n v="120"/>
    <s v="United Package"/>
    <s v="Blauer See Delikatessen"/>
    <s v="Hanna Moos"/>
    <s v="Mannheim"/>
    <s v="Germany"/>
    <s v="Specialty Biscuits, Ltd."/>
  </r>
  <r>
    <x v="424"/>
    <d v="2015-05-26T00:00:00"/>
    <d v="2015-04-24T00:00:00"/>
    <s v="Laura Callahan"/>
    <x v="31"/>
    <x v="6"/>
    <s v="24 - 12 oz bottles"/>
    <n v="18"/>
    <n v="40"/>
    <n v="0"/>
    <n v="720"/>
    <s v="Federal Shipping"/>
    <s v="HILARIÓN-Abastos"/>
    <s v="Carlos Hernández"/>
    <s v="San Cristóbal"/>
    <s v="Venezuela"/>
    <s v="Bigfoot Breweries"/>
  </r>
  <r>
    <x v="423"/>
    <d v="2016-04-20T00:00:00"/>
    <d v="2016-04-21T00:00:00"/>
    <s v="Laura Callahan"/>
    <x v="58"/>
    <x v="1"/>
    <s v="20 bags x 4 pieces"/>
    <n v="33.25"/>
    <n v="8"/>
    <n v="0"/>
    <n v="266"/>
    <s v="Federal Shipping"/>
    <s v="HILARIÓN-Abastos"/>
    <s v="Carlos Hernández"/>
    <s v="San Cristóbal"/>
    <s v="Venezuela"/>
    <s v="Plutzer Lebensmittelgroßmärkte AG"/>
  </r>
  <r>
    <x v="422"/>
    <d v="2018-05-18T00:00:00"/>
    <d v="2018-04-21T00:00:00"/>
    <s v="Laura Callahan"/>
    <x v="34"/>
    <x v="3"/>
    <s v="10 - 200 g glasses"/>
    <n v="25.89"/>
    <n v="30"/>
    <n v="0"/>
    <n v="776.7"/>
    <s v="Federal Shipping"/>
    <s v="HILARIÓN-Abastos"/>
    <s v="Carlos Hernández"/>
    <s v="San Cristóbal"/>
    <s v="Venezuela"/>
    <s v="Nord-Ost-Fisch Handelsgesellschaft mbH"/>
  </r>
  <r>
    <x v="919"/>
    <d v="2017-07-11T00:00:00"/>
    <d v="2017-04-23T00:00:00"/>
    <s v="Robert King"/>
    <x v="25"/>
    <x v="4"/>
    <s v="36 boxes"/>
    <n v="21.35"/>
    <n v="20"/>
    <n v="0"/>
    <n v="427"/>
    <s v="United Package"/>
    <s v="Océano Atlántico Ltda."/>
    <s v="Yvonne Moncada"/>
    <s v="Buenos Aires"/>
    <s v="Argentina"/>
    <s v="New Orleans Cajun Delights"/>
  </r>
  <r>
    <x v="422"/>
    <d v="2018-05-31T00:00:00"/>
    <d v="2018-04-22T00:00:00"/>
    <s v="Robert King"/>
    <x v="32"/>
    <x v="2"/>
    <s v="12 - 1 lb pkgs."/>
    <n v="30"/>
    <n v="6"/>
    <n v="0"/>
    <n v="180"/>
    <s v="United Package"/>
    <s v="Océano Atlántico Ltda."/>
    <s v="Yvonne Moncada"/>
    <s v="Buenos Aires"/>
    <s v="Argentina"/>
    <s v="Grandma Kelly's Homestead"/>
  </r>
  <r>
    <x v="423"/>
    <d v="2016-06-04T00:00:00"/>
    <d v="2016-04-17T00:00:00"/>
    <s v="Robert King"/>
    <x v="0"/>
    <x v="0"/>
    <s v="24 - 200 g pkgs."/>
    <n v="34.799999999999997"/>
    <n v="5"/>
    <n v="0"/>
    <n v="174"/>
    <s v="United Package"/>
    <s v="Océano Atlántico Ltda."/>
    <s v="Yvonne Moncada"/>
    <s v="Buenos Aires"/>
    <s v="Argentina"/>
    <s v="Formaggi Fortini s.r.l."/>
  </r>
  <r>
    <x v="424"/>
    <d v="2015-06-07T00:00:00"/>
    <d v="2015-04-26T00:00:00"/>
    <s v="Michael Suyama"/>
    <x v="48"/>
    <x v="6"/>
    <s v="24 - 0.5 l bottles"/>
    <n v="7.75"/>
    <n v="20"/>
    <n v="0.15"/>
    <n v="155"/>
    <s v="United Package"/>
    <s v="Gourmet Lanchonetes"/>
    <s v="André Fonseca"/>
    <s v="Campinas"/>
    <s v="Brazil"/>
    <s v="Plutzer Lebensmittelgroßmärkte AG"/>
  </r>
  <r>
    <x v="920"/>
    <d v="2018-06-05T00:00:00"/>
    <d v="2018-04-26T00:00:00"/>
    <s v="Janet Leverling"/>
    <x v="5"/>
    <x v="3"/>
    <s v="12 - 12 oz cans"/>
    <n v="9.65"/>
    <n v="24"/>
    <n v="0"/>
    <n v="231.60000000000002"/>
    <s v="Speedy Express"/>
    <s v="HILARIÓN-Abastos"/>
    <s v="Carlos Hernández"/>
    <s v="San Cristóbal"/>
    <s v="Venezuela"/>
    <s v="New England Seafood Cannery"/>
  </r>
  <r>
    <x v="921"/>
    <d v="2016-07-11T00:00:00"/>
    <d v="2016-04-25T00:00:00"/>
    <s v="Janet Leverling"/>
    <x v="17"/>
    <x v="6"/>
    <s v="12 - 355 ml cans"/>
    <n v="4.5"/>
    <n v="10"/>
    <n v="0.25"/>
    <n v="45"/>
    <s v="Speedy Express"/>
    <s v="HILARIÓN-Abastos"/>
    <s v="Carlos Hernández"/>
    <s v="San Cristóbal"/>
    <s v="Venezuela"/>
    <s v="Refrescos Americanas LTDA"/>
  </r>
  <r>
    <x v="921"/>
    <d v="2016-04-27T00:00:00"/>
    <d v="2016-04-21T00:00:00"/>
    <s v="Laura Callahan"/>
    <x v="37"/>
    <x v="6"/>
    <s v="500 ml"/>
    <n v="18"/>
    <n v="60"/>
    <n v="0"/>
    <n v="1080"/>
    <s v="Speedy Express"/>
    <s v="Queen Cozinha"/>
    <s v="Lúcia Carvalho"/>
    <s v="São Paulo"/>
    <s v="Brazil"/>
    <s v="Karkki Oy"/>
  </r>
  <r>
    <x v="920"/>
    <d v="2018-05-27T00:00:00"/>
    <d v="2018-04-25T00:00:00"/>
    <s v="Laura Callahan"/>
    <x v="65"/>
    <x v="1"/>
    <s v="16 - 2 kg boxes"/>
    <n v="7"/>
    <n v="6"/>
    <n v="0.05"/>
    <n v="42"/>
    <s v="Speedy Express"/>
    <s v="Queen Cozinha"/>
    <s v="Lúcia Carvalho"/>
    <s v="São Paulo"/>
    <s v="Brazil"/>
    <s v="G'day, Mate"/>
  </r>
  <r>
    <x v="425"/>
    <d v="2017-05-01T00:00:00"/>
    <d v="2017-04-24T00:00:00"/>
    <s v="Laura Callahan"/>
    <x v="43"/>
    <x v="3"/>
    <s v="2 kg box"/>
    <n v="6"/>
    <n v="77"/>
    <n v="0"/>
    <n v="462"/>
    <s v="United Package"/>
    <s v="QUICK-Stop"/>
    <s v="Horst Kloss"/>
    <s v="Cunewalde"/>
    <s v="Germany"/>
    <s v="Mayumi's"/>
  </r>
  <r>
    <x v="425"/>
    <d v="2017-07-02T00:00:00"/>
    <d v="2017-04-26T00:00:00"/>
    <s v="Laura Callahan"/>
    <x v="22"/>
    <x v="7"/>
    <s v="48 pieces"/>
    <n v="32.799999999999997"/>
    <n v="20"/>
    <n v="0"/>
    <n v="656"/>
    <s v="United Package"/>
    <s v="QUICK-Stop"/>
    <s v="Horst Kloss"/>
    <s v="Cunewalde"/>
    <s v="Germany"/>
    <s v="G'day, Mate"/>
  </r>
  <r>
    <x v="920"/>
    <d v="2018-07-07T00:00:00"/>
    <d v="2018-04-25T00:00:00"/>
    <s v="Laura Callahan"/>
    <x v="32"/>
    <x v="2"/>
    <s v="12 - 1 lb pkgs."/>
    <n v="30"/>
    <n v="45"/>
    <n v="0"/>
    <n v="1350"/>
    <s v="United Package"/>
    <s v="QUICK-Stop"/>
    <s v="Horst Kloss"/>
    <s v="Cunewalde"/>
    <s v="Germany"/>
    <s v="Grandma Kelly's Homestead"/>
  </r>
  <r>
    <x v="921"/>
    <d v="2016-06-19T00:00:00"/>
    <d v="2016-04-25T00:00:00"/>
    <s v="Laura Callahan"/>
    <x v="37"/>
    <x v="6"/>
    <s v="500 ml"/>
    <n v="18"/>
    <n v="44"/>
    <n v="0"/>
    <n v="792"/>
    <s v="United Package"/>
    <s v="QUICK-Stop"/>
    <s v="Horst Kloss"/>
    <s v="Cunewalde"/>
    <s v="Germany"/>
    <s v="Karkki Oy"/>
  </r>
  <r>
    <x v="425"/>
    <d v="2017-07-22T00:00:00"/>
    <d v="2017-04-18T00:00:00"/>
    <s v="Laura Callahan"/>
    <x v="60"/>
    <x v="0"/>
    <s v="10 kg pkg."/>
    <n v="36"/>
    <n v="9"/>
    <n v="0"/>
    <n v="324"/>
    <s v="United Package"/>
    <s v="QUICK-Stop"/>
    <s v="Horst Kloss"/>
    <s v="Cunewalde"/>
    <s v="Germany"/>
    <s v="Norske Meierier"/>
  </r>
  <r>
    <x v="920"/>
    <d v="2018-06-20T00:00:00"/>
    <d v="2018-04-24T00:00:00"/>
    <s v="Anne Dodsworth"/>
    <x v="10"/>
    <x v="0"/>
    <s v="15 - 300 g rounds"/>
    <n v="34"/>
    <n v="2"/>
    <n v="0.15"/>
    <n v="68"/>
    <s v="Federal Shipping"/>
    <s v="Furia Bacalhau e Frutos do Mar"/>
    <s v="Lino Rodriguez "/>
    <s v="Lisboa"/>
    <s v="Portugal"/>
    <s v="Gai pâturage"/>
  </r>
  <r>
    <x v="426"/>
    <d v="2018-05-30T00:00:00"/>
    <d v="2018-04-24T00:00:00"/>
    <s v="Janet Leverling"/>
    <x v="59"/>
    <x v="3"/>
    <s v="16 kg pkg."/>
    <n v="62.5"/>
    <n v="6"/>
    <n v="0"/>
    <n v="375"/>
    <s v="United Package"/>
    <s v="Spécialités du monde"/>
    <s v="Dominique Perrier"/>
    <s v="Paris"/>
    <s v="France"/>
    <s v="Pavlova, Ltd."/>
  </r>
  <r>
    <x v="429"/>
    <d v="2015-05-21T00:00:00"/>
    <d v="2015-04-19T00:00:00"/>
    <s v="Janet Leverling"/>
    <x v="60"/>
    <x v="0"/>
    <s v="10 kg pkg."/>
    <n v="36"/>
    <n v="10"/>
    <n v="0"/>
    <n v="360"/>
    <s v="United Package"/>
    <s v="Spécialités du monde"/>
    <s v="Dominique Perrier"/>
    <s v="Paris"/>
    <s v="France"/>
    <s v="Norske Meierier"/>
  </r>
  <r>
    <x v="426"/>
    <d v="2018-06-13T00:00:00"/>
    <d v="2018-04-28T00:00:00"/>
    <s v="Janet Leverling"/>
    <x v="67"/>
    <x v="6"/>
    <s v="12 - 75 cl bottles"/>
    <n v="263.5"/>
    <n v="5"/>
    <n v="0"/>
    <n v="1317.5"/>
    <s v="United Package"/>
    <s v="Spécialités du monde"/>
    <s v="Dominique Perrier"/>
    <s v="Paris"/>
    <s v="France"/>
    <s v="Aux joyeux ecclésiastiques"/>
  </r>
  <r>
    <x v="428"/>
    <d v="2017-05-18T00:00:00"/>
    <d v="2017-04-26T00:00:00"/>
    <s v="Michael Suyama"/>
    <x v="3"/>
    <x v="2"/>
    <s v="50 - 300 g pkgs."/>
    <n v="53"/>
    <n v="16"/>
    <n v="0"/>
    <n v="848"/>
    <s v="Federal Shipping"/>
    <s v="Old World Delicatessen"/>
    <s v="Rene Phillips"/>
    <s v="Anchorage"/>
    <s v="USA"/>
    <s v="G'day, Mate"/>
  </r>
  <r>
    <x v="428"/>
    <d v="2017-06-08T00:00:00"/>
    <d v="2017-04-21T00:00:00"/>
    <s v="Margaret Peacock"/>
    <x v="33"/>
    <x v="1"/>
    <s v="24 - 250 g pkgs."/>
    <n v="38"/>
    <n v="12"/>
    <n v="0.15"/>
    <n v="456"/>
    <s v="Speedy Express"/>
    <s v="Chop-suey Chinese"/>
    <s v="Yang Wang"/>
    <s v="Bern"/>
    <s v="Switzerland"/>
    <s v="Pasta Buttini s.r.l."/>
  </r>
  <r>
    <x v="428"/>
    <d v="2017-05-09T00:00:00"/>
    <d v="2017-04-23T00:00:00"/>
    <s v="Margaret Peacock"/>
    <x v="30"/>
    <x v="5"/>
    <s v="48 pies"/>
    <n v="49.3"/>
    <n v="12"/>
    <n v="0.15"/>
    <n v="591.59999999999991"/>
    <s v="Speedy Express"/>
    <s v="Chop-suey Chinese"/>
    <s v="Yang Wang"/>
    <s v="Bern"/>
    <s v="Switzerland"/>
    <s v="Forêts d'érables"/>
  </r>
  <r>
    <x v="427"/>
    <d v="2016-06-12T00:00:00"/>
    <d v="2016-04-28T00:00:00"/>
    <s v="Margaret Peacock"/>
    <x v="28"/>
    <x v="3"/>
    <s v="12 - 500 g pkgs."/>
    <n v="26"/>
    <n v="8"/>
    <n v="0"/>
    <n v="208"/>
    <s v="Speedy Express"/>
    <s v="Chop-suey Chinese"/>
    <s v="Yang Wang"/>
    <s v="Bern"/>
    <s v="Switzerland"/>
    <s v="Svensk Sjöföda AB"/>
  </r>
  <r>
    <x v="922"/>
    <d v="2016-05-03T00:00:00"/>
    <d v="2016-04-28T00:00:00"/>
    <s v="Andrew Fuller"/>
    <x v="49"/>
    <x v="5"/>
    <s v="10 boxes x 12 pieces"/>
    <n v="9.1999999999999993"/>
    <n v="12"/>
    <n v="0"/>
    <n v="110.39999999999999"/>
    <s v="United Package"/>
    <s v="Toms Spezialitäten"/>
    <s v="Karin Josephs"/>
    <s v="Münster"/>
    <s v="Germany"/>
    <s v="Specialty Biscuits, Ltd."/>
  </r>
  <r>
    <x v="923"/>
    <d v="2015-07-04T00:00:00"/>
    <d v="2015-04-25T00:00:00"/>
    <s v="Andrew Fuller"/>
    <x v="14"/>
    <x v="5"/>
    <s v="24 - 50 g pkgs."/>
    <n v="20"/>
    <n v="40"/>
    <n v="0"/>
    <n v="800"/>
    <s v="United Package"/>
    <s v="Toms Spezialitäten"/>
    <s v="Karin Josephs"/>
    <s v="Münster"/>
    <s v="Germany"/>
    <s v="Karkki Oy"/>
  </r>
  <r>
    <x v="923"/>
    <d v="2015-06-02T00:00:00"/>
    <d v="2015-04-29T00:00:00"/>
    <s v="Nancy Davolio"/>
    <x v="17"/>
    <x v="6"/>
    <s v="12 - 355 ml cans"/>
    <n v="4.5"/>
    <n v="30"/>
    <n v="0"/>
    <n v="135"/>
    <s v="Federal Shipping"/>
    <s v="Ernst Handel"/>
    <s v="Roland Mendel"/>
    <s v="Graz"/>
    <s v="Austria"/>
    <s v="Refrescos Americanas LTDA"/>
  </r>
  <r>
    <x v="923"/>
    <d v="2015-07-25T00:00:00"/>
    <d v="2015-04-28T00:00:00"/>
    <s v="Nancy Davolio"/>
    <x v="58"/>
    <x v="1"/>
    <s v="20 bags x 4 pieces"/>
    <n v="33.25"/>
    <n v="4"/>
    <n v="0"/>
    <n v="133"/>
    <s v="Federal Shipping"/>
    <s v="Ernst Handel"/>
    <s v="Roland Mendel"/>
    <s v="Graz"/>
    <s v="Austria"/>
    <s v="Plutzer Lebensmittelgroßmärkte AG"/>
  </r>
  <r>
    <x v="924"/>
    <d v="2017-07-31T00:00:00"/>
    <d v="2017-05-02T00:00:00"/>
    <s v="Nancy Davolio"/>
    <x v="36"/>
    <x v="0"/>
    <s v="10 - 500 g pkgs."/>
    <n v="38"/>
    <n v="30"/>
    <n v="0"/>
    <n v="1140"/>
    <s v="Federal Shipping"/>
    <s v="Ernst Handel"/>
    <s v="Roland Mendel"/>
    <s v="Graz"/>
    <s v="Austria"/>
    <s v="Cooperativa de Quesos 'Las Cabras'"/>
  </r>
  <r>
    <x v="923"/>
    <d v="2015-06-04T00:00:00"/>
    <d v="2015-04-26T00:00:00"/>
    <s v="Nancy Davolio"/>
    <x v="53"/>
    <x v="3"/>
    <s v="4 - 450 g glasses"/>
    <n v="12"/>
    <n v="9"/>
    <n v="0"/>
    <n v="108"/>
    <s v="United Package"/>
    <s v="Comércio Mineiro"/>
    <s v="Pedro Afonso"/>
    <s v="São Paulo"/>
    <s v="Brazil"/>
    <s v="Lyngbysild"/>
  </r>
  <r>
    <x v="925"/>
    <d v="2016-05-08T00:00:00"/>
    <d v="2016-04-25T00:00:00"/>
    <s v="Anne Dodsworth"/>
    <x v="65"/>
    <x v="1"/>
    <s v="16 - 2 kg boxes"/>
    <n v="7"/>
    <n v="40"/>
    <n v="0.2"/>
    <n v="280"/>
    <s v="Speedy Express"/>
    <s v="Bólido Comidas preparadas"/>
    <s v="Martín Sommer"/>
    <s v="Madrid"/>
    <s v="Spain"/>
    <s v="G'day, Mate"/>
  </r>
  <r>
    <x v="926"/>
    <d v="2018-07-24T00:00:00"/>
    <d v="2018-05-02T00:00:00"/>
    <s v="Andrew Fuller"/>
    <x v="39"/>
    <x v="7"/>
    <s v="50 bags x 30 sausgs."/>
    <n v="123.79"/>
    <n v="14"/>
    <n v="0"/>
    <n v="1733.0600000000002"/>
    <s v="United Package"/>
    <s v="France restauration"/>
    <s v="Carine Schmitt"/>
    <s v="Nantes"/>
    <s v="France"/>
    <s v="Plutzer Lebensmittelgroßmärkte AG"/>
  </r>
  <r>
    <x v="927"/>
    <d v="2015-07-09T00:00:00"/>
    <d v="2015-04-24T00:00:00"/>
    <s v="Margaret Peacock"/>
    <x v="35"/>
    <x v="7"/>
    <s v="20 - 1 kg tins"/>
    <n v="39"/>
    <n v="6"/>
    <n v="0"/>
    <n v="234"/>
    <s v="United Package"/>
    <s v="La corne d'abondance"/>
    <s v="Daniel Tonini"/>
    <s v="Versailles"/>
    <s v="France"/>
    <s v="Pavlova, Ltd."/>
  </r>
  <r>
    <x v="927"/>
    <d v="2015-05-04T00:00:00"/>
    <d v="2015-04-30T00:00:00"/>
    <s v="Margaret Peacock"/>
    <x v="9"/>
    <x v="0"/>
    <s v="500 g"/>
    <n v="2.5"/>
    <n v="7"/>
    <n v="0"/>
    <n v="17.5"/>
    <s v="United Package"/>
    <s v="La corne d'abondance"/>
    <s v="Daniel Tonini"/>
    <s v="Versailles"/>
    <s v="France"/>
    <s v="Norske Meierier"/>
  </r>
  <r>
    <x v="926"/>
    <d v="2018-06-29T00:00:00"/>
    <d v="2018-04-29T00:00:00"/>
    <s v="Michael Suyama"/>
    <x v="5"/>
    <x v="3"/>
    <s v="12 - 12 oz cans"/>
    <n v="9.65"/>
    <n v="6"/>
    <n v="0"/>
    <n v="57.900000000000006"/>
    <s v="United Package"/>
    <s v="La corne d'abondance"/>
    <s v="Daniel Tonini"/>
    <s v="Versailles"/>
    <s v="France"/>
    <s v="New England Seafood Cannery"/>
  </r>
  <r>
    <x v="927"/>
    <d v="2015-06-20T00:00:00"/>
    <d v="2015-04-25T00:00:00"/>
    <s v="Michael Suyama"/>
    <x v="48"/>
    <x v="6"/>
    <s v="24 - 0.5 l bottles"/>
    <n v="7.75"/>
    <n v="10"/>
    <n v="0"/>
    <n v="77.5"/>
    <s v="United Package"/>
    <s v="La corne d'abondance"/>
    <s v="Daniel Tonini"/>
    <s v="Versailles"/>
    <s v="France"/>
    <s v="Plutzer Lebensmittelgroßmärkte AG"/>
  </r>
  <r>
    <x v="925"/>
    <d v="2016-06-22T00:00:00"/>
    <d v="2016-04-28T00:00:00"/>
    <s v="Michael Suyama"/>
    <x v="68"/>
    <x v="5"/>
    <s v="100 - 250 g bags"/>
    <n v="31.23"/>
    <n v="5"/>
    <n v="0"/>
    <n v="156.15"/>
    <s v="United Package"/>
    <s v="La corne d'abondance"/>
    <s v="Daniel Tonini"/>
    <s v="Versailles"/>
    <s v="France"/>
    <s v="Heli Süßwaren GmbH &amp; Co. KG"/>
  </r>
  <r>
    <x v="433"/>
    <d v="2017-05-03T00:00:00"/>
    <d v="2017-05-04T00:00:00"/>
    <s v="Janet Leverling"/>
    <x v="47"/>
    <x v="4"/>
    <s v="15 - 625 g jars"/>
    <n v="43.9"/>
    <n v="10"/>
    <n v="0"/>
    <n v="439"/>
    <s v="Federal Shipping"/>
    <s v="Split Rail Beer &amp; Ale"/>
    <s v="Art Braunschweiger"/>
    <s v="Lander"/>
    <s v="USA"/>
    <s v="Pavlova, Ltd."/>
  </r>
  <r>
    <x v="434"/>
    <d v="2015-05-10T00:00:00"/>
    <d v="2015-04-27T00:00:00"/>
    <s v="Nancy Davolio"/>
    <x v="71"/>
    <x v="4"/>
    <s v="12 - 12 oz jars"/>
    <n v="40"/>
    <n v="16"/>
    <n v="0"/>
    <n v="640"/>
    <s v="Federal Shipping"/>
    <s v="Bottom-Dollar Markets"/>
    <s v="Elizabeth Lincoln"/>
    <s v="Tsawassen"/>
    <s v="Canada"/>
    <s v="Grandma Kelly's Homestead"/>
  </r>
  <r>
    <x v="434"/>
    <d v="2015-05-12T00:00:00"/>
    <d v="2015-05-01T00:00:00"/>
    <s v="Nancy Davolio"/>
    <x v="48"/>
    <x v="6"/>
    <s v="24 - 0.5 l bottles"/>
    <n v="7.75"/>
    <n v="10"/>
    <n v="0"/>
    <n v="77.5"/>
    <s v="Federal Shipping"/>
    <s v="Bottom-Dollar Markets"/>
    <s v="Elizabeth Lincoln"/>
    <s v="Tsawassen"/>
    <s v="Canada"/>
    <s v="Plutzer Lebensmittelgroßmärkte AG"/>
  </r>
  <r>
    <x v="435"/>
    <d v="2016-05-29T00:00:00"/>
    <d v="2016-05-04T00:00:00"/>
    <s v="Nancy Davolio"/>
    <x v="44"/>
    <x v="2"/>
    <s v="25 - 825 g cans"/>
    <n v="45.6"/>
    <n v="20"/>
    <n v="0"/>
    <n v="912"/>
    <s v="Speedy Express"/>
    <s v="HILARIÓN-Abastos"/>
    <s v="Carlos Hernández"/>
    <s v="San Cristóbal"/>
    <s v="Venezuela"/>
    <s v="Plutzer Lebensmittelgroßmärkte AG"/>
  </r>
  <r>
    <x v="436"/>
    <d v="2017-07-06T00:00:00"/>
    <d v="2017-04-27T00:00:00"/>
    <s v="Laura Callahan"/>
    <x v="47"/>
    <x v="4"/>
    <s v="15 - 625 g jars"/>
    <n v="43.9"/>
    <n v="20"/>
    <n v="0"/>
    <n v="878"/>
    <s v="Federal Shipping"/>
    <s v="Folk och fä HB"/>
    <s v="Maria Larsson"/>
    <s v="Bräcke"/>
    <s v="Sweden"/>
    <s v="Pavlova, Ltd."/>
  </r>
  <r>
    <x v="928"/>
    <d v="2016-05-17T00:00:00"/>
    <d v="2016-05-02T00:00:00"/>
    <s v="Laura Callahan"/>
    <x v="69"/>
    <x v="5"/>
    <s v="10 - 4 oz boxes"/>
    <n v="9.5"/>
    <n v="30"/>
    <n v="0"/>
    <n v="285"/>
    <s v="Federal Shipping"/>
    <s v="Folk och fä HB"/>
    <s v="Maria Larsson"/>
    <s v="Bräcke"/>
    <s v="Sweden"/>
    <s v="Zaanse Snoepfabriek"/>
  </r>
  <r>
    <x v="438"/>
    <d v="2018-07-20T00:00:00"/>
    <d v="2018-05-02T00:00:00"/>
    <s v="Laura Callahan"/>
    <x v="3"/>
    <x v="2"/>
    <s v="50 - 300 g pkgs."/>
    <n v="53"/>
    <n v="10"/>
    <n v="0"/>
    <n v="530"/>
    <s v="Federal Shipping"/>
    <s v="Folk och fä HB"/>
    <s v="Maria Larsson"/>
    <s v="Bräcke"/>
    <s v="Sweden"/>
    <s v="G'day, Mate"/>
  </r>
  <r>
    <x v="438"/>
    <d v="2018-06-17T00:00:00"/>
    <d v="2018-04-26T00:00:00"/>
    <s v="Laura Callahan"/>
    <x v="12"/>
    <x v="6"/>
    <s v="750 cc per bottle"/>
    <n v="18"/>
    <n v="30"/>
    <n v="0"/>
    <n v="540"/>
    <s v="Federal Shipping"/>
    <s v="Folk och fä HB"/>
    <s v="Maria Larsson"/>
    <s v="Bräcke"/>
    <s v="Sweden"/>
    <s v="Aux joyeux ecclésiastiques"/>
  </r>
  <r>
    <x v="436"/>
    <d v="2017-07-27T00:00:00"/>
    <d v="2017-04-25T00:00:00"/>
    <s v="Anne Dodsworth"/>
    <x v="46"/>
    <x v="4"/>
    <s v="20 - 2 kg bags"/>
    <n v="19.45"/>
    <n v="6"/>
    <n v="0.15"/>
    <n v="116.69999999999999"/>
    <s v="United Package"/>
    <s v="Maison Dewey"/>
    <s v="Catherine Dewey"/>
    <s v="Bruxelles"/>
    <s v="Belgium"/>
    <s v="Leka Trading"/>
  </r>
  <r>
    <x v="438"/>
    <d v="2018-07-18T00:00:00"/>
    <d v="2018-04-25T00:00:00"/>
    <s v="Anne Dodsworth"/>
    <x v="38"/>
    <x v="3"/>
    <s v="24 - 4 oz tins"/>
    <n v="18.399999999999999"/>
    <n v="10"/>
    <n v="0"/>
    <n v="184"/>
    <s v="United Package"/>
    <s v="Maison Dewey"/>
    <s v="Catherine Dewey"/>
    <s v="Bruxelles"/>
    <s v="Belgium"/>
    <s v="New England Seafood Cannery"/>
  </r>
  <r>
    <x v="438"/>
    <d v="2018-07-30T00:00:00"/>
    <d v="2018-04-29T00:00:00"/>
    <s v="Anne Dodsworth"/>
    <x v="27"/>
    <x v="5"/>
    <s v="24 pkgs. x 4 pieces"/>
    <n v="10"/>
    <n v="40"/>
    <n v="0.15"/>
    <n v="400"/>
    <s v="United Package"/>
    <s v="Maison Dewey"/>
    <s v="Catherine Dewey"/>
    <s v="Bruxelles"/>
    <s v="Belgium"/>
    <s v="Specialty Biscuits, Ltd."/>
  </r>
  <r>
    <x v="438"/>
    <d v="2018-06-21T00:00:00"/>
    <d v="2018-05-01T00:00:00"/>
    <s v="Anne Dodsworth"/>
    <x v="71"/>
    <x v="4"/>
    <s v="12 - 12 oz jars"/>
    <n v="40"/>
    <n v="20"/>
    <n v="0.15"/>
    <n v="800"/>
    <s v="United Package"/>
    <s v="Maison Dewey"/>
    <s v="Catherine Dewey"/>
    <s v="Bruxelles"/>
    <s v="Belgium"/>
    <s v="Grandma Kelly's Homestead"/>
  </r>
  <r>
    <x v="438"/>
    <d v="2018-05-28T00:00:00"/>
    <d v="2018-05-02T00:00:00"/>
    <s v="Laura Callahan"/>
    <x v="47"/>
    <x v="4"/>
    <s v="15 - 625 g jars"/>
    <n v="43.9"/>
    <n v="35"/>
    <n v="0"/>
    <n v="1536.5"/>
    <s v="United Package"/>
    <s v="Ernst Handel"/>
    <s v="Roland Mendel"/>
    <s v="Graz"/>
    <s v="Austria"/>
    <s v="Pavlova, Ltd."/>
  </r>
  <r>
    <x v="438"/>
    <d v="2018-07-21T00:00:00"/>
    <d v="2018-05-01T00:00:00"/>
    <s v="Laura Callahan"/>
    <x v="36"/>
    <x v="0"/>
    <s v="10 - 500 g pkgs."/>
    <n v="38"/>
    <n v="20"/>
    <n v="0"/>
    <n v="760"/>
    <s v="United Package"/>
    <s v="Ernst Handel"/>
    <s v="Roland Mendel"/>
    <s v="Graz"/>
    <s v="Austria"/>
    <s v="Cooperativa de Quesos 'Las Cabras'"/>
  </r>
  <r>
    <x v="928"/>
    <d v="2016-07-08T00:00:00"/>
    <d v="2016-05-04T00:00:00"/>
    <s v="Laura Callahan"/>
    <x v="24"/>
    <x v="5"/>
    <s v="100 - 100 g pieces"/>
    <n v="43.9"/>
    <n v="30"/>
    <n v="0"/>
    <n v="1317"/>
    <s v="United Package"/>
    <s v="Ernst Handel"/>
    <s v="Roland Mendel"/>
    <s v="Graz"/>
    <s v="Austria"/>
    <s v="Heli Süßwaren GmbH &amp; Co. KG"/>
  </r>
  <r>
    <x v="928"/>
    <d v="2016-06-23T00:00:00"/>
    <d v="2016-04-25T00:00:00"/>
    <s v="Laura Callahan"/>
    <x v="17"/>
    <x v="6"/>
    <s v="12 - 355 ml cans"/>
    <n v="4.5"/>
    <n v="80"/>
    <n v="0"/>
    <n v="360"/>
    <s v="United Package"/>
    <s v="Ernst Handel"/>
    <s v="Roland Mendel"/>
    <s v="Graz"/>
    <s v="Austria"/>
    <s v="Refrescos Americanas LTDA"/>
  </r>
  <r>
    <x v="436"/>
    <d v="2017-06-14T00:00:00"/>
    <d v="2017-04-25T00:00:00"/>
    <s v="Laura Callahan"/>
    <x v="13"/>
    <x v="0"/>
    <s v="12 - 100 g pkgs"/>
    <n v="12.5"/>
    <n v="24"/>
    <n v="0"/>
    <n v="300"/>
    <s v="United Package"/>
    <s v="Ernst Handel"/>
    <s v="Roland Mendel"/>
    <s v="Graz"/>
    <s v="Austria"/>
    <s v="Formaggi Fortini s.r.l."/>
  </r>
  <r>
    <x v="438"/>
    <d v="2018-07-02T00:00:00"/>
    <d v="2018-04-25T00:00:00"/>
    <s v="Laura Callahan"/>
    <x v="32"/>
    <x v="2"/>
    <s v="12 - 1 lb pkgs."/>
    <n v="30"/>
    <n v="18"/>
    <n v="0"/>
    <n v="540"/>
    <s v="United Package"/>
    <s v="Ernst Handel"/>
    <s v="Roland Mendel"/>
    <s v="Graz"/>
    <s v="Austria"/>
    <s v="Grandma Kelly's Homestead"/>
  </r>
  <r>
    <x v="439"/>
    <d v="2016-06-11T00:00:00"/>
    <d v="2016-05-05T00:00:00"/>
    <s v="Margaret Peacock"/>
    <x v="48"/>
    <x v="6"/>
    <s v="24 - 0.5 l bottles"/>
    <n v="7.75"/>
    <n v="40"/>
    <n v="0.2"/>
    <n v="310"/>
    <s v="Speedy Express"/>
    <s v="Folk och fä HB"/>
    <s v="Maria Larsson"/>
    <s v="Bräcke"/>
    <s v="Sweden"/>
    <s v="Plutzer Lebensmittelgroßmärkte AG"/>
  </r>
  <r>
    <x v="439"/>
    <d v="2016-07-09T00:00:00"/>
    <d v="2016-05-02T00:00:00"/>
    <s v="Nancy Davolio"/>
    <x v="67"/>
    <x v="6"/>
    <s v="12 - 75 cl bottles"/>
    <n v="263.5"/>
    <n v="60"/>
    <n v="0"/>
    <n v="15810"/>
    <s v="United Package"/>
    <s v="Hanari Carnes"/>
    <s v="Mario Pontes"/>
    <s v="Rio de Janeiro"/>
    <s v="Brazil"/>
    <s v="Aux joyeux ecclésiastiques"/>
  </r>
  <r>
    <x v="439"/>
    <d v="2016-05-28T00:00:00"/>
    <d v="2016-04-26T00:00:00"/>
    <s v="Andrew Fuller"/>
    <x v="32"/>
    <x v="2"/>
    <s v="12 - 1 lb pkgs."/>
    <n v="30"/>
    <n v="20"/>
    <n v="0"/>
    <n v="600"/>
    <s v="Speedy Express"/>
    <s v="Bottom-Dollar Markets"/>
    <s v="Elizabeth Lincoln"/>
    <s v="Tsawassen"/>
    <s v="Canada"/>
    <s v="Grandma Kelly's Homestead"/>
  </r>
  <r>
    <x v="441"/>
    <d v="2017-07-25T00:00:00"/>
    <d v="2017-05-02T00:00:00"/>
    <s v="Andrew Fuller"/>
    <x v="40"/>
    <x v="6"/>
    <s v="16 - 500 g tins"/>
    <n v="46"/>
    <n v="9"/>
    <n v="0"/>
    <n v="414"/>
    <s v="Speedy Express"/>
    <s v="Bottom-Dollar Markets"/>
    <s v="Elizabeth Lincoln"/>
    <s v="Tsawassen"/>
    <s v="Canada"/>
    <s v="Leka Trading"/>
  </r>
  <r>
    <x v="441"/>
    <d v="2017-05-29T00:00:00"/>
    <d v="2017-05-05T00:00:00"/>
    <s v="Andrew Fuller"/>
    <x v="8"/>
    <x v="1"/>
    <s v="24 - 250 g pkgs."/>
    <n v="19.5"/>
    <n v="15"/>
    <n v="0"/>
    <n v="292.5"/>
    <s v="United Package"/>
    <s v="Save-a-lot Markets"/>
    <s v="Jose Pavarotti"/>
    <s v="Boise"/>
    <s v="USA"/>
    <s v="Pasta Buttini s.r.l."/>
  </r>
  <r>
    <x v="439"/>
    <d v="2016-05-24T00:00:00"/>
    <d v="2016-04-28T00:00:00"/>
    <s v="Andrew Fuller"/>
    <x v="43"/>
    <x v="3"/>
    <s v="2 kg box"/>
    <n v="6"/>
    <n v="84"/>
    <n v="0.15"/>
    <n v="504"/>
    <s v="United Package"/>
    <s v="Save-a-lot Markets"/>
    <s v="Jose Pavarotti"/>
    <s v="Boise"/>
    <s v="USA"/>
    <s v="Mayumi's"/>
  </r>
  <r>
    <x v="929"/>
    <d v="2017-05-05T00:00:00"/>
    <d v="2017-05-05T00:00:00"/>
    <s v="Nancy Davolio"/>
    <x v="20"/>
    <x v="5"/>
    <s v="32 - 500 g boxes"/>
    <n v="17.45"/>
    <n v="55"/>
    <n v="0"/>
    <n v="959.75"/>
    <s v="Federal Shipping"/>
    <s v="Save-a-lot Markets"/>
    <s v="Jose Pavarotti"/>
    <s v="Boise"/>
    <s v="USA"/>
    <s v="Pavlova, Ltd."/>
  </r>
  <r>
    <x v="930"/>
    <d v="2015-07-30T00:00:00"/>
    <d v="2015-05-03T00:00:00"/>
    <s v="Nancy Davolio"/>
    <x v="21"/>
    <x v="3"/>
    <s v="24 - 250 g  jars"/>
    <n v="19"/>
    <n v="40"/>
    <n v="0"/>
    <n v="760"/>
    <s v="Federal Shipping"/>
    <s v="Save-a-lot Markets"/>
    <s v="Jose Pavarotti"/>
    <s v="Boise"/>
    <s v="USA"/>
    <s v="Svensk Sjöföda AB"/>
  </r>
  <r>
    <x v="931"/>
    <d v="2016-05-23T00:00:00"/>
    <d v="2016-05-05T00:00:00"/>
    <s v="Nancy Davolio"/>
    <x v="17"/>
    <x v="6"/>
    <s v="12 - 355 ml cans"/>
    <n v="4.5"/>
    <n v="20"/>
    <n v="0"/>
    <n v="90"/>
    <s v="Federal Shipping"/>
    <s v="Save-a-lot Markets"/>
    <s v="Jose Pavarotti"/>
    <s v="Boise"/>
    <s v="USA"/>
    <s v="Refrescos Americanas LTDA"/>
  </r>
  <r>
    <x v="931"/>
    <d v="2016-05-03T00:00:00"/>
    <d v="2016-05-02T00:00:00"/>
    <s v="Andrew Fuller"/>
    <x v="59"/>
    <x v="3"/>
    <s v="16 kg pkg."/>
    <n v="62.5"/>
    <n v="8"/>
    <n v="0.1"/>
    <n v="500"/>
    <s v="Speedy Express"/>
    <s v="Hungry Owl All-Night Grocers"/>
    <s v="Patricia McKenna"/>
    <s v="Cork"/>
    <s v="Ireland"/>
    <s v="Pavlova, Ltd."/>
  </r>
  <r>
    <x v="932"/>
    <d v="2018-07-25T00:00:00"/>
    <d v="2018-05-03T00:00:00"/>
    <s v="Andrew Fuller"/>
    <x v="26"/>
    <x v="0"/>
    <s v="24 - 200 g pkgs."/>
    <n v="32"/>
    <n v="35"/>
    <n v="0.1"/>
    <n v="1120"/>
    <s v="Speedy Express"/>
    <s v="Hungry Owl All-Night Grocers"/>
    <s v="Patricia McKenna"/>
    <s v="Cork"/>
    <s v="Ireland"/>
    <s v="Formaggi Fortini s.r.l."/>
  </r>
  <r>
    <x v="930"/>
    <d v="2015-05-02T00:00:00"/>
    <d v="2015-05-09T00:00:00"/>
    <s v="Andrew Fuller"/>
    <x v="20"/>
    <x v="5"/>
    <s v="32 - 500 g boxes"/>
    <n v="17.45"/>
    <n v="36"/>
    <n v="0.1"/>
    <n v="628.19999999999993"/>
    <s v="Speedy Express"/>
    <s v="Hungry Owl All-Night Grocers"/>
    <s v="Patricia McKenna"/>
    <s v="Cork"/>
    <s v="Ireland"/>
    <s v="Pavlova, Ltd."/>
  </r>
  <r>
    <x v="931"/>
    <d v="2016-05-23T00:00:00"/>
    <d v="2016-05-05T00:00:00"/>
    <s v="Laura Callahan"/>
    <x v="11"/>
    <x v="5"/>
    <s v="30 gift boxes"/>
    <n v="81"/>
    <n v="15"/>
    <n v="0"/>
    <n v="1215"/>
    <s v="United Package"/>
    <s v="Océano Atlántico Ltda."/>
    <s v="Yvonne Moncada"/>
    <s v="Buenos Aires"/>
    <s v="Argentina"/>
    <s v="Specialty Biscuits, Ltd."/>
  </r>
  <r>
    <x v="931"/>
    <d v="2016-06-25T00:00:00"/>
    <d v="2016-05-06T00:00:00"/>
    <s v="Laura Callahan"/>
    <x v="37"/>
    <x v="6"/>
    <s v="500 ml"/>
    <n v="18"/>
    <n v="10"/>
    <n v="0"/>
    <n v="180"/>
    <s v="United Package"/>
    <s v="Océano Atlántico Ltda."/>
    <s v="Yvonne Moncada"/>
    <s v="Buenos Aires"/>
    <s v="Argentina"/>
    <s v="Karkki Oy"/>
  </r>
  <r>
    <x v="930"/>
    <d v="2015-07-17T00:00:00"/>
    <d v="2015-05-01T00:00:00"/>
    <s v="Laura Callahan"/>
    <x v="23"/>
    <x v="4"/>
    <s v="12 boxes"/>
    <n v="13"/>
    <n v="15"/>
    <n v="0"/>
    <n v="195"/>
    <s v="United Package"/>
    <s v="Océano Atlántico Ltda."/>
    <s v="Yvonne Moncada"/>
    <s v="Buenos Aires"/>
    <s v="Argentina"/>
    <s v="Plutzer Lebensmittelgroßmärkte AG"/>
  </r>
  <r>
    <x v="932"/>
    <d v="2018-08-06T00:00:00"/>
    <d v="2018-05-01T00:00:00"/>
    <s v="Laura Callahan"/>
    <x v="2"/>
    <x v="0"/>
    <s v="1 kg pkg."/>
    <n v="21"/>
    <n v="30"/>
    <n v="0"/>
    <n v="630"/>
    <s v="United Package"/>
    <s v="Océano Atlántico Ltda."/>
    <s v="Yvonne Moncada"/>
    <s v="Buenos Aires"/>
    <s v="Argentina"/>
    <s v="Cooperativa de Quesos 'Las Cabras'"/>
  </r>
  <r>
    <x v="933"/>
    <d v="2016-07-13T00:00:00"/>
    <d v="2016-04-30T00:00:00"/>
    <s v="Laura Callahan"/>
    <x v="0"/>
    <x v="0"/>
    <s v="24 - 200 g pkgs."/>
    <n v="34.799999999999997"/>
    <n v="20"/>
    <n v="0"/>
    <n v="696"/>
    <s v="Speedy Express"/>
    <s v="Eastern Connection"/>
    <s v="Ann Devon"/>
    <s v="London"/>
    <s v="UK"/>
    <s v="Formaggi Fortini s.r.l."/>
  </r>
  <r>
    <x v="934"/>
    <d v="2017-07-09T00:00:00"/>
    <d v="2017-05-05T00:00:00"/>
    <s v="Laura Callahan"/>
    <x v="40"/>
    <x v="6"/>
    <s v="16 - 500 g tins"/>
    <n v="46"/>
    <n v="6"/>
    <n v="0"/>
    <n v="276"/>
    <s v="Speedy Express"/>
    <s v="Eastern Connection"/>
    <s v="Ann Devon"/>
    <s v="London"/>
    <s v="UK"/>
    <s v="Leka Trading"/>
  </r>
  <r>
    <x v="935"/>
    <d v="2015-05-17T00:00:00"/>
    <d v="2015-05-04T00:00:00"/>
    <s v="Laura Callahan"/>
    <x v="32"/>
    <x v="2"/>
    <s v="12 - 1 lb pkgs."/>
    <n v="30"/>
    <n v="60"/>
    <n v="0"/>
    <n v="1800"/>
    <s v="Speedy Express"/>
    <s v="Eastern Connection"/>
    <s v="Ann Devon"/>
    <s v="London"/>
    <s v="UK"/>
    <s v="Grandma Kelly's Homestead"/>
  </r>
  <r>
    <x v="934"/>
    <d v="2017-05-08T00:00:00"/>
    <d v="2017-05-08T00:00:00"/>
    <s v="Janet Leverling"/>
    <x v="30"/>
    <x v="5"/>
    <s v="48 pies"/>
    <n v="49.3"/>
    <n v="40"/>
    <n v="0.1"/>
    <n v="1972"/>
    <s v="United Package"/>
    <s v="Rattlesnake Canyon Grocery"/>
    <s v="Paula Wilson"/>
    <s v="Albuquerque"/>
    <s v="USA"/>
    <s v="Forêts d'érables"/>
  </r>
  <r>
    <x v="934"/>
    <d v="2017-05-27T00:00:00"/>
    <d v="2017-05-08T00:00:00"/>
    <s v="Janet Leverling"/>
    <x v="32"/>
    <x v="2"/>
    <s v="12 - 1 lb pkgs."/>
    <n v="30"/>
    <n v="60"/>
    <n v="0"/>
    <n v="1800"/>
    <s v="United Package"/>
    <s v="Rattlesnake Canyon Grocery"/>
    <s v="Paula Wilson"/>
    <s v="Albuquerque"/>
    <s v="USA"/>
    <s v="Grandma Kelly's Homestead"/>
  </r>
  <r>
    <x v="936"/>
    <d v="2018-05-15T00:00:00"/>
    <d v="2018-05-05T00:00:00"/>
    <s v="Andrew Fuller"/>
    <x v="62"/>
    <x v="4"/>
    <s v="12 - 8 oz jars"/>
    <n v="25"/>
    <n v="40"/>
    <n v="0"/>
    <n v="1000"/>
    <s v="Speedy Express"/>
    <s v="Que Delícia"/>
    <s v="Bernardo Batista"/>
    <s v="Rio de Janeiro"/>
    <s v="Brazil"/>
    <s v="Grandma Kelly's Homestead"/>
  </r>
  <r>
    <x v="936"/>
    <d v="2018-07-04T00:00:00"/>
    <d v="2018-05-07T00:00:00"/>
    <s v="Andrew Fuller"/>
    <x v="2"/>
    <x v="0"/>
    <s v="1 kg pkg."/>
    <n v="21"/>
    <n v="15"/>
    <n v="0"/>
    <n v="315"/>
    <s v="Speedy Express"/>
    <s v="Que Delícia"/>
    <s v="Bernardo Batista"/>
    <s v="Rio de Janeiro"/>
    <s v="Brazil"/>
    <s v="Cooperativa de Quesos 'Las Cabras'"/>
  </r>
  <r>
    <x v="934"/>
    <d v="2017-06-08T00:00:00"/>
    <d v="2017-05-02T00:00:00"/>
    <s v="Andrew Fuller"/>
    <x v="5"/>
    <x v="3"/>
    <s v="12 - 12 oz cans"/>
    <n v="9.65"/>
    <n v="4"/>
    <n v="0"/>
    <n v="38.6"/>
    <s v="Speedy Express"/>
    <s v="Que Delícia"/>
    <s v="Bernardo Batista"/>
    <s v="Rio de Janeiro"/>
    <s v="Brazil"/>
    <s v="New England Seafood Cannery"/>
  </r>
  <r>
    <x v="937"/>
    <d v="2017-07-06T00:00:00"/>
    <d v="2017-05-08T00:00:00"/>
    <s v="Andrew Fuller"/>
    <x v="27"/>
    <x v="5"/>
    <s v="24 pkgs. x 4 pieces"/>
    <n v="10"/>
    <n v="65"/>
    <n v="0"/>
    <n v="650"/>
    <s v="Federal Shipping"/>
    <s v="Ernst Handel"/>
    <s v="Roland Mendel"/>
    <s v="Graz"/>
    <s v="Austria"/>
    <s v="Specialty Biscuits, Ltd."/>
  </r>
  <r>
    <x v="937"/>
    <d v="2017-06-28T00:00:00"/>
    <d v="2017-05-08T00:00:00"/>
    <s v="Andrew Fuller"/>
    <x v="54"/>
    <x v="6"/>
    <s v="24 - 12 oz bottles"/>
    <n v="14"/>
    <n v="60"/>
    <n v="0.15"/>
    <n v="840"/>
    <s v="Federal Shipping"/>
    <s v="Ernst Handel"/>
    <s v="Roland Mendel"/>
    <s v="Graz"/>
    <s v="Austria"/>
    <s v="Bigfoot Breweries"/>
  </r>
  <r>
    <x v="448"/>
    <d v="2015-05-14T00:00:00"/>
    <d v="2015-05-06T00:00:00"/>
    <s v="Andrew Fuller"/>
    <x v="16"/>
    <x v="7"/>
    <s v="24 boxes x 2 pies"/>
    <n v="24"/>
    <n v="65"/>
    <n v="0.15"/>
    <n v="1560"/>
    <s v="Federal Shipping"/>
    <s v="Ernst Handel"/>
    <s v="Roland Mendel"/>
    <s v="Graz"/>
    <s v="Austria"/>
    <s v="Ma Maison"/>
  </r>
  <r>
    <x v="447"/>
    <d v="2016-06-30T00:00:00"/>
    <d v="2016-05-08T00:00:00"/>
    <s v="Andrew Fuller"/>
    <x v="75"/>
    <x v="4"/>
    <s v="24 - 500 ml bottles"/>
    <n v="28.5"/>
    <n v="66"/>
    <n v="0.15"/>
    <n v="1881"/>
    <s v="Federal Shipping"/>
    <s v="Ernst Handel"/>
    <s v="Roland Mendel"/>
    <s v="Graz"/>
    <s v="Austria"/>
    <s v="Forêts d'érables"/>
  </r>
  <r>
    <x v="449"/>
    <d v="2018-08-06T00:00:00"/>
    <d v="2018-05-05T00:00:00"/>
    <s v="Nancy Davolio"/>
    <x v="29"/>
    <x v="6"/>
    <s v="24 - 355 ml bottles"/>
    <n v="15"/>
    <n v="20"/>
    <n v="0.2"/>
    <n v="300"/>
    <s v="Speedy Express"/>
    <s v="QUICK-Stop"/>
    <s v="Horst Kloss"/>
    <s v="Cunewalde"/>
    <s v="Germany"/>
    <s v="Pavlova, Ltd."/>
  </r>
  <r>
    <x v="937"/>
    <d v="2017-06-16T00:00:00"/>
    <d v="2017-05-01T00:00:00"/>
    <s v="Nancy Davolio"/>
    <x v="37"/>
    <x v="6"/>
    <s v="500 ml"/>
    <n v="18"/>
    <n v="90"/>
    <n v="0.2"/>
    <n v="1620"/>
    <s v="Speedy Express"/>
    <s v="QUICK-Stop"/>
    <s v="Horst Kloss"/>
    <s v="Cunewalde"/>
    <s v="Germany"/>
    <s v="Karkki Oy"/>
  </r>
  <r>
    <x v="937"/>
    <d v="2017-08-02T00:00:00"/>
    <d v="2017-05-03T00:00:00"/>
    <s v="Nancy Davolio"/>
    <x v="18"/>
    <x v="6"/>
    <s v="24 - 12 oz bottles"/>
    <n v="19"/>
    <n v="50"/>
    <n v="0.2"/>
    <n v="950"/>
    <s v="Speedy Express"/>
    <s v="QUICK-Stop"/>
    <s v="Horst Kloss"/>
    <s v="Cunewalde"/>
    <s v="Germany"/>
    <s v="Exotic Liquids"/>
  </r>
  <r>
    <x v="937"/>
    <d v="2017-07-05T00:00:00"/>
    <d v="2017-05-06T00:00:00"/>
    <s v="Nancy Davolio"/>
    <x v="0"/>
    <x v="0"/>
    <s v="24 - 200 g pkgs."/>
    <n v="34.799999999999997"/>
    <n v="2"/>
    <n v="0"/>
    <n v="69.599999999999994"/>
    <s v="Federal Shipping"/>
    <s v="The Big Cheese"/>
    <s v="Liz Nixon"/>
    <s v="Portland"/>
    <s v="USA"/>
    <s v="Formaggi Fortini s.r.l."/>
  </r>
  <r>
    <x v="937"/>
    <d v="2017-08-05T00:00:00"/>
    <d v="2017-05-03T00:00:00"/>
    <s v="Robert King"/>
    <x v="5"/>
    <x v="3"/>
    <s v="12 - 12 oz cans"/>
    <n v="9.65"/>
    <n v="35"/>
    <n v="0.25"/>
    <n v="337.75"/>
    <s v="Federal Shipping"/>
    <s v="Folk och fä HB"/>
    <s v="Maria Larsson"/>
    <s v="Bräcke"/>
    <s v="Sweden"/>
    <s v="New England Seafood Cannery"/>
  </r>
  <r>
    <x v="448"/>
    <d v="2015-05-12T00:00:00"/>
    <d v="2015-05-10T00:00:00"/>
    <s v="Robert King"/>
    <x v="39"/>
    <x v="7"/>
    <s v="50 bags x 30 sausgs."/>
    <n v="123.79"/>
    <n v="50"/>
    <n v="0.25"/>
    <n v="6189.5"/>
    <s v="Federal Shipping"/>
    <s v="Folk och fä HB"/>
    <s v="Maria Larsson"/>
    <s v="Bräcke"/>
    <s v="Sweden"/>
    <s v="Plutzer Lebensmittelgroßmärkte AG"/>
  </r>
  <r>
    <x v="938"/>
    <d v="2016-07-16T00:00:00"/>
    <d v="2016-05-09T00:00:00"/>
    <s v="Andrew Fuller"/>
    <x v="19"/>
    <x v="0"/>
    <s v="5 kg pkg."/>
    <n v="55"/>
    <n v="18"/>
    <n v="0.05"/>
    <n v="990"/>
    <s v="Federal Shipping"/>
    <s v="Vaffeljernet"/>
    <s v="Palle Ibsen"/>
    <s v="Århus"/>
    <s v="Denmark"/>
    <s v="Gai pâturage"/>
  </r>
  <r>
    <x v="939"/>
    <d v="2017-05-23T00:00:00"/>
    <d v="2017-05-09T00:00:00"/>
    <s v="Nancy Davolio"/>
    <x v="10"/>
    <x v="0"/>
    <s v="15 - 300 g rounds"/>
    <n v="34"/>
    <n v="4"/>
    <n v="0"/>
    <n v="136"/>
    <s v="Federal Shipping"/>
    <s v="Pericles Comidas clásicas"/>
    <s v="Guillermo Fernández"/>
    <s v="México D.F."/>
    <s v="Mexico"/>
    <s v="Gai pâturage"/>
  </r>
  <r>
    <x v="451"/>
    <d v="2018-08-01T00:00:00"/>
    <d v="2018-05-08T00:00:00"/>
    <s v="Nancy Davolio"/>
    <x v="3"/>
    <x v="2"/>
    <s v="50 - 300 g pkgs."/>
    <n v="53"/>
    <n v="20"/>
    <n v="0"/>
    <n v="1060"/>
    <s v="Federal Shipping"/>
    <s v="Pericles Comidas clásicas"/>
    <s v="Guillermo Fernández"/>
    <s v="México D.F."/>
    <s v="Mexico"/>
    <s v="G'day, Mate"/>
  </r>
  <r>
    <x v="939"/>
    <d v="2017-06-27T00:00:00"/>
    <d v="2017-05-05T00:00:00"/>
    <s v="Margaret Peacock"/>
    <x v="1"/>
    <x v="1"/>
    <s v="32 - 1 kg pkgs."/>
    <n v="14"/>
    <n v="40"/>
    <n v="0"/>
    <n v="560"/>
    <s v="United Package"/>
    <s v="QUICK-Stop"/>
    <s v="Horst Kloss"/>
    <s v="Cunewalde"/>
    <s v="Germany"/>
    <s v="Leka Trading"/>
  </r>
  <r>
    <x v="452"/>
    <d v="2018-06-22T00:00:00"/>
    <d v="2018-05-04T00:00:00"/>
    <s v="Laura Callahan"/>
    <x v="53"/>
    <x v="3"/>
    <s v="4 - 450 g glasses"/>
    <n v="12"/>
    <n v="20"/>
    <n v="0.25"/>
    <n v="240"/>
    <s v="United Package"/>
    <s v="LILA-Supermercado"/>
    <s v="Carlos González"/>
    <s v="Barquisimeto"/>
    <s v="Venezuela"/>
    <s v="Lyngbysild"/>
  </r>
  <r>
    <x v="454"/>
    <d v="2016-07-27T00:00:00"/>
    <d v="2016-05-13T00:00:00"/>
    <s v="Laura Callahan"/>
    <x v="65"/>
    <x v="1"/>
    <s v="16 - 2 kg boxes"/>
    <n v="7"/>
    <n v="20"/>
    <n v="0.25"/>
    <n v="140"/>
    <s v="United Package"/>
    <s v="LILA-Supermercado"/>
    <s v="Carlos González"/>
    <s v="Barquisimeto"/>
    <s v="Venezuela"/>
    <s v="G'day, Mate"/>
  </r>
  <r>
    <x v="453"/>
    <d v="2015-07-12T00:00:00"/>
    <d v="2015-05-05T00:00:00"/>
    <s v="Laura Callahan"/>
    <x v="26"/>
    <x v="0"/>
    <s v="24 - 200 g pkgs."/>
    <n v="32"/>
    <n v="50"/>
    <n v="0"/>
    <n v="1600"/>
    <s v="United Package"/>
    <s v="LILA-Supermercado"/>
    <s v="Carlos González"/>
    <s v="Barquisimeto"/>
    <s v="Venezuela"/>
    <s v="Formaggi Fortini s.r.l."/>
  </r>
  <r>
    <x v="453"/>
    <d v="2015-06-20T00:00:00"/>
    <d v="2015-05-11T00:00:00"/>
    <s v="Laura Callahan"/>
    <x v="15"/>
    <x v="2"/>
    <s v="5 kg pkg."/>
    <n v="10"/>
    <n v="20"/>
    <n v="0"/>
    <n v="200"/>
    <s v="United Package"/>
    <s v="Wolski  Zajazd"/>
    <s v="Zbyszek Piestrzeniewicz"/>
    <s v="Warszawa"/>
    <s v="Poland"/>
    <s v="Tokyo Traders"/>
  </r>
  <r>
    <x v="453"/>
    <d v="2015-06-27T00:00:00"/>
    <d v="2015-05-08T00:00:00"/>
    <s v="Laura Callahan"/>
    <x v="48"/>
    <x v="6"/>
    <s v="24 - 0.5 l bottles"/>
    <n v="7.75"/>
    <n v="30"/>
    <n v="0"/>
    <n v="232.5"/>
    <s v="United Package"/>
    <s v="Wolski  Zajazd"/>
    <s v="Zbyszek Piestrzeniewicz"/>
    <s v="Warszawa"/>
    <s v="Poland"/>
    <s v="Plutzer Lebensmittelgroßmärkte AG"/>
  </r>
  <r>
    <x v="453"/>
    <d v="2015-05-13T00:00:00"/>
    <d v="2015-05-13T00:00:00"/>
    <s v="Laura Callahan"/>
    <x v="17"/>
    <x v="6"/>
    <s v="12 - 355 ml cans"/>
    <n v="4.5"/>
    <n v="12"/>
    <n v="0"/>
    <n v="54"/>
    <s v="United Package"/>
    <s v="Wolski  Zajazd"/>
    <s v="Zbyszek Piestrzeniewicz"/>
    <s v="Warszawa"/>
    <s v="Poland"/>
    <s v="Refrescos Americanas LTDA"/>
  </r>
  <r>
    <x v="453"/>
    <d v="2015-07-07T00:00:00"/>
    <d v="2015-05-10T00:00:00"/>
    <s v="Laura Callahan"/>
    <x v="75"/>
    <x v="4"/>
    <s v="24 - 500 ml bottles"/>
    <n v="28.5"/>
    <n v="7"/>
    <n v="0"/>
    <n v="199.5"/>
    <s v="United Package"/>
    <s v="Wolski  Zajazd"/>
    <s v="Zbyszek Piestrzeniewicz"/>
    <s v="Warszawa"/>
    <s v="Poland"/>
    <s v="Forêts d'érables"/>
  </r>
  <r>
    <x v="454"/>
    <d v="2016-05-06T00:00:00"/>
    <d v="2016-05-11T00:00:00"/>
    <s v="Michael Suyama"/>
    <x v="5"/>
    <x v="3"/>
    <s v="12 - 12 oz cans"/>
    <n v="9.65"/>
    <n v="20"/>
    <n v="0.05"/>
    <n v="193"/>
    <s v="United Package"/>
    <s v="Ottilies Käseladen"/>
    <s v="Henriette Pfalzheim"/>
    <s v="Köln"/>
    <s v="Germany"/>
    <s v="New England Seafood Cannery"/>
  </r>
  <r>
    <x v="453"/>
    <d v="2015-05-21T00:00:00"/>
    <d v="2015-05-10T00:00:00"/>
    <s v="Michael Suyama"/>
    <x v="23"/>
    <x v="4"/>
    <s v="12 boxes"/>
    <n v="13"/>
    <n v="21"/>
    <n v="0.05"/>
    <n v="273"/>
    <s v="United Package"/>
    <s v="Ottilies Käseladen"/>
    <s v="Henriette Pfalzheim"/>
    <s v="Köln"/>
    <s v="Germany"/>
    <s v="Plutzer Lebensmittelgroßmärkte AG"/>
  </r>
  <r>
    <x v="940"/>
    <d v="2017-07-14T00:00:00"/>
    <d v="2017-05-07T00:00:00"/>
    <s v="Michael Suyama"/>
    <x v="3"/>
    <x v="2"/>
    <s v="50 - 300 g pkgs."/>
    <n v="53"/>
    <n v="15"/>
    <n v="0.05"/>
    <n v="795"/>
    <s v="United Package"/>
    <s v="Ottilies Käseladen"/>
    <s v="Henriette Pfalzheim"/>
    <s v="Köln"/>
    <s v="Germany"/>
    <s v="G'day, Mate"/>
  </r>
  <r>
    <x v="941"/>
    <d v="2017-06-22T00:00:00"/>
    <d v="2017-05-13T00:00:00"/>
    <s v="Andrew Fuller"/>
    <x v="63"/>
    <x v="4"/>
    <s v="48 - 6 oz jars"/>
    <n v="22"/>
    <n v="25"/>
    <n v="0.25"/>
    <n v="550"/>
    <s v="Federal Shipping"/>
    <s v="Rattlesnake Canyon Grocery"/>
    <s v="Paula Wilson"/>
    <s v="Albuquerque"/>
    <s v="USA"/>
    <s v="New Orleans Cajun Delights"/>
  </r>
  <r>
    <x v="942"/>
    <d v="2016-05-10T00:00:00"/>
    <d v="2016-05-14T00:00:00"/>
    <s v="Andrew Fuller"/>
    <x v="17"/>
    <x v="6"/>
    <s v="12 - 355 ml cans"/>
    <n v="4.5"/>
    <n v="30"/>
    <n v="0.25"/>
    <n v="135"/>
    <s v="Federal Shipping"/>
    <s v="Rattlesnake Canyon Grocery"/>
    <s v="Paula Wilson"/>
    <s v="Albuquerque"/>
    <s v="USA"/>
    <s v="Refrescos Americanas LTDA"/>
  </r>
  <r>
    <x v="941"/>
    <d v="2017-05-23T00:00:00"/>
    <d v="2017-05-15T00:00:00"/>
    <s v="Andrew Fuller"/>
    <x v="23"/>
    <x v="4"/>
    <s v="12 boxes"/>
    <n v="13"/>
    <n v="30"/>
    <n v="0"/>
    <n v="390"/>
    <s v="Federal Shipping"/>
    <s v="Rattlesnake Canyon Grocery"/>
    <s v="Paula Wilson"/>
    <s v="Albuquerque"/>
    <s v="USA"/>
    <s v="Plutzer Lebensmittelgroßmärkte AG"/>
  </r>
  <r>
    <x v="942"/>
    <d v="2016-05-20T00:00:00"/>
    <d v="2016-05-06T00:00:00"/>
    <s v="Andrew Fuller"/>
    <x v="7"/>
    <x v="1"/>
    <s v="24 - 500 g pkgs."/>
    <n v="21"/>
    <n v="25"/>
    <n v="0"/>
    <n v="525"/>
    <s v="United Package"/>
    <s v="Folk och fä HB"/>
    <s v="Maria Larsson"/>
    <s v="Bräcke"/>
    <s v="Sweden"/>
    <s v="PB Knäckebröd AB"/>
  </r>
  <r>
    <x v="942"/>
    <d v="2016-08-03T00:00:00"/>
    <d v="2016-05-14T00:00:00"/>
    <s v="Andrew Fuller"/>
    <x v="53"/>
    <x v="3"/>
    <s v="4 - 450 g glasses"/>
    <n v="12"/>
    <n v="25"/>
    <n v="0"/>
    <n v="300"/>
    <s v="United Package"/>
    <s v="Folk och fä HB"/>
    <s v="Maria Larsson"/>
    <s v="Bräcke"/>
    <s v="Sweden"/>
    <s v="Lyngbysild"/>
  </r>
  <r>
    <x v="941"/>
    <d v="2017-06-11T00:00:00"/>
    <d v="2017-05-15T00:00:00"/>
    <s v="Andrew Fuller"/>
    <x v="16"/>
    <x v="7"/>
    <s v="24 boxes x 2 pies"/>
    <n v="24"/>
    <n v="6"/>
    <n v="0"/>
    <n v="144"/>
    <s v="United Package"/>
    <s v="Folk och fä HB"/>
    <s v="Maria Larsson"/>
    <s v="Bräcke"/>
    <s v="Sweden"/>
    <s v="Ma Maison"/>
  </r>
  <r>
    <x v="942"/>
    <d v="2016-05-26T00:00:00"/>
    <d v="2016-05-06T00:00:00"/>
    <s v="Andrew Fuller"/>
    <x v="32"/>
    <x v="2"/>
    <s v="12 - 1 lb pkgs."/>
    <n v="30"/>
    <n v="60"/>
    <n v="0"/>
    <n v="1800"/>
    <s v="United Package"/>
    <s v="Folk och fä HB"/>
    <s v="Maria Larsson"/>
    <s v="Bräcke"/>
    <s v="Sweden"/>
    <s v="Grandma Kelly's Homestead"/>
  </r>
  <r>
    <x v="943"/>
    <d v="2015-07-19T00:00:00"/>
    <d v="2015-05-07T00:00:00"/>
    <s v="Margaret Peacock"/>
    <x v="1"/>
    <x v="1"/>
    <s v="32 - 1 kg pkgs."/>
    <n v="14"/>
    <n v="24"/>
    <n v="0.15"/>
    <n v="336"/>
    <s v="Speedy Express"/>
    <s v="Save-a-lot Markets"/>
    <s v="Jose Pavarotti"/>
    <s v="Boise"/>
    <s v="USA"/>
    <s v="Leka Trading"/>
  </r>
  <r>
    <x v="941"/>
    <d v="2017-05-19T00:00:00"/>
    <d v="2017-05-10T00:00:00"/>
    <s v="Margaret Peacock"/>
    <x v="43"/>
    <x v="3"/>
    <s v="2 kg box"/>
    <n v="6"/>
    <n v="56"/>
    <n v="0"/>
    <n v="336"/>
    <s v="Speedy Express"/>
    <s v="Save-a-lot Markets"/>
    <s v="Jose Pavarotti"/>
    <s v="Boise"/>
    <s v="USA"/>
    <s v="Mayumi's"/>
  </r>
  <r>
    <x v="943"/>
    <d v="2015-05-21T00:00:00"/>
    <d v="2015-05-08T00:00:00"/>
    <s v="Margaret Peacock"/>
    <x v="31"/>
    <x v="6"/>
    <s v="24 - 12 oz bottles"/>
    <n v="18"/>
    <n v="15"/>
    <n v="0.15"/>
    <n v="270"/>
    <s v="Speedy Express"/>
    <s v="Save-a-lot Markets"/>
    <s v="Jose Pavarotti"/>
    <s v="Boise"/>
    <s v="USA"/>
    <s v="Bigfoot Breweries"/>
  </r>
  <r>
    <x v="943"/>
    <d v="2015-06-08T00:00:00"/>
    <d v="2015-05-15T00:00:00"/>
    <s v="Margaret Peacock"/>
    <x v="16"/>
    <x v="7"/>
    <s v="24 boxes x 2 pies"/>
    <n v="24"/>
    <n v="40"/>
    <n v="0"/>
    <n v="960"/>
    <s v="Speedy Express"/>
    <s v="Save-a-lot Markets"/>
    <s v="Jose Pavarotti"/>
    <s v="Boise"/>
    <s v="USA"/>
    <s v="Ma Maison"/>
  </r>
  <r>
    <x v="941"/>
    <d v="2017-08-12T00:00:00"/>
    <d v="2017-05-12T00:00:00"/>
    <s v="Janet Leverling"/>
    <x v="52"/>
    <x v="6"/>
    <s v="10 boxes x 20 bags"/>
    <n v="18"/>
    <n v="4"/>
    <n v="0"/>
    <n v="72"/>
    <s v="Federal Shipping"/>
    <s v="The Cracker Box"/>
    <s v="Liu Wong"/>
    <s v="Butte"/>
    <s v="USA"/>
    <s v="Exotic Liquids"/>
  </r>
  <r>
    <x v="941"/>
    <d v="2017-06-17T00:00:00"/>
    <d v="2017-05-08T00:00:00"/>
    <s v="Janet Leverling"/>
    <x v="38"/>
    <x v="3"/>
    <s v="24 - 4 oz tins"/>
    <n v="18.399999999999999"/>
    <n v="10"/>
    <n v="0"/>
    <n v="184"/>
    <s v="Federal Shipping"/>
    <s v="The Cracker Box"/>
    <s v="Liu Wong"/>
    <s v="Butte"/>
    <s v="USA"/>
    <s v="New England Seafood Cannery"/>
  </r>
  <r>
    <x v="943"/>
    <d v="2015-06-24T00:00:00"/>
    <d v="2015-05-11T00:00:00"/>
    <s v="Janet Leverling"/>
    <x v="65"/>
    <x v="1"/>
    <s v="16 - 2 kg boxes"/>
    <n v="7"/>
    <n v="10"/>
    <n v="0"/>
    <n v="70"/>
    <s v="Federal Shipping"/>
    <s v="The Cracker Box"/>
    <s v="Liu Wong"/>
    <s v="Butte"/>
    <s v="USA"/>
    <s v="G'day, Mate"/>
  </r>
  <r>
    <x v="944"/>
    <d v="2016-08-06T00:00:00"/>
    <d v="2016-05-14T00:00:00"/>
    <s v="Janet Leverling"/>
    <x v="68"/>
    <x v="5"/>
    <s v="100 - 250 g bags"/>
    <n v="31.23"/>
    <n v="6"/>
    <n v="0"/>
    <n v="187.38"/>
    <s v="Speedy Express"/>
    <s v="Maison Dewey"/>
    <s v="Catherine Dewey"/>
    <s v="Bruxelles"/>
    <s v="Belgium"/>
    <s v="Heli Süßwaren GmbH &amp; Co. KG"/>
  </r>
  <r>
    <x v="945"/>
    <d v="2018-05-28T00:00:00"/>
    <d v="2018-05-13T00:00:00"/>
    <s v="Janet Leverling"/>
    <x v="37"/>
    <x v="6"/>
    <s v="500 ml"/>
    <n v="18"/>
    <n v="6"/>
    <n v="0"/>
    <n v="108"/>
    <s v="Speedy Express"/>
    <s v="Maison Dewey"/>
    <s v="Catherine Dewey"/>
    <s v="Bruxelles"/>
    <s v="Belgium"/>
    <s v="Karkki Oy"/>
  </r>
  <r>
    <x v="946"/>
    <d v="2017-07-02T00:00:00"/>
    <d v="2017-05-09T00:00:00"/>
    <s v="Andrew Fuller"/>
    <x v="52"/>
    <x v="6"/>
    <s v="10 boxes x 20 bags"/>
    <n v="18"/>
    <n v="2"/>
    <n v="0"/>
    <n v="36"/>
    <s v="Speedy Express"/>
    <s v="Wilman Kala"/>
    <s v="Matti Karttunen"/>
    <s v="Helsinki"/>
    <s v="Finland"/>
    <s v="Exotic Liquids"/>
  </r>
  <r>
    <x v="946"/>
    <d v="2017-05-19T00:00:00"/>
    <d v="2017-05-15T00:00:00"/>
    <s v="Andrew Fuller"/>
    <x v="19"/>
    <x v="0"/>
    <s v="5 kg pkg."/>
    <n v="55"/>
    <n v="10"/>
    <n v="0"/>
    <n v="550"/>
    <s v="Speedy Express"/>
    <s v="Wilman Kala"/>
    <s v="Matti Karttunen"/>
    <s v="Helsinki"/>
    <s v="Finland"/>
    <s v="Gai pâturage"/>
  </r>
  <r>
    <x v="945"/>
    <d v="2018-08-11T00:00:00"/>
    <d v="2018-05-07T00:00:00"/>
    <s v="Janet Leverling"/>
    <x v="52"/>
    <x v="6"/>
    <s v="10 boxes x 20 bags"/>
    <n v="18"/>
    <n v="8"/>
    <n v="0"/>
    <n v="144"/>
    <s v="United Package"/>
    <s v="Great Lakes Food Market"/>
    <s v="Howard Snyder"/>
    <s v="Eugene"/>
    <s v="USA"/>
    <s v="Exotic Liquids"/>
  </r>
  <r>
    <x v="944"/>
    <d v="2016-06-19T00:00:00"/>
    <d v="2016-05-09T00:00:00"/>
    <s v="Janet Leverling"/>
    <x v="39"/>
    <x v="7"/>
    <s v="50 bags x 30 sausgs."/>
    <n v="123.79"/>
    <n v="2"/>
    <n v="0.25"/>
    <n v="247.58"/>
    <s v="United Package"/>
    <s v="Great Lakes Food Market"/>
    <s v="Howard Snyder"/>
    <s v="Eugene"/>
    <s v="USA"/>
    <s v="Plutzer Lebensmittelgroßmärkte AG"/>
  </r>
  <r>
    <x v="947"/>
    <d v="2015-06-24T00:00:00"/>
    <d v="2015-05-12T00:00:00"/>
    <s v="Laura Callahan"/>
    <x v="71"/>
    <x v="4"/>
    <s v="12 - 12 oz jars"/>
    <n v="40"/>
    <n v="30"/>
    <n v="0"/>
    <n v="1200"/>
    <s v="United Package"/>
    <s v="Princesa Isabel Vinhos"/>
    <s v="Isabel de Castro"/>
    <s v="Lisboa"/>
    <s v="Portugal"/>
    <s v="Grandma Kelly's Homestead"/>
  </r>
  <r>
    <x v="947"/>
    <d v="2015-07-02T00:00:00"/>
    <d v="2015-05-17T00:00:00"/>
    <s v="Laura Callahan"/>
    <x v="39"/>
    <x v="7"/>
    <s v="50 bags x 30 sausgs."/>
    <n v="123.79"/>
    <n v="10"/>
    <n v="0"/>
    <n v="1237.9000000000001"/>
    <s v="United Package"/>
    <s v="Princesa Isabel Vinhos"/>
    <s v="Isabel de Castro"/>
    <s v="Lisboa"/>
    <s v="Portugal"/>
    <s v="Plutzer Lebensmittelgroßmärkte AG"/>
  </r>
  <r>
    <x v="459"/>
    <d v="2018-07-07T00:00:00"/>
    <d v="2018-05-15T00:00:00"/>
    <s v="Laura Callahan"/>
    <x v="1"/>
    <x v="1"/>
    <s v="32 - 1 kg pkgs."/>
    <n v="14"/>
    <n v="14"/>
    <n v="0"/>
    <n v="196"/>
    <s v="United Package"/>
    <s v="Princesa Isabel Vinhos"/>
    <s v="Isabel de Castro"/>
    <s v="Lisboa"/>
    <s v="Portugal"/>
    <s v="Leka Trading"/>
  </r>
  <r>
    <x v="948"/>
    <d v="2017-06-28T00:00:00"/>
    <d v="2017-05-13T00:00:00"/>
    <s v="Robert King"/>
    <x v="42"/>
    <x v="0"/>
    <s v="10 - 500 g pkgs."/>
    <n v="21.5"/>
    <n v="21"/>
    <n v="0"/>
    <n v="451.5"/>
    <s v="Federal Shipping"/>
    <s v="Ernst Handel"/>
    <s v="Roland Mendel"/>
    <s v="Graz"/>
    <s v="Austria"/>
    <s v="Norske Meierier"/>
  </r>
  <r>
    <x v="948"/>
    <d v="2017-06-22T00:00:00"/>
    <d v="2017-05-08T00:00:00"/>
    <s v="Robert King"/>
    <x v="54"/>
    <x v="6"/>
    <s v="24 - 12 oz bottles"/>
    <n v="14"/>
    <n v="90"/>
    <n v="0.05"/>
    <n v="1260"/>
    <s v="Federal Shipping"/>
    <s v="Ernst Handel"/>
    <s v="Roland Mendel"/>
    <s v="Graz"/>
    <s v="Austria"/>
    <s v="Bigfoot Breweries"/>
  </r>
  <r>
    <x v="460"/>
    <d v="2016-06-10T00:00:00"/>
    <d v="2016-05-08T00:00:00"/>
    <s v="Robert King"/>
    <x v="44"/>
    <x v="2"/>
    <s v="25 - 825 g cans"/>
    <n v="45.6"/>
    <n v="70"/>
    <n v="0.05"/>
    <n v="3192"/>
    <s v="Federal Shipping"/>
    <s v="Ernst Handel"/>
    <s v="Roland Mendel"/>
    <s v="Graz"/>
    <s v="Austria"/>
    <s v="Plutzer Lebensmittelgroßmärkte AG"/>
  </r>
  <r>
    <x v="459"/>
    <d v="2018-07-21T00:00:00"/>
    <d v="2018-05-15T00:00:00"/>
    <s v="Andrew Fuller"/>
    <x v="10"/>
    <x v="0"/>
    <s v="15 - 300 g rounds"/>
    <n v="34"/>
    <n v="9"/>
    <n v="0"/>
    <n v="306"/>
    <s v="Speedy Express"/>
    <s v="Godos Cocina Típica"/>
    <s v="José Pedro Freyre"/>
    <s v="Sevilla"/>
    <s v="Spain"/>
    <s v="Gai pâturage"/>
  </r>
  <r>
    <x v="948"/>
    <d v="2017-05-12T00:00:00"/>
    <d v="2017-05-12T00:00:00"/>
    <s v="Andrew Fuller"/>
    <x v="21"/>
    <x v="3"/>
    <s v="24 - 250 g  jars"/>
    <n v="19"/>
    <n v="18"/>
    <n v="0.25"/>
    <n v="342"/>
    <s v="Speedy Express"/>
    <s v="Godos Cocina Típica"/>
    <s v="José Pedro Freyre"/>
    <s v="Sevilla"/>
    <s v="Spain"/>
    <s v="Svensk Sjöföda AB"/>
  </r>
  <r>
    <x v="459"/>
    <d v="2018-08-04T00:00:00"/>
    <d v="2018-05-08T00:00:00"/>
    <s v="Andrew Fuller"/>
    <x v="17"/>
    <x v="6"/>
    <s v="12 - 355 ml cans"/>
    <n v="4.5"/>
    <n v="12"/>
    <n v="0"/>
    <n v="54"/>
    <s v="Speedy Express"/>
    <s v="Godos Cocina Típica"/>
    <s v="José Pedro Freyre"/>
    <s v="Sevilla"/>
    <s v="Spain"/>
    <s v="Refrescos Americanas LTDA"/>
  </r>
  <r>
    <x v="461"/>
    <d v="2017-05-28T00:00:00"/>
    <d v="2017-05-09T00:00:00"/>
    <s v="Andrew Fuller"/>
    <x v="32"/>
    <x v="2"/>
    <s v="12 - 1 lb pkgs."/>
    <n v="30"/>
    <n v="20"/>
    <n v="0"/>
    <n v="600"/>
    <s v="United Package"/>
    <s v="Reggiani Caseifici"/>
    <s v="Maurizio Moroni"/>
    <s v="Reggio Emilia"/>
    <s v="Italy"/>
    <s v="Grandma Kelly's Homestead"/>
  </r>
  <r>
    <x v="461"/>
    <d v="2017-07-26T00:00:00"/>
    <d v="2017-05-10T00:00:00"/>
    <s v="Andrew Fuller"/>
    <x v="17"/>
    <x v="6"/>
    <s v="12 - 355 ml cans"/>
    <n v="4.5"/>
    <n v="10"/>
    <n v="0"/>
    <n v="45"/>
    <s v="United Package"/>
    <s v="Reggiani Caseifici"/>
    <s v="Maurizio Moroni"/>
    <s v="Reggio Emilia"/>
    <s v="Italy"/>
    <s v="Refrescos Americanas LTDA"/>
  </r>
  <r>
    <x v="949"/>
    <d v="2018-07-17T00:00:00"/>
    <d v="2018-05-16T00:00:00"/>
    <s v="Janet Leverling"/>
    <x v="64"/>
    <x v="3"/>
    <s v="24 pieces"/>
    <n v="13.25"/>
    <n v="40"/>
    <n v="0.05"/>
    <n v="530"/>
    <s v="Speedy Express"/>
    <s v="Alfreds Futterkiste"/>
    <s v="Maria Anders"/>
    <s v="Berlin"/>
    <s v="Germany"/>
    <s v="Escargots Nouveaux"/>
  </r>
  <r>
    <x v="949"/>
    <d v="2018-05-11T00:00:00"/>
    <d v="2018-05-12T00:00:00"/>
    <s v="Janet Leverling"/>
    <x v="42"/>
    <x v="0"/>
    <s v="10 - 500 g pkgs."/>
    <n v="21.5"/>
    <n v="20"/>
    <n v="0"/>
    <n v="430"/>
    <s v="Speedy Express"/>
    <s v="Alfreds Futterkiste"/>
    <s v="Maria Anders"/>
    <s v="Berlin"/>
    <s v="Germany"/>
    <s v="Norske Meierier"/>
  </r>
  <r>
    <x v="461"/>
    <d v="2017-06-24T00:00:00"/>
    <d v="2017-05-15T00:00:00"/>
    <s v="Nancy Davolio"/>
    <x v="42"/>
    <x v="0"/>
    <s v="10 - 500 g pkgs."/>
    <n v="21.5"/>
    <n v="60"/>
    <n v="0.05"/>
    <n v="1290"/>
    <s v="Federal Shipping"/>
    <s v="Frankenversand"/>
    <s v="Peter Franken"/>
    <s v="München"/>
    <s v="Germany"/>
    <s v="Norske Meierier"/>
  </r>
  <r>
    <x v="949"/>
    <d v="2018-05-22T00:00:00"/>
    <d v="2018-05-13T00:00:00"/>
    <s v="Nancy Davolio"/>
    <x v="49"/>
    <x v="5"/>
    <s v="10 boxes x 12 pieces"/>
    <n v="9.1999999999999993"/>
    <n v="50"/>
    <n v="0.05"/>
    <n v="459.99999999999994"/>
    <s v="Federal Shipping"/>
    <s v="Frankenversand"/>
    <s v="Peter Franken"/>
    <s v="München"/>
    <s v="Germany"/>
    <s v="Specialty Biscuits, Ltd."/>
  </r>
  <r>
    <x v="462"/>
    <d v="2016-05-16T00:00:00"/>
    <d v="2016-05-11T00:00:00"/>
    <s v="Nancy Davolio"/>
    <x v="10"/>
    <x v="0"/>
    <s v="15 - 300 g rounds"/>
    <n v="34"/>
    <n v="36"/>
    <n v="0.05"/>
    <n v="1224"/>
    <s v="Federal Shipping"/>
    <s v="Frankenversand"/>
    <s v="Peter Franken"/>
    <s v="München"/>
    <s v="Germany"/>
    <s v="Gai pâturage"/>
  </r>
  <r>
    <x v="461"/>
    <d v="2017-05-11T00:00:00"/>
    <d v="2017-05-19T00:00:00"/>
    <s v="Andrew Fuller"/>
    <x v="70"/>
    <x v="1"/>
    <s v="12 - 250 g pkgs."/>
    <n v="9"/>
    <n v="10"/>
    <n v="0"/>
    <n v="90"/>
    <s v="Speedy Express"/>
    <s v="Romero y tomillo"/>
    <s v="Alejandra Camino"/>
    <s v="Madrid"/>
    <s v="Spain"/>
    <s v="PB Knäckebröd AB"/>
  </r>
  <r>
    <x v="950"/>
    <d v="2015-05-28T00:00:00"/>
    <d v="2015-05-14T00:00:00"/>
    <s v="Andrew Fuller"/>
    <x v="73"/>
    <x v="3"/>
    <s v="1k pkg."/>
    <n v="9.5"/>
    <n v="20"/>
    <n v="0"/>
    <n v="190"/>
    <s v="Speedy Express"/>
    <s v="Romero y tomillo"/>
    <s v="Alejandra Camino"/>
    <s v="Madrid"/>
    <s v="Spain"/>
    <s v="Lyngbysild"/>
  </r>
  <r>
    <x v="949"/>
    <d v="2018-06-10T00:00:00"/>
    <d v="2018-05-11T00:00:00"/>
    <s v="Andrew Fuller"/>
    <x v="1"/>
    <x v="1"/>
    <s v="32 - 1 kg pkgs."/>
    <n v="14"/>
    <n v="4"/>
    <n v="0"/>
    <n v="56"/>
    <s v="Speedy Express"/>
    <s v="Romero y tomillo"/>
    <s v="Alejandra Camino"/>
    <s v="Madrid"/>
    <s v="Spain"/>
    <s v="Leka Trading"/>
  </r>
  <r>
    <x v="950"/>
    <d v="2015-06-24T00:00:00"/>
    <d v="2015-05-18T00:00:00"/>
    <s v="Andrew Fuller"/>
    <x v="55"/>
    <x v="5"/>
    <s v="10 boxes x 8 pieces"/>
    <n v="12.5"/>
    <n v="2"/>
    <n v="0"/>
    <n v="25"/>
    <s v="Speedy Express"/>
    <s v="Romero y tomillo"/>
    <s v="Alejandra Camino"/>
    <s v="Madrid"/>
    <s v="Spain"/>
    <s v="Specialty Biscuits, Ltd."/>
  </r>
  <r>
    <x v="464"/>
    <d v="2016-05-15T00:00:00"/>
    <d v="2016-05-20T00:00:00"/>
    <s v="Andrew Fuller"/>
    <x v="5"/>
    <x v="3"/>
    <s v="12 - 12 oz cans"/>
    <n v="9.65"/>
    <n v="28"/>
    <n v="0.1"/>
    <n v="270.2"/>
    <s v="Federal Shipping"/>
    <s v="LINO-Delicateses"/>
    <s v="Felipe Izquierdo"/>
    <s v="I. de Margarita"/>
    <s v="Venezuela"/>
    <s v="New England Seafood Cannery"/>
  </r>
  <r>
    <x v="951"/>
    <d v="2015-07-26T00:00:00"/>
    <d v="2015-05-11T00:00:00"/>
    <s v="Andrew Fuller"/>
    <x v="23"/>
    <x v="4"/>
    <s v="12 boxes"/>
    <n v="13"/>
    <n v="18"/>
    <n v="0"/>
    <n v="234"/>
    <s v="United Package"/>
    <s v="Santé Gourmet"/>
    <s v="Jonas Bergulfsen"/>
    <s v="Stavern"/>
    <s v="Norway"/>
    <s v="Plutzer Lebensmittelgroßmärkte AG"/>
  </r>
  <r>
    <x v="952"/>
    <d v="2018-08-17T00:00:00"/>
    <d v="2018-05-16T00:00:00"/>
    <s v="Andrew Fuller"/>
    <x v="34"/>
    <x v="3"/>
    <s v="10 - 200 g glasses"/>
    <n v="25.89"/>
    <n v="15"/>
    <n v="0"/>
    <n v="388.35"/>
    <s v="United Package"/>
    <s v="Santé Gourmet"/>
    <s v="Jonas Bergulfsen"/>
    <s v="Stavern"/>
    <s v="Norway"/>
    <s v="Nord-Ost-Fisch Handelsgesellschaft mbH"/>
  </r>
  <r>
    <x v="951"/>
    <d v="2015-08-16T00:00:00"/>
    <d v="2015-05-13T00:00:00"/>
    <s v="Anne Dodsworth"/>
    <x v="21"/>
    <x v="3"/>
    <s v="24 - 250 g  jars"/>
    <n v="19"/>
    <n v="16"/>
    <n v="0"/>
    <n v="304"/>
    <s v="United Package"/>
    <s v="Around the Horn"/>
    <s v="Thomas Hardy"/>
    <s v="London"/>
    <s v="UK"/>
    <s v="Svensk Sjöföda AB"/>
  </r>
  <r>
    <x v="463"/>
    <d v="2017-06-18T00:00:00"/>
    <d v="2017-05-18T00:00:00"/>
    <s v="Anne Dodsworth"/>
    <x v="13"/>
    <x v="0"/>
    <s v="12 - 100 g pkgs"/>
    <n v="12.5"/>
    <n v="15"/>
    <n v="0"/>
    <n v="187.5"/>
    <s v="United Package"/>
    <s v="Around the Horn"/>
    <s v="Thomas Hardy"/>
    <s v="London"/>
    <s v="UK"/>
    <s v="Formaggi Fortini s.r.l."/>
  </r>
  <r>
    <x v="953"/>
    <d v="2015-08-17T00:00:00"/>
    <d v="2015-05-21T00:00:00"/>
    <s v="Anne Dodsworth"/>
    <x v="57"/>
    <x v="4"/>
    <s v="12 - 550 ml bottles"/>
    <n v="10"/>
    <n v="25"/>
    <n v="0"/>
    <n v="250"/>
    <s v="United Package"/>
    <s v="Ernst Handel"/>
    <s v="Roland Mendel"/>
    <s v="Graz"/>
    <s v="Austria"/>
    <s v="Exotic Liquids"/>
  </r>
  <r>
    <x v="954"/>
    <d v="2016-05-14T00:00:00"/>
    <d v="2016-05-18T00:00:00"/>
    <s v="Anne Dodsworth"/>
    <x v="19"/>
    <x v="0"/>
    <s v="5 kg pkg."/>
    <n v="55"/>
    <n v="110"/>
    <n v="0"/>
    <n v="6050"/>
    <s v="United Package"/>
    <s v="Ernst Handel"/>
    <s v="Roland Mendel"/>
    <s v="Graz"/>
    <s v="Austria"/>
    <s v="Gai pâturage"/>
  </r>
  <r>
    <x v="955"/>
    <d v="2017-07-19T00:00:00"/>
    <d v="2017-05-13T00:00:00"/>
    <s v="Anne Dodsworth"/>
    <x v="29"/>
    <x v="6"/>
    <s v="24 - 355 ml bottles"/>
    <n v="15"/>
    <n v="30"/>
    <n v="0"/>
    <n v="450"/>
    <s v="United Package"/>
    <s v="Ernst Handel"/>
    <s v="Roland Mendel"/>
    <s v="Graz"/>
    <s v="Austria"/>
    <s v="Pavlova, Ltd."/>
  </r>
  <r>
    <x v="956"/>
    <d v="2018-08-18T00:00:00"/>
    <d v="2018-05-16T00:00:00"/>
    <s v="Margaret Peacock"/>
    <x v="33"/>
    <x v="1"/>
    <s v="24 - 250 g pkgs."/>
    <n v="38"/>
    <n v="5"/>
    <n v="0"/>
    <n v="190"/>
    <s v="United Package"/>
    <s v="Lonesome Pine Restaurant"/>
    <s v="Fran Wilson"/>
    <s v="Portland"/>
    <s v="USA"/>
    <s v="Pasta Buttini s.r.l."/>
  </r>
  <r>
    <x v="956"/>
    <d v="2018-07-03T00:00:00"/>
    <d v="2018-05-22T00:00:00"/>
    <s v="Margaret Peacock"/>
    <x v="36"/>
    <x v="0"/>
    <s v="10 - 500 g pkgs."/>
    <n v="38"/>
    <n v="20"/>
    <n v="0"/>
    <n v="760"/>
    <s v="United Package"/>
    <s v="Lonesome Pine Restaurant"/>
    <s v="Fran Wilson"/>
    <s v="Portland"/>
    <s v="USA"/>
    <s v="Cooperativa de Quesos 'Las Cabras'"/>
  </r>
  <r>
    <x v="956"/>
    <d v="2018-07-12T00:00:00"/>
    <d v="2018-05-20T00:00:00"/>
    <s v="Margaret Peacock"/>
    <x v="59"/>
    <x v="3"/>
    <s v="16 kg pkg."/>
    <n v="62.5"/>
    <n v="10"/>
    <n v="0"/>
    <n v="625"/>
    <s v="United Package"/>
    <s v="Lonesome Pine Restaurant"/>
    <s v="Fran Wilson"/>
    <s v="Portland"/>
    <s v="USA"/>
    <s v="Pavlova, Ltd."/>
  </r>
  <r>
    <x v="953"/>
    <d v="2015-07-18T00:00:00"/>
    <d v="2015-05-14T00:00:00"/>
    <s v="Michael Suyama"/>
    <x v="53"/>
    <x v="3"/>
    <s v="4 - 450 g glasses"/>
    <n v="12"/>
    <n v="3"/>
    <n v="0"/>
    <n v="36"/>
    <s v="Federal Shipping"/>
    <s v="Rancho grande"/>
    <s v="Sergio Gutiérrez"/>
    <s v="Buenos Aires"/>
    <s v="Argentina"/>
    <s v="Lyngbysild"/>
  </r>
  <r>
    <x v="954"/>
    <d v="2016-08-21T00:00:00"/>
    <d v="2016-05-14T00:00:00"/>
    <s v="Michael Suyama"/>
    <x v="14"/>
    <x v="5"/>
    <s v="24 - 50 g pkgs."/>
    <n v="20"/>
    <n v="2"/>
    <n v="0"/>
    <n v="40"/>
    <s v="Federal Shipping"/>
    <s v="Rancho grande"/>
    <s v="Sergio Gutiérrez"/>
    <s v="Buenos Aires"/>
    <s v="Argentina"/>
    <s v="Karkki Oy"/>
  </r>
  <r>
    <x v="957"/>
    <d v="2017-05-30T00:00:00"/>
    <d v="2017-05-16T00:00:00"/>
    <s v="Andrew Fuller"/>
    <x v="41"/>
    <x v="3"/>
    <s v="12 - 200 ml jars"/>
    <n v="31"/>
    <n v="24"/>
    <n v="0.15"/>
    <n v="744"/>
    <s v="United Package"/>
    <s v="Ottilies Käseladen"/>
    <s v="Henriette Pfalzheim"/>
    <s v="Köln"/>
    <s v="Germany"/>
    <s v="Tokyo Traders"/>
  </r>
  <r>
    <x v="958"/>
    <d v="2015-07-27T00:00:00"/>
    <d v="2015-05-14T00:00:00"/>
    <s v="Janet Leverling"/>
    <x v="3"/>
    <x v="2"/>
    <s v="50 - 300 g pkgs."/>
    <n v="53"/>
    <n v="44"/>
    <n v="0.25"/>
    <n v="2332"/>
    <s v="Speedy Express"/>
    <s v="QUICK-Stop"/>
    <s v="Horst Kloss"/>
    <s v="Cunewalde"/>
    <s v="Germany"/>
    <s v="G'day, Mate"/>
  </r>
  <r>
    <x v="958"/>
    <d v="2015-05-18T00:00:00"/>
    <d v="2015-05-16T00:00:00"/>
    <s v="Janet Leverling"/>
    <x v="18"/>
    <x v="6"/>
    <s v="24 - 12 oz bottles"/>
    <n v="19"/>
    <n v="11"/>
    <n v="0.25"/>
    <n v="209"/>
    <s v="Speedy Express"/>
    <s v="QUICK-Stop"/>
    <s v="Horst Kloss"/>
    <s v="Cunewalde"/>
    <s v="Germany"/>
    <s v="Exotic Liquids"/>
  </r>
  <r>
    <x v="959"/>
    <d v="2016-08-20T00:00:00"/>
    <d v="2016-05-24T00:00:00"/>
    <s v="Janet Leverling"/>
    <x v="11"/>
    <x v="5"/>
    <s v="30 gift boxes"/>
    <n v="81"/>
    <n v="15"/>
    <n v="0"/>
    <n v="1215"/>
    <s v="Speedy Express"/>
    <s v="QUICK-Stop"/>
    <s v="Horst Kloss"/>
    <s v="Cunewalde"/>
    <s v="Germany"/>
    <s v="Specialty Biscuits, Ltd."/>
  </r>
  <r>
    <x v="957"/>
    <d v="2017-05-30T00:00:00"/>
    <d v="2017-05-15T00:00:00"/>
    <s v="Janet Leverling"/>
    <x v="0"/>
    <x v="0"/>
    <s v="24 - 200 g pkgs."/>
    <n v="34.799999999999997"/>
    <n v="35"/>
    <n v="0"/>
    <n v="1218"/>
    <s v="Speedy Express"/>
    <s v="QUICK-Stop"/>
    <s v="Horst Kloss"/>
    <s v="Cunewalde"/>
    <s v="Germany"/>
    <s v="Formaggi Fortini s.r.l."/>
  </r>
  <r>
    <x v="960"/>
    <d v="2018-07-14T00:00:00"/>
    <d v="2018-05-15T00:00:00"/>
    <s v="Janet Leverling"/>
    <x v="68"/>
    <x v="5"/>
    <s v="100 - 250 g bags"/>
    <n v="31.23"/>
    <n v="63"/>
    <n v="0"/>
    <n v="1967.49"/>
    <s v="Speedy Express"/>
    <s v="QUICK-Stop"/>
    <s v="Horst Kloss"/>
    <s v="Cunewalde"/>
    <s v="Germany"/>
    <s v="Heli Süßwaren GmbH &amp; Co. KG"/>
  </r>
  <r>
    <x v="957"/>
    <d v="2017-05-26T00:00:00"/>
    <d v="2017-05-15T00:00:00"/>
    <s v="Anne Dodsworth"/>
    <x v="60"/>
    <x v="0"/>
    <s v="10 kg pkg."/>
    <n v="36"/>
    <n v="30"/>
    <n v="0"/>
    <n v="1080"/>
    <s v="United Package"/>
    <s v="Hanari Carnes"/>
    <s v="Mario Pontes"/>
    <s v="Rio de Janeiro"/>
    <s v="Brazil"/>
    <s v="Norske Meierier"/>
  </r>
  <r>
    <x v="958"/>
    <d v="2015-05-30T00:00:00"/>
    <d v="2015-05-16T00:00:00"/>
    <s v="Anne Dodsworth"/>
    <x v="49"/>
    <x v="5"/>
    <s v="10 boxes x 12 pieces"/>
    <n v="9.1999999999999993"/>
    <n v="35"/>
    <n v="0"/>
    <n v="322"/>
    <s v="United Package"/>
    <s v="Hanari Carnes"/>
    <s v="Mario Pontes"/>
    <s v="Rio de Janeiro"/>
    <s v="Brazil"/>
    <s v="Specialty Biscuits, Ltd."/>
  </r>
  <r>
    <x v="958"/>
    <d v="2015-06-14T00:00:00"/>
    <d v="2015-05-23T00:00:00"/>
    <s v="Nancy Davolio"/>
    <x v="32"/>
    <x v="2"/>
    <s v="12 - 1 lb pkgs."/>
    <n v="30"/>
    <n v="4"/>
    <n v="0"/>
    <n v="120"/>
    <s v="United Package"/>
    <s v="B's Beverages"/>
    <s v="Victoria Ashworth"/>
    <s v="London"/>
    <s v="UK"/>
    <s v="Grandma Kelly's Homestead"/>
  </r>
  <r>
    <x v="957"/>
    <d v="2017-05-18T00:00:00"/>
    <d v="2017-05-17T00:00:00"/>
    <s v="Nancy Davolio"/>
    <x v="40"/>
    <x v="6"/>
    <s v="16 - 500 g tins"/>
    <n v="46"/>
    <n v="30"/>
    <n v="0"/>
    <n v="1380"/>
    <s v="United Package"/>
    <s v="B's Beverages"/>
    <s v="Victoria Ashworth"/>
    <s v="London"/>
    <s v="UK"/>
    <s v="Leka Trading"/>
  </r>
  <r>
    <x v="961"/>
    <d v="2018-06-18T00:00:00"/>
    <d v="2018-05-17T00:00:00"/>
    <s v="Margaret Peacock"/>
    <x v="9"/>
    <x v="0"/>
    <s v="500 g"/>
    <n v="2.5"/>
    <n v="30"/>
    <n v="0"/>
    <n v="75"/>
    <s v="Speedy Express"/>
    <s v="Eastern Connection"/>
    <s v="Ann Devon"/>
    <s v="London"/>
    <s v="UK"/>
    <s v="Norske Meierier"/>
  </r>
  <r>
    <x v="962"/>
    <d v="2016-05-21T00:00:00"/>
    <d v="2016-05-25T00:00:00"/>
    <s v="Margaret Peacock"/>
    <x v="6"/>
    <x v="4"/>
    <s v="32 - 8 oz bottles"/>
    <n v="21.05"/>
    <n v="21"/>
    <n v="0"/>
    <n v="442.05"/>
    <s v="Speedy Express"/>
    <s v="Eastern Connection"/>
    <s v="Ann Devon"/>
    <s v="London"/>
    <s v="UK"/>
    <s v="New Orleans Cajun Delights"/>
  </r>
  <r>
    <x v="962"/>
    <d v="2016-07-30T00:00:00"/>
    <d v="2016-05-15T00:00:00"/>
    <s v="Margaret Peacock"/>
    <x v="68"/>
    <x v="5"/>
    <s v="100 - 250 g bags"/>
    <n v="31.23"/>
    <n v="12"/>
    <n v="0"/>
    <n v="374.76"/>
    <s v="Speedy Express"/>
    <s v="Eastern Connection"/>
    <s v="Ann Devon"/>
    <s v="London"/>
    <s v="UK"/>
    <s v="Heli Süßwaren GmbH &amp; Co. KG"/>
  </r>
  <r>
    <x v="962"/>
    <d v="2016-07-04T00:00:00"/>
    <d v="2016-05-15T00:00:00"/>
    <s v="Margaret Peacock"/>
    <x v="42"/>
    <x v="0"/>
    <s v="10 - 500 g pkgs."/>
    <n v="21.5"/>
    <n v="50"/>
    <n v="0"/>
    <n v="1075"/>
    <s v="Speedy Express"/>
    <s v="Eastern Connection"/>
    <s v="Ann Devon"/>
    <s v="London"/>
    <s v="UK"/>
    <s v="Norske Meierier"/>
  </r>
  <r>
    <x v="961"/>
    <d v="2018-08-16T00:00:00"/>
    <d v="2018-05-15T00:00:00"/>
    <s v="Michael Suyama"/>
    <x v="52"/>
    <x v="6"/>
    <s v="10 boxes x 20 bags"/>
    <n v="18"/>
    <n v="10"/>
    <n v="0.1"/>
    <n v="180"/>
    <s v="Federal Shipping"/>
    <s v="Wartian Herkku"/>
    <s v="Pirkko Koskitalo"/>
    <s v="Oulu"/>
    <s v="Finland"/>
    <s v="Exotic Liquids"/>
  </r>
  <r>
    <x v="961"/>
    <d v="2018-07-23T00:00:00"/>
    <d v="2018-05-22T00:00:00"/>
    <s v="Michael Suyama"/>
    <x v="43"/>
    <x v="3"/>
    <s v="2 kg box"/>
    <n v="6"/>
    <n v="20"/>
    <n v="0.1"/>
    <n v="120"/>
    <s v="Federal Shipping"/>
    <s v="Wartian Herkku"/>
    <s v="Pirkko Koskitalo"/>
    <s v="Oulu"/>
    <s v="Finland"/>
    <s v="Mayumi's"/>
  </r>
  <r>
    <x v="962"/>
    <d v="2016-05-28T00:00:00"/>
    <d v="2016-05-18T00:00:00"/>
    <s v="Margaret Peacock"/>
    <x v="59"/>
    <x v="3"/>
    <s v="16 kg pkg."/>
    <n v="62.5"/>
    <n v="8"/>
    <n v="0"/>
    <n v="500"/>
    <s v="Speedy Express"/>
    <s v="Franchi S.p.A."/>
    <s v="Paolo Accorti"/>
    <s v="Torino"/>
    <s v="Italy"/>
    <s v="Pavlova, Ltd."/>
  </r>
  <r>
    <x v="470"/>
    <d v="2015-08-15T00:00:00"/>
    <d v="2015-05-16T00:00:00"/>
    <s v="Margaret Peacock"/>
    <x v="3"/>
    <x v="2"/>
    <s v="50 - 300 g pkgs."/>
    <n v="53"/>
    <n v="10"/>
    <n v="0"/>
    <n v="530"/>
    <s v="Speedy Express"/>
    <s v="Franchi S.p.A."/>
    <s v="Paolo Accorti"/>
    <s v="Torino"/>
    <s v="Italy"/>
    <s v="G'day, Mate"/>
  </r>
  <r>
    <x v="963"/>
    <d v="2015-08-10T00:00:00"/>
    <d v="2015-05-16T00:00:00"/>
    <s v="Nancy Davolio"/>
    <x v="30"/>
    <x v="5"/>
    <s v="48 pies"/>
    <n v="49.3"/>
    <n v="21"/>
    <n v="0.25"/>
    <n v="1035.3"/>
    <s v="Speedy Express"/>
    <s v="Bottom-Dollar Markets"/>
    <s v="Elizabeth Lincoln"/>
    <s v="Tsawassen"/>
    <s v="Canada"/>
    <s v="Forêts d'érables"/>
  </r>
  <r>
    <x v="472"/>
    <d v="2018-07-31T00:00:00"/>
    <d v="2018-05-23T00:00:00"/>
    <s v="Nancy Davolio"/>
    <x v="17"/>
    <x v="6"/>
    <s v="12 - 355 ml cans"/>
    <n v="4.5"/>
    <n v="30"/>
    <n v="0.25"/>
    <n v="135"/>
    <s v="Speedy Express"/>
    <s v="Bottom-Dollar Markets"/>
    <s v="Elizabeth Lincoln"/>
    <s v="Tsawassen"/>
    <s v="Canada"/>
    <s v="Refrescos Americanas LTDA"/>
  </r>
  <r>
    <x v="471"/>
    <d v="2016-08-22T00:00:00"/>
    <d v="2016-05-18T00:00:00"/>
    <s v="Andrew Fuller"/>
    <x v="19"/>
    <x v="0"/>
    <s v="5 kg pkg."/>
    <n v="55"/>
    <n v="24"/>
    <n v="0"/>
    <n v="1320"/>
    <s v="Speedy Express"/>
    <s v="Königlich Essen"/>
    <s v="Philip Cramer"/>
    <s v="Brandenburg"/>
    <s v="Germany"/>
    <s v="Gai pâturage"/>
  </r>
  <r>
    <x v="472"/>
    <d v="2018-08-03T00:00:00"/>
    <d v="2018-05-18T00:00:00"/>
    <s v="Andrew Fuller"/>
    <x v="16"/>
    <x v="7"/>
    <s v="24 boxes x 2 pies"/>
    <n v="24"/>
    <n v="35"/>
    <n v="0"/>
    <n v="840"/>
    <s v="Speedy Express"/>
    <s v="Königlich Essen"/>
    <s v="Philip Cramer"/>
    <s v="Brandenburg"/>
    <s v="Germany"/>
    <s v="Ma Maison"/>
  </r>
  <r>
    <x v="963"/>
    <d v="2015-06-04T00:00:00"/>
    <d v="2015-05-26T00:00:00"/>
    <s v="Margaret Peacock"/>
    <x v="33"/>
    <x v="1"/>
    <s v="24 - 250 g pkgs."/>
    <n v="38"/>
    <n v="20"/>
    <n v="0"/>
    <n v="760"/>
    <s v="Speedy Express"/>
    <s v="Chop-suey Chinese"/>
    <s v="Yang Wang"/>
    <s v="Bern"/>
    <s v="Switzerland"/>
    <s v="Pasta Buttini s.r.l."/>
  </r>
  <r>
    <x v="472"/>
    <d v="2018-05-24T00:00:00"/>
    <d v="2018-05-21T00:00:00"/>
    <s v="Margaret Peacock"/>
    <x v="47"/>
    <x v="4"/>
    <s v="15 - 625 g jars"/>
    <n v="43.9"/>
    <n v="12"/>
    <n v="0"/>
    <n v="526.79999999999995"/>
    <s v="Speedy Express"/>
    <s v="Chop-suey Chinese"/>
    <s v="Yang Wang"/>
    <s v="Bern"/>
    <s v="Switzerland"/>
    <s v="Pavlova, Ltd."/>
  </r>
  <r>
    <x v="964"/>
    <d v="2016-08-09T00:00:00"/>
    <d v="2016-05-19T00:00:00"/>
    <s v="Robert King"/>
    <x v="19"/>
    <x v="0"/>
    <s v="5 kg pkg."/>
    <n v="55"/>
    <n v="100"/>
    <n v="0.25"/>
    <n v="5500"/>
    <s v="United Package"/>
    <s v="Save-a-lot Markets"/>
    <s v="Jose Pavarotti"/>
    <s v="Boise"/>
    <s v="USA"/>
    <s v="Gai pâturage"/>
  </r>
  <r>
    <x v="965"/>
    <d v="2015-07-05T00:00:00"/>
    <d v="2015-05-23T00:00:00"/>
    <s v="Robert King"/>
    <x v="25"/>
    <x v="4"/>
    <s v="36 boxes"/>
    <n v="21.35"/>
    <n v="70"/>
    <n v="0"/>
    <n v="1494.5"/>
    <s v="United Package"/>
    <s v="Save-a-lot Markets"/>
    <s v="Jose Pavarotti"/>
    <s v="Boise"/>
    <s v="USA"/>
    <s v="New Orleans Cajun Delights"/>
  </r>
  <r>
    <x v="473"/>
    <d v="2017-08-25T00:00:00"/>
    <d v="2017-05-25T00:00:00"/>
    <s v="Robert King"/>
    <x v="39"/>
    <x v="7"/>
    <s v="50 bags x 30 sausgs."/>
    <n v="123.79"/>
    <n v="60"/>
    <n v="0.25"/>
    <n v="7427.4000000000005"/>
    <s v="United Package"/>
    <s v="Save-a-lot Markets"/>
    <s v="Jose Pavarotti"/>
    <s v="Boise"/>
    <s v="USA"/>
    <s v="Plutzer Lebensmittelgroßmärkte AG"/>
  </r>
  <r>
    <x v="964"/>
    <d v="2016-08-06T00:00:00"/>
    <d v="2016-05-25T00:00:00"/>
    <s v="Robert King"/>
    <x v="18"/>
    <x v="6"/>
    <s v="24 - 12 oz bottles"/>
    <n v="19"/>
    <n v="100"/>
    <n v="0.25"/>
    <n v="1900"/>
    <s v="United Package"/>
    <s v="Save-a-lot Markets"/>
    <s v="Jose Pavarotti"/>
    <s v="Boise"/>
    <s v="USA"/>
    <s v="Exotic Liquids"/>
  </r>
  <r>
    <x v="964"/>
    <d v="2016-07-06T00:00:00"/>
    <d v="2016-05-26T00:00:00"/>
    <s v="Michael Suyama"/>
    <x v="58"/>
    <x v="1"/>
    <s v="20 bags x 4 pieces"/>
    <n v="33.25"/>
    <n v="20"/>
    <n v="0"/>
    <n v="665"/>
    <s v="United Package"/>
    <s v="Save-a-lot Markets"/>
    <s v="Jose Pavarotti"/>
    <s v="Boise"/>
    <s v="USA"/>
    <s v="Plutzer Lebensmittelgroßmärkte AG"/>
  </r>
  <r>
    <x v="965"/>
    <d v="2015-07-20T00:00:00"/>
    <d v="2015-05-19T00:00:00"/>
    <s v="Michael Suyama"/>
    <x v="52"/>
    <x v="6"/>
    <s v="10 boxes x 20 bags"/>
    <n v="18"/>
    <n v="45"/>
    <n v="0"/>
    <n v="810"/>
    <s v="United Package"/>
    <s v="Save-a-lot Markets"/>
    <s v="Jose Pavarotti"/>
    <s v="Boise"/>
    <s v="USA"/>
    <s v="Exotic Liquids"/>
  </r>
  <r>
    <x v="473"/>
    <d v="2017-08-03T00:00:00"/>
    <d v="2017-05-17T00:00:00"/>
    <s v="Michael Suyama"/>
    <x v="42"/>
    <x v="0"/>
    <s v="10 - 500 g pkgs."/>
    <n v="21.5"/>
    <n v="16"/>
    <n v="0"/>
    <n v="344"/>
    <s v="United Package"/>
    <s v="Save-a-lot Markets"/>
    <s v="Jose Pavarotti"/>
    <s v="Boise"/>
    <s v="USA"/>
    <s v="Norske Meierier"/>
  </r>
  <r>
    <x v="964"/>
    <d v="2016-08-08T00:00:00"/>
    <d v="2016-05-23T00:00:00"/>
    <s v="Michael Suyama"/>
    <x v="43"/>
    <x v="3"/>
    <s v="2 kg box"/>
    <n v="6"/>
    <n v="80"/>
    <n v="0"/>
    <n v="480"/>
    <s v="United Package"/>
    <s v="Save-a-lot Markets"/>
    <s v="Jose Pavarotti"/>
    <s v="Boise"/>
    <s v="USA"/>
    <s v="Mayumi's"/>
  </r>
  <r>
    <x v="473"/>
    <d v="2017-06-14T00:00:00"/>
    <d v="2017-05-22T00:00:00"/>
    <s v="Michael Suyama"/>
    <x v="17"/>
    <x v="6"/>
    <s v="12 - 355 ml cans"/>
    <n v="4.5"/>
    <n v="21"/>
    <n v="0"/>
    <n v="94.5"/>
    <s v="United Package"/>
    <s v="Save-a-lot Markets"/>
    <s v="Jose Pavarotti"/>
    <s v="Boise"/>
    <s v="USA"/>
    <s v="Refrescos Americanas LTDA"/>
  </r>
  <r>
    <x v="965"/>
    <d v="2015-05-26T00:00:00"/>
    <d v="2015-05-18T00:00:00"/>
    <s v="Andrew Fuller"/>
    <x v="67"/>
    <x v="6"/>
    <s v="12 - 75 cl bottles"/>
    <n v="263.5"/>
    <n v="25"/>
    <n v="0"/>
    <n v="6587.5"/>
    <s v="Federal Shipping"/>
    <s v="White Clover Markets"/>
    <s v="Karl Jablonski"/>
    <s v="Seattle"/>
    <s v="USA"/>
    <s v="Aux joyeux ecclésiastiques"/>
  </r>
  <r>
    <x v="965"/>
    <d v="2015-08-23T00:00:00"/>
    <d v="2015-05-26T00:00:00"/>
    <s v="Andrew Fuller"/>
    <x v="21"/>
    <x v="3"/>
    <s v="24 - 250 g  jars"/>
    <n v="19"/>
    <n v="35"/>
    <n v="0"/>
    <n v="665"/>
    <s v="Federal Shipping"/>
    <s v="White Clover Markets"/>
    <s v="Karl Jablonski"/>
    <s v="Seattle"/>
    <s v="USA"/>
    <s v="Svensk Sjöföda AB"/>
  </r>
  <r>
    <x v="964"/>
    <d v="2016-05-20T00:00:00"/>
    <d v="2016-05-24T00:00:00"/>
    <s v="Andrew Fuller"/>
    <x v="19"/>
    <x v="0"/>
    <s v="5 kg pkg."/>
    <n v="55"/>
    <n v="30"/>
    <n v="0"/>
    <n v="1650"/>
    <s v="Federal Shipping"/>
    <s v="White Clover Markets"/>
    <s v="Karl Jablonski"/>
    <s v="Seattle"/>
    <s v="USA"/>
    <s v="Gai pâturage"/>
  </r>
  <r>
    <x v="473"/>
    <d v="2017-06-06T00:00:00"/>
    <d v="2017-05-19T00:00:00"/>
    <s v="Robert King"/>
    <x v="60"/>
    <x v="0"/>
    <s v="10 kg pkg."/>
    <n v="36"/>
    <n v="36"/>
    <n v="0.1"/>
    <n v="1296"/>
    <s v="Federal Shipping"/>
    <s v="Richter Supermarkt"/>
    <s v="Michael Holz"/>
    <s v="Genève"/>
    <s v="Switzerland"/>
    <s v="Norske Meierier"/>
  </r>
  <r>
    <x v="965"/>
    <d v="2015-05-19T00:00:00"/>
    <d v="2015-05-24T00:00:00"/>
    <s v="Robert King"/>
    <x v="22"/>
    <x v="7"/>
    <s v="48 pieces"/>
    <n v="32.799999999999997"/>
    <n v="70"/>
    <n v="0.1"/>
    <n v="2296"/>
    <s v="Federal Shipping"/>
    <s v="Richter Supermarkt"/>
    <s v="Michael Holz"/>
    <s v="Genève"/>
    <s v="Switzerland"/>
    <s v="G'day, Mate"/>
  </r>
  <r>
    <x v="966"/>
    <d v="2016-05-26T00:00:00"/>
    <d v="2016-05-20T00:00:00"/>
    <s v="Laura Callahan"/>
    <x v="46"/>
    <x v="4"/>
    <s v="20 - 2 kg bags"/>
    <n v="19.45"/>
    <n v="12"/>
    <n v="0"/>
    <n v="233.39999999999998"/>
    <s v="Speedy Express"/>
    <s v="Old World Delicatessen"/>
    <s v="Rene Phillips"/>
    <s v="Anchorage"/>
    <s v="USA"/>
    <s v="Leka Trading"/>
  </r>
  <r>
    <x v="966"/>
    <d v="2016-06-12T00:00:00"/>
    <d v="2016-05-26T00:00:00"/>
    <s v="Laura Callahan"/>
    <x v="27"/>
    <x v="5"/>
    <s v="24 pkgs. x 4 pieces"/>
    <n v="10"/>
    <n v="15"/>
    <n v="0.1"/>
    <n v="150"/>
    <s v="Speedy Express"/>
    <s v="Old World Delicatessen"/>
    <s v="Rene Phillips"/>
    <s v="Anchorage"/>
    <s v="USA"/>
    <s v="Specialty Biscuits, Ltd."/>
  </r>
  <r>
    <x v="966"/>
    <d v="2016-06-27T00:00:00"/>
    <d v="2016-05-28T00:00:00"/>
    <s v="Laura Callahan"/>
    <x v="75"/>
    <x v="4"/>
    <s v="24 - 500 ml bottles"/>
    <n v="28.5"/>
    <n v="6"/>
    <n v="0"/>
    <n v="171"/>
    <s v="Speedy Express"/>
    <s v="Old World Delicatessen"/>
    <s v="Rene Phillips"/>
    <s v="Anchorage"/>
    <s v="USA"/>
    <s v="Forêts d'érables"/>
  </r>
  <r>
    <x v="967"/>
    <d v="2018-07-16T00:00:00"/>
    <d v="2018-05-20T00:00:00"/>
    <s v="Andrew Fuller"/>
    <x v="1"/>
    <x v="1"/>
    <s v="32 - 1 kg pkgs."/>
    <n v="14"/>
    <n v="30"/>
    <n v="0"/>
    <n v="420"/>
    <s v="United Package"/>
    <s v="Suprêmes délices"/>
    <s v="Pascale Cartrain"/>
    <s v="Charleroi"/>
    <s v="Belgium"/>
    <s v="Leka Trading"/>
  </r>
  <r>
    <x v="967"/>
    <d v="2018-05-29T00:00:00"/>
    <d v="2018-05-23T00:00:00"/>
    <s v="Andrew Fuller"/>
    <x v="52"/>
    <x v="6"/>
    <s v="10 boxes x 20 bags"/>
    <n v="18"/>
    <n v="10"/>
    <n v="0"/>
    <n v="180"/>
    <s v="United Package"/>
    <s v="Suprêmes délices"/>
    <s v="Pascale Cartrain"/>
    <s v="Charleroi"/>
    <s v="Belgium"/>
    <s v="Exotic Liquids"/>
  </r>
  <r>
    <x v="966"/>
    <d v="2016-08-13T00:00:00"/>
    <d v="2016-05-23T00:00:00"/>
    <s v="Andrew Fuller"/>
    <x v="56"/>
    <x v="7"/>
    <s v="16 pies"/>
    <n v="7.45"/>
    <n v="10"/>
    <n v="0"/>
    <n v="74.5"/>
    <s v="United Package"/>
    <s v="Suprêmes délices"/>
    <s v="Pascale Cartrain"/>
    <s v="Charleroi"/>
    <s v="Belgium"/>
    <s v="Ma Maison"/>
  </r>
  <r>
    <x v="967"/>
    <d v="2018-07-26T00:00:00"/>
    <d v="2018-05-29T00:00:00"/>
    <s v="Andrew Fuller"/>
    <x v="31"/>
    <x v="6"/>
    <s v="24 - 12 oz bottles"/>
    <n v="18"/>
    <n v="60"/>
    <n v="0"/>
    <n v="1080"/>
    <s v="United Package"/>
    <s v="Suprêmes délices"/>
    <s v="Pascale Cartrain"/>
    <s v="Charleroi"/>
    <s v="Belgium"/>
    <s v="Bigfoot Breweries"/>
  </r>
  <r>
    <x v="967"/>
    <d v="2018-05-31T00:00:00"/>
    <d v="2018-05-27T00:00:00"/>
    <s v="Laura Callahan"/>
    <x v="43"/>
    <x v="3"/>
    <s v="2 kg box"/>
    <n v="6"/>
    <n v="7"/>
    <n v="0"/>
    <n v="42"/>
    <s v="Federal Shipping"/>
    <s v="Drachenblut Delikatessen"/>
    <s v="Sven Ottlieb"/>
    <s v="Aachen"/>
    <s v="Germany"/>
    <s v="Mayumi's"/>
  </r>
  <r>
    <x v="968"/>
    <d v="2017-06-03T00:00:00"/>
    <d v="2017-05-28T00:00:00"/>
    <s v="Laura Callahan"/>
    <x v="19"/>
    <x v="0"/>
    <s v="5 kg pkg."/>
    <n v="55"/>
    <n v="30"/>
    <n v="0"/>
    <n v="1650"/>
    <s v="Federal Shipping"/>
    <s v="Drachenblut Delikatessen"/>
    <s v="Sven Ottlieb"/>
    <s v="Aachen"/>
    <s v="Germany"/>
    <s v="Gai pâturage"/>
  </r>
  <r>
    <x v="969"/>
    <d v="2017-06-28T00:00:00"/>
    <d v="2017-05-28T00:00:00"/>
    <s v="Robert King"/>
    <x v="29"/>
    <x v="6"/>
    <s v="24 - 355 ml bottles"/>
    <n v="15"/>
    <n v="4"/>
    <n v="0"/>
    <n v="60"/>
    <s v="Speedy Express"/>
    <s v="Godos Cocina Típica"/>
    <s v="José Pedro Freyre"/>
    <s v="Sevilla"/>
    <s v="Spain"/>
    <s v="Pavlova, Ltd."/>
  </r>
  <r>
    <x v="970"/>
    <d v="2018-07-20T00:00:00"/>
    <d v="2018-05-26T00:00:00"/>
    <s v="Nancy Davolio"/>
    <x v="65"/>
    <x v="1"/>
    <s v="16 - 2 kg boxes"/>
    <n v="7"/>
    <n v="2"/>
    <n v="0"/>
    <n v="14"/>
    <s v="United Package"/>
    <s v="Suprêmes délices"/>
    <s v="Pascale Cartrain"/>
    <s v="Charleroi"/>
    <s v="Belgium"/>
    <s v="G'day, Mate"/>
  </r>
  <r>
    <x v="969"/>
    <d v="2017-06-10T00:00:00"/>
    <d v="2017-05-30T00:00:00"/>
    <s v="Nancy Davolio"/>
    <x v="38"/>
    <x v="3"/>
    <s v="24 - 4 oz tins"/>
    <n v="18.399999999999999"/>
    <n v="5"/>
    <n v="0.2"/>
    <n v="92"/>
    <s v="United Package"/>
    <s v="Suprêmes délices"/>
    <s v="Pascale Cartrain"/>
    <s v="Charleroi"/>
    <s v="Belgium"/>
    <s v="New England Seafood Cannery"/>
  </r>
  <r>
    <x v="969"/>
    <d v="2017-06-24T00:00:00"/>
    <d v="2017-05-25T00:00:00"/>
    <s v="Nancy Davolio"/>
    <x v="42"/>
    <x v="0"/>
    <s v="10 - 500 g pkgs."/>
    <n v="21.5"/>
    <n v="30"/>
    <n v="0"/>
    <n v="645"/>
    <s v="United Package"/>
    <s v="Suprêmes délices"/>
    <s v="Pascale Cartrain"/>
    <s v="Charleroi"/>
    <s v="Belgium"/>
    <s v="Norske Meierier"/>
  </r>
  <r>
    <x v="969"/>
    <d v="2017-08-17T00:00:00"/>
    <d v="2017-05-24T00:00:00"/>
    <s v="Nancy Davolio"/>
    <x v="31"/>
    <x v="6"/>
    <s v="24 - 12 oz bottles"/>
    <n v="18"/>
    <n v="24"/>
    <n v="0"/>
    <n v="432"/>
    <s v="United Package"/>
    <s v="LINO-Delicateses"/>
    <s v="Felipe Izquierdo"/>
    <s v="I. de Margarita"/>
    <s v="Venezuela"/>
    <s v="Bigfoot Breweries"/>
  </r>
  <r>
    <x v="971"/>
    <d v="2015-07-27T00:00:00"/>
    <d v="2015-05-26T00:00:00"/>
    <s v="Nancy Davolio"/>
    <x v="44"/>
    <x v="2"/>
    <s v="25 - 825 g cans"/>
    <n v="45.6"/>
    <n v="20"/>
    <n v="0"/>
    <n v="912"/>
    <s v="United Package"/>
    <s v="LINO-Delicateses"/>
    <s v="Felipe Izquierdo"/>
    <s v="I. de Margarita"/>
    <s v="Venezuela"/>
    <s v="Plutzer Lebensmittelgroßmärkte AG"/>
  </r>
  <r>
    <x v="970"/>
    <d v="2018-06-22T00:00:00"/>
    <d v="2018-05-30T00:00:00"/>
    <s v="Nancy Davolio"/>
    <x v="14"/>
    <x v="5"/>
    <s v="24 - 50 g pkgs."/>
    <n v="20"/>
    <n v="60"/>
    <n v="0"/>
    <n v="1200"/>
    <s v="United Package"/>
    <s v="LINO-Delicateses"/>
    <s v="Felipe Izquierdo"/>
    <s v="I. de Margarita"/>
    <s v="Venezuela"/>
    <s v="Karkki Oy"/>
  </r>
  <r>
    <x v="969"/>
    <d v="2017-06-26T00:00:00"/>
    <d v="2017-05-29T00:00:00"/>
    <s v="Nancy Davolio"/>
    <x v="8"/>
    <x v="1"/>
    <s v="24 - 250 g pkgs."/>
    <n v="19.5"/>
    <n v="28"/>
    <n v="0"/>
    <n v="546"/>
    <s v="United Package"/>
    <s v="LINO-Delicateses"/>
    <s v="Felipe Izquierdo"/>
    <s v="I. de Margarita"/>
    <s v="Venezuela"/>
    <s v="Pasta Buttini s.r.l."/>
  </r>
  <r>
    <x v="478"/>
    <d v="2016-08-11T00:00:00"/>
    <d v="2016-05-23T00:00:00"/>
    <s v="Margaret Peacock"/>
    <x v="27"/>
    <x v="5"/>
    <s v="24 pkgs. x 4 pieces"/>
    <n v="10"/>
    <n v="20"/>
    <n v="0"/>
    <n v="200"/>
    <s v="Federal Shipping"/>
    <s v="Great Lakes Food Market"/>
    <s v="Howard Snyder"/>
    <s v="Eugene"/>
    <s v="USA"/>
    <s v="Specialty Biscuits, Ltd."/>
  </r>
  <r>
    <x v="479"/>
    <d v="2015-08-12T00:00:00"/>
    <d v="2015-05-30T00:00:00"/>
    <s v="Janet Leverling"/>
    <x v="18"/>
    <x v="6"/>
    <s v="24 - 12 oz bottles"/>
    <n v="19"/>
    <n v="30"/>
    <n v="0.2"/>
    <n v="570"/>
    <s v="United Package"/>
    <s v="Chop-suey Chinese"/>
    <s v="Yang Wang"/>
    <s v="Bern"/>
    <s v="Switzerland"/>
    <s v="Exotic Liquids"/>
  </r>
  <r>
    <x v="477"/>
    <d v="2018-08-05T00:00:00"/>
    <d v="2018-05-27T00:00:00"/>
    <s v="Janet Leverling"/>
    <x v="47"/>
    <x v="4"/>
    <s v="15 - 625 g jars"/>
    <n v="43.9"/>
    <n v="30"/>
    <n v="0"/>
    <n v="1317"/>
    <s v="United Package"/>
    <s v="Chop-suey Chinese"/>
    <s v="Yang Wang"/>
    <s v="Bern"/>
    <s v="Switzerland"/>
    <s v="Pavlova, Ltd."/>
  </r>
  <r>
    <x v="972"/>
    <d v="2017-07-05T00:00:00"/>
    <d v="2017-05-31T00:00:00"/>
    <s v="Andrew Fuller"/>
    <x v="46"/>
    <x v="4"/>
    <s v="20 - 2 kg bags"/>
    <n v="19.45"/>
    <n v="15"/>
    <n v="0"/>
    <n v="291.75"/>
    <s v="Speedy Express"/>
    <s v="Comércio Mineiro"/>
    <s v="Pedro Afonso"/>
    <s v="São Paulo"/>
    <s v="Brazil"/>
    <s v="Leka Trading"/>
  </r>
  <r>
    <x v="477"/>
    <d v="2018-08-21T00:00:00"/>
    <d v="2018-05-22T00:00:00"/>
    <s v="Andrew Fuller"/>
    <x v="75"/>
    <x v="4"/>
    <s v="24 - 500 ml bottles"/>
    <n v="28.5"/>
    <n v="4"/>
    <n v="0"/>
    <n v="114"/>
    <s v="Speedy Express"/>
    <s v="Comércio Mineiro"/>
    <s v="Pedro Afonso"/>
    <s v="São Paulo"/>
    <s v="Brazil"/>
    <s v="Forêts d'érables"/>
  </r>
  <r>
    <x v="479"/>
    <d v="2015-07-24T00:00:00"/>
    <d v="2015-05-29T00:00:00"/>
    <s v="Steven Buchanan"/>
    <x v="2"/>
    <x v="0"/>
    <s v="1 kg pkg."/>
    <n v="21"/>
    <n v="10"/>
    <n v="0"/>
    <n v="210"/>
    <s v="United Package"/>
    <s v="Spécialités du monde"/>
    <s v="Dominique Perrier"/>
    <s v="Paris"/>
    <s v="France"/>
    <s v="Cooperativa de Quesos 'Las Cabras'"/>
  </r>
  <r>
    <x v="483"/>
    <d v="2017-06-16T00:00:00"/>
    <d v="2017-06-01T00:00:00"/>
    <s v="Margaret Peacock"/>
    <x v="30"/>
    <x v="5"/>
    <s v="48 pies"/>
    <n v="49.3"/>
    <n v="12"/>
    <n v="0"/>
    <n v="591.59999999999991"/>
    <s v="Speedy Express"/>
    <s v="Wolski  Zajazd"/>
    <s v="Zbyszek Piestrzeniewicz"/>
    <s v="Warszawa"/>
    <s v="Poland"/>
    <s v="Forêts d'érables"/>
  </r>
  <r>
    <x v="483"/>
    <d v="2017-07-19T00:00:00"/>
    <d v="2017-05-26T00:00:00"/>
    <s v="Michael Suyama"/>
    <x v="9"/>
    <x v="0"/>
    <s v="500 g"/>
    <n v="2.5"/>
    <n v="15"/>
    <n v="0"/>
    <n v="37.5"/>
    <s v="United Package"/>
    <s v="Bottom-Dollar Markets"/>
    <s v="Elizabeth Lincoln"/>
    <s v="Tsawassen"/>
    <s v="Canada"/>
    <s v="Norske Meierier"/>
  </r>
  <r>
    <x v="480"/>
    <d v="2016-07-30T00:00:00"/>
    <d v="2016-06-02T00:00:00"/>
    <s v="Michael Suyama"/>
    <x v="3"/>
    <x v="2"/>
    <s v="50 - 300 g pkgs."/>
    <n v="53"/>
    <n v="24"/>
    <n v="0"/>
    <n v="1272"/>
    <s v="United Package"/>
    <s v="Bottom-Dollar Markets"/>
    <s v="Elizabeth Lincoln"/>
    <s v="Tsawassen"/>
    <s v="Canada"/>
    <s v="G'day, Mate"/>
  </r>
  <r>
    <x v="480"/>
    <d v="2016-08-06T00:00:00"/>
    <d v="2016-05-25T00:00:00"/>
    <s v="Laura Callahan"/>
    <x v="26"/>
    <x v="0"/>
    <s v="24 - 200 g pkgs."/>
    <n v="32"/>
    <n v="15"/>
    <n v="0.05"/>
    <n v="480"/>
    <s v="United Package"/>
    <s v="Die Wandernde Kuh"/>
    <s v="Rita Müller"/>
    <s v="Stuttgart"/>
    <s v="Germany"/>
    <s v="Formaggi Fortini s.r.l."/>
  </r>
  <r>
    <x v="482"/>
    <d v="2015-05-30T00:00:00"/>
    <d v="2015-05-28T00:00:00"/>
    <s v="Laura Callahan"/>
    <x v="31"/>
    <x v="6"/>
    <s v="24 - 12 oz bottles"/>
    <n v="18"/>
    <n v="18"/>
    <n v="0.05"/>
    <n v="324"/>
    <s v="United Package"/>
    <s v="Die Wandernde Kuh"/>
    <s v="Rita Müller"/>
    <s v="Stuttgart"/>
    <s v="Germany"/>
    <s v="Bigfoot Breweries"/>
  </r>
  <r>
    <x v="481"/>
    <d v="2018-08-25T00:00:00"/>
    <d v="2018-06-01T00:00:00"/>
    <s v="Laura Callahan"/>
    <x v="36"/>
    <x v="0"/>
    <s v="10 - 500 g pkgs."/>
    <n v="38"/>
    <n v="20"/>
    <n v="0.05"/>
    <n v="760"/>
    <s v="United Package"/>
    <s v="Die Wandernde Kuh"/>
    <s v="Rita Müller"/>
    <s v="Stuttgart"/>
    <s v="Germany"/>
    <s v="Cooperativa de Quesos 'Las Cabras'"/>
  </r>
  <r>
    <x v="484"/>
    <d v="2018-06-17T00:00:00"/>
    <d v="2018-05-29T00:00:00"/>
    <s v="Robert King"/>
    <x v="52"/>
    <x v="6"/>
    <s v="10 boxes x 20 bags"/>
    <n v="18"/>
    <n v="25"/>
    <n v="0.25"/>
    <n v="450"/>
    <s v="Federal Shipping"/>
    <s v="Eastern Connection"/>
    <s v="Ann Devon"/>
    <s v="London"/>
    <s v="UK"/>
    <s v="Exotic Liquids"/>
  </r>
  <r>
    <x v="484"/>
    <d v="2018-06-25T00:00:00"/>
    <d v="2018-05-26T00:00:00"/>
    <s v="Robert King"/>
    <x v="25"/>
    <x v="4"/>
    <s v="36 boxes"/>
    <n v="21.35"/>
    <n v="30"/>
    <n v="0.25"/>
    <n v="640.5"/>
    <s v="Federal Shipping"/>
    <s v="Eastern Connection"/>
    <s v="Ann Devon"/>
    <s v="London"/>
    <s v="UK"/>
    <s v="New Orleans Cajun Delights"/>
  </r>
  <r>
    <x v="484"/>
    <d v="2018-06-08T00:00:00"/>
    <d v="2018-05-29T00:00:00"/>
    <s v="Robert King"/>
    <x v="55"/>
    <x v="5"/>
    <s v="10 boxes x 8 pieces"/>
    <n v="12.5"/>
    <n v="42"/>
    <n v="0"/>
    <n v="525"/>
    <s v="Federal Shipping"/>
    <s v="Bottom-Dollar Markets"/>
    <s v="Elizabeth Lincoln"/>
    <s v="Tsawassen"/>
    <s v="Canada"/>
    <s v="Specialty Biscuits, Ltd."/>
  </r>
  <r>
    <x v="485"/>
    <d v="2017-07-24T00:00:00"/>
    <d v="2017-05-31T00:00:00"/>
    <s v="Janet Leverling"/>
    <x v="18"/>
    <x v="6"/>
    <s v="24 - 12 oz bottles"/>
    <n v="19"/>
    <n v="10"/>
    <n v="0.2"/>
    <n v="190"/>
    <s v="Speedy Express"/>
    <s v="Gourmet Lanchonetes"/>
    <s v="André Fonseca"/>
    <s v="Campinas"/>
    <s v="Brazil"/>
    <s v="Exotic Liquids"/>
  </r>
  <r>
    <x v="485"/>
    <d v="2017-08-10T00:00:00"/>
    <d v="2017-05-25T00:00:00"/>
    <s v="Janet Leverling"/>
    <x v="36"/>
    <x v="0"/>
    <s v="10 - 500 g pkgs."/>
    <n v="38"/>
    <n v="4"/>
    <n v="0.2"/>
    <n v="152"/>
    <s v="Speedy Express"/>
    <s v="Gourmet Lanchonetes"/>
    <s v="André Fonseca"/>
    <s v="Campinas"/>
    <s v="Brazil"/>
    <s v="Cooperativa de Quesos 'Las Cabras'"/>
  </r>
  <r>
    <x v="973"/>
    <d v="2017-06-27T00:00:00"/>
    <d v="2017-06-04T00:00:00"/>
    <s v="Laura Callahan"/>
    <x v="37"/>
    <x v="6"/>
    <s v="500 ml"/>
    <n v="18"/>
    <n v="50"/>
    <n v="0.1"/>
    <n v="900"/>
    <s v="United Package"/>
    <s v="Folk och fä HB"/>
    <s v="Maria Larsson"/>
    <s v="Bräcke"/>
    <s v="Sweden"/>
    <s v="Karkki Oy"/>
  </r>
  <r>
    <x v="974"/>
    <d v="2016-07-10T00:00:00"/>
    <d v="2016-06-01T00:00:00"/>
    <s v="Robert King"/>
    <x v="17"/>
    <x v="6"/>
    <s v="12 - 355 ml cans"/>
    <n v="4.5"/>
    <n v="10"/>
    <n v="0.2"/>
    <n v="45"/>
    <s v="Federal Shipping"/>
    <s v="La maison d'Asie"/>
    <s v="Annette Roulet"/>
    <s v="Toulouse"/>
    <s v="France"/>
    <s v="Refrescos Americanas LTDA"/>
  </r>
  <r>
    <x v="974"/>
    <d v="2016-06-13T00:00:00"/>
    <d v="2016-05-30T00:00:00"/>
    <s v="Janet Leverling"/>
    <x v="40"/>
    <x v="6"/>
    <s v="16 - 500 g tins"/>
    <n v="46"/>
    <n v="30"/>
    <n v="0.2"/>
    <n v="1380"/>
    <s v="Speedy Express"/>
    <s v="Hanari Carnes"/>
    <s v="Mario Pontes"/>
    <s v="Rio de Janeiro"/>
    <s v="Brazil"/>
    <s v="Leka Trading"/>
  </r>
  <r>
    <x v="974"/>
    <d v="2016-06-22T00:00:00"/>
    <d v="2016-05-28T00:00:00"/>
    <s v="Janet Leverling"/>
    <x v="75"/>
    <x v="4"/>
    <s v="24 - 500 ml bottles"/>
    <n v="28.5"/>
    <n v="10"/>
    <n v="0.2"/>
    <n v="285"/>
    <s v="Speedy Express"/>
    <s v="Hanari Carnes"/>
    <s v="Mario Pontes"/>
    <s v="Rio de Janeiro"/>
    <s v="Brazil"/>
    <s v="Forêts d'érables"/>
  </r>
  <r>
    <x v="973"/>
    <d v="2017-06-26T00:00:00"/>
    <d v="2017-05-27T00:00:00"/>
    <s v="Andrew Fuller"/>
    <x v="59"/>
    <x v="3"/>
    <s v="16 kg pkg."/>
    <n v="62.5"/>
    <n v="35"/>
    <n v="0.2"/>
    <n v="2187.5"/>
    <s v="United Package"/>
    <s v="Piccolo und mehr"/>
    <s v="Georg Pipps"/>
    <s v="Salzburg"/>
    <s v="Austria"/>
    <s v="Pavlova, Ltd."/>
  </r>
  <r>
    <x v="973"/>
    <d v="2017-07-28T00:00:00"/>
    <d v="2017-05-29T00:00:00"/>
    <s v="Andrew Fuller"/>
    <x v="26"/>
    <x v="0"/>
    <s v="24 - 200 g pkgs."/>
    <n v="32"/>
    <n v="20"/>
    <n v="0"/>
    <n v="640"/>
    <s v="United Package"/>
    <s v="Piccolo und mehr"/>
    <s v="Georg Pipps"/>
    <s v="Salzburg"/>
    <s v="Austria"/>
    <s v="Formaggi Fortini s.r.l."/>
  </r>
  <r>
    <x v="975"/>
    <d v="2018-06-01T00:00:00"/>
    <d v="2018-05-30T00:00:00"/>
    <s v="Andrew Fuller"/>
    <x v="58"/>
    <x v="1"/>
    <s v="20 bags x 4 pieces"/>
    <n v="33.25"/>
    <n v="25"/>
    <n v="0.2"/>
    <n v="831.25"/>
    <s v="United Package"/>
    <s v="Piccolo und mehr"/>
    <s v="Georg Pipps"/>
    <s v="Salzburg"/>
    <s v="Austria"/>
    <s v="Plutzer Lebensmittelgroßmärkte AG"/>
  </r>
  <r>
    <x v="976"/>
    <d v="2016-06-10T00:00:00"/>
    <d v="2016-06-01T00:00:00"/>
    <s v="Laura Callahan"/>
    <x v="9"/>
    <x v="0"/>
    <s v="500 g"/>
    <n v="2.5"/>
    <n v="10"/>
    <n v="0"/>
    <n v="25"/>
    <s v="Speedy Express"/>
    <s v="Cactus Comidas para llevar"/>
    <s v="Patricio Simpson"/>
    <s v="Buenos Aires"/>
    <s v="Argentina"/>
    <s v="Norske Meierier"/>
  </r>
  <r>
    <x v="976"/>
    <d v="2016-06-30T00:00:00"/>
    <d v="2016-05-28T00:00:00"/>
    <s v="Laura Callahan"/>
    <x v="51"/>
    <x v="6"/>
    <s v="24 - 12 oz bottles"/>
    <n v="14"/>
    <n v="20"/>
    <n v="0"/>
    <n v="280"/>
    <s v="Speedy Express"/>
    <s v="Cactus Comidas para llevar"/>
    <s v="Patricio Simpson"/>
    <s v="Buenos Aires"/>
    <s v="Argentina"/>
    <s v="Bigfoot Breweries"/>
  </r>
  <r>
    <x v="977"/>
    <d v="2015-09-01T00:00:00"/>
    <d v="2015-06-06T00:00:00"/>
    <s v="Robert King"/>
    <x v="8"/>
    <x v="1"/>
    <s v="24 - 250 g pkgs."/>
    <n v="19.5"/>
    <n v="20"/>
    <n v="0"/>
    <n v="390"/>
    <s v="United Package"/>
    <s v="HILARIÓN-Abastos"/>
    <s v="Carlos Hernández"/>
    <s v="San Cristóbal"/>
    <s v="Venezuela"/>
    <s v="Pasta Buttini s.r.l."/>
  </r>
  <r>
    <x v="978"/>
    <d v="2018-09-01T00:00:00"/>
    <d v="2018-06-06T00:00:00"/>
    <s v="Robert King"/>
    <x v="66"/>
    <x v="5"/>
    <s v="20 - 450 g glasses"/>
    <n v="14"/>
    <n v="15"/>
    <n v="0"/>
    <n v="210"/>
    <s v="United Package"/>
    <s v="HILARIÓN-Abastos"/>
    <s v="Carlos Hernández"/>
    <s v="San Cristóbal"/>
    <s v="Venezuela"/>
    <s v="Heli Süßwaren GmbH &amp; Co. KG"/>
  </r>
  <r>
    <x v="979"/>
    <d v="2017-06-12T00:00:00"/>
    <d v="2017-06-07T00:00:00"/>
    <s v="Robert King"/>
    <x v="17"/>
    <x v="6"/>
    <s v="12 - 355 ml cans"/>
    <n v="4.5"/>
    <n v="15"/>
    <n v="0"/>
    <n v="67.5"/>
    <s v="United Package"/>
    <s v="HILARIÓN-Abastos"/>
    <s v="Carlos Hernández"/>
    <s v="San Cristóbal"/>
    <s v="Venezuela"/>
    <s v="Refrescos Americanas LTDA"/>
  </r>
  <r>
    <x v="977"/>
    <d v="2015-06-13T00:00:00"/>
    <d v="2015-06-01T00:00:00"/>
    <s v="Robert King"/>
    <x v="3"/>
    <x v="2"/>
    <s v="50 - 300 g pkgs."/>
    <n v="53"/>
    <n v="20"/>
    <n v="0"/>
    <n v="1060"/>
    <s v="United Package"/>
    <s v="HILARIÓN-Abastos"/>
    <s v="Carlos Hernández"/>
    <s v="San Cristóbal"/>
    <s v="Venezuela"/>
    <s v="G'day, Mate"/>
  </r>
  <r>
    <x v="978"/>
    <d v="2018-06-25T00:00:00"/>
    <d v="2018-05-29T00:00:00"/>
    <s v="Laura Callahan"/>
    <x v="10"/>
    <x v="0"/>
    <s v="15 - 300 g rounds"/>
    <n v="34"/>
    <n v="50"/>
    <n v="0"/>
    <n v="1700"/>
    <s v="United Package"/>
    <s v="Eastern Connection"/>
    <s v="Ann Devon"/>
    <s v="London"/>
    <s v="UK"/>
    <s v="Gai pâturage"/>
  </r>
  <r>
    <x v="979"/>
    <d v="2017-08-26T00:00:00"/>
    <d v="2017-06-03T00:00:00"/>
    <s v="Laura Callahan"/>
    <x v="32"/>
    <x v="2"/>
    <s v="12 - 1 lb pkgs."/>
    <n v="30"/>
    <n v="40"/>
    <n v="0"/>
    <n v="1200"/>
    <s v="United Package"/>
    <s v="Eastern Connection"/>
    <s v="Ann Devon"/>
    <s v="London"/>
    <s v="UK"/>
    <s v="Grandma Kelly's Homestead"/>
  </r>
  <r>
    <x v="977"/>
    <d v="2015-08-31T00:00:00"/>
    <d v="2015-06-03T00:00:00"/>
    <s v="Laura Callahan"/>
    <x v="16"/>
    <x v="7"/>
    <s v="24 boxes x 2 pies"/>
    <n v="24"/>
    <n v="35"/>
    <n v="0"/>
    <n v="840"/>
    <s v="United Package"/>
    <s v="Eastern Connection"/>
    <s v="Ann Devon"/>
    <s v="London"/>
    <s v="UK"/>
    <s v="Ma Maison"/>
  </r>
  <r>
    <x v="494"/>
    <d v="2018-07-14T00:00:00"/>
    <d v="2018-06-02T00:00:00"/>
    <s v="Janet Leverling"/>
    <x v="29"/>
    <x v="6"/>
    <s v="24 - 355 ml bottles"/>
    <n v="15"/>
    <n v="3"/>
    <n v="0"/>
    <n v="45"/>
    <s v="Federal Shipping"/>
    <s v="North/South"/>
    <s v="Simon Crowther"/>
    <s v="London"/>
    <s v="UK"/>
    <s v="Pavlova, Ltd."/>
  </r>
  <r>
    <x v="495"/>
    <d v="2016-08-28T00:00:00"/>
    <d v="2016-05-31T00:00:00"/>
    <s v="Anne Dodsworth"/>
    <x v="75"/>
    <x v="4"/>
    <s v="24 - 500 ml bottles"/>
    <n v="28.5"/>
    <n v="4"/>
    <n v="0"/>
    <n v="114"/>
    <s v="Federal Shipping"/>
    <s v="Blauer See Delikatessen"/>
    <s v="Hanna Moos"/>
    <s v="Mannheim"/>
    <s v="Germany"/>
    <s v="Forêts d'érables"/>
  </r>
  <r>
    <x v="495"/>
    <d v="2016-07-12T00:00:00"/>
    <d v="2016-05-29T00:00:00"/>
    <s v="Anne Dodsworth"/>
    <x v="10"/>
    <x v="0"/>
    <s v="15 - 300 g rounds"/>
    <n v="34"/>
    <n v="21"/>
    <n v="0"/>
    <n v="714"/>
    <s v="Federal Shipping"/>
    <s v="Blauer See Delikatessen"/>
    <s v="Hanna Moos"/>
    <s v="Mannheim"/>
    <s v="Germany"/>
    <s v="Gai pâturage"/>
  </r>
  <r>
    <x v="494"/>
    <d v="2018-06-23T00:00:00"/>
    <d v="2018-05-29T00:00:00"/>
    <s v="Anne Dodsworth"/>
    <x v="27"/>
    <x v="5"/>
    <s v="24 pkgs. x 4 pieces"/>
    <n v="10"/>
    <n v="3"/>
    <n v="0"/>
    <n v="30"/>
    <s v="Federal Shipping"/>
    <s v="Blauer See Delikatessen"/>
    <s v="Hanna Moos"/>
    <s v="Mannheim"/>
    <s v="Germany"/>
    <s v="Specialty Biscuits, Ltd."/>
  </r>
  <r>
    <x v="980"/>
    <d v="2017-06-22T00:00:00"/>
    <d v="2017-06-07T00:00:00"/>
    <s v="Andrew Fuller"/>
    <x v="35"/>
    <x v="7"/>
    <s v="20 - 1 kg tins"/>
    <n v="39"/>
    <n v="12"/>
    <n v="0"/>
    <n v="468"/>
    <s v="United Package"/>
    <s v="Ricardo Adocicados"/>
    <s v="Janete Limeira"/>
    <s v="Rio de Janeiro"/>
    <s v="Brazil"/>
    <s v="Pavlova, Ltd."/>
  </r>
  <r>
    <x v="495"/>
    <d v="2016-07-09T00:00:00"/>
    <d v="2016-05-31T00:00:00"/>
    <s v="Andrew Fuller"/>
    <x v="10"/>
    <x v="0"/>
    <s v="15 - 300 g rounds"/>
    <n v="34"/>
    <n v="35"/>
    <n v="0"/>
    <n v="1190"/>
    <s v="United Package"/>
    <s v="Ricardo Adocicados"/>
    <s v="Janete Limeira"/>
    <s v="Rio de Janeiro"/>
    <s v="Brazil"/>
    <s v="Gai pâturage"/>
  </r>
  <r>
    <x v="495"/>
    <d v="2016-06-26T00:00:00"/>
    <d v="2016-06-03T00:00:00"/>
    <s v="Andrew Fuller"/>
    <x v="43"/>
    <x v="3"/>
    <s v="2 kg box"/>
    <n v="6"/>
    <n v="30"/>
    <n v="0"/>
    <n v="180"/>
    <s v="United Package"/>
    <s v="Ricardo Adocicados"/>
    <s v="Janete Limeira"/>
    <s v="Rio de Janeiro"/>
    <s v="Brazil"/>
    <s v="Mayumi's"/>
  </r>
  <r>
    <x v="981"/>
    <d v="2017-07-14T00:00:00"/>
    <d v="2017-06-08T00:00:00"/>
    <s v="Andrew Fuller"/>
    <x v="10"/>
    <x v="0"/>
    <s v="15 - 300 g rounds"/>
    <n v="34"/>
    <n v="4"/>
    <n v="0"/>
    <n v="136"/>
    <s v="United Package"/>
    <s v="Franchi S.p.A."/>
    <s v="Paolo Accorti"/>
    <s v="Torino"/>
    <s v="Italy"/>
    <s v="Gai pâturage"/>
  </r>
  <r>
    <x v="496"/>
    <d v="2018-08-07T00:00:00"/>
    <d v="2018-06-08T00:00:00"/>
    <s v="Andrew Fuller"/>
    <x v="23"/>
    <x v="4"/>
    <s v="12 boxes"/>
    <n v="13"/>
    <n v="10"/>
    <n v="0"/>
    <n v="130"/>
    <s v="United Package"/>
    <s v="Franchi S.p.A."/>
    <s v="Paolo Accorti"/>
    <s v="Torino"/>
    <s v="Italy"/>
    <s v="Plutzer Lebensmittelgroßmärkte AG"/>
  </r>
  <r>
    <x v="496"/>
    <d v="2018-06-08T00:00:00"/>
    <d v="2018-06-04T00:00:00"/>
    <s v="Margaret Peacock"/>
    <x v="10"/>
    <x v="0"/>
    <s v="15 - 300 g rounds"/>
    <n v="34"/>
    <n v="15"/>
    <n v="0"/>
    <n v="510"/>
    <s v="Federal Shipping"/>
    <s v="Great Lakes Food Market"/>
    <s v="Howard Snyder"/>
    <s v="Eugene"/>
    <s v="USA"/>
    <s v="Gai pâturage"/>
  </r>
  <r>
    <x v="498"/>
    <d v="2016-09-01T00:00:00"/>
    <d v="2016-06-01T00:00:00"/>
    <s v="Margaret Peacock"/>
    <x v="29"/>
    <x v="6"/>
    <s v="24 - 355 ml bottles"/>
    <n v="15"/>
    <n v="12"/>
    <n v="0.2"/>
    <n v="180"/>
    <s v="United Package"/>
    <s v="Reggiani Caseifici"/>
    <s v="Maurizio Moroni"/>
    <s v="Reggio Emilia"/>
    <s v="Italy"/>
    <s v="Pavlova, Ltd."/>
  </r>
  <r>
    <x v="981"/>
    <d v="2017-08-05T00:00:00"/>
    <d v="2017-06-06T00:00:00"/>
    <s v="Margaret Peacock"/>
    <x v="22"/>
    <x v="7"/>
    <s v="48 pieces"/>
    <n v="32.799999999999997"/>
    <n v="10"/>
    <n v="0.2"/>
    <n v="328"/>
    <s v="United Package"/>
    <s v="Reggiani Caseifici"/>
    <s v="Maurizio Moroni"/>
    <s v="Reggio Emilia"/>
    <s v="Italy"/>
    <s v="G'day, Mate"/>
  </r>
  <r>
    <x v="496"/>
    <d v="2018-09-06T00:00:00"/>
    <d v="2018-06-09T00:00:00"/>
    <s v="Janet Leverling"/>
    <x v="5"/>
    <x v="3"/>
    <s v="12 - 12 oz cans"/>
    <n v="9.65"/>
    <n v="30"/>
    <n v="0.1"/>
    <n v="289.5"/>
    <s v="United Package"/>
    <s v="Hungry Owl All-Night Grocers"/>
    <s v="Patricia McKenna"/>
    <s v="Cork"/>
    <s v="Ireland"/>
    <s v="New England Seafood Cannery"/>
  </r>
  <r>
    <x v="497"/>
    <d v="2015-08-25T00:00:00"/>
    <d v="2015-05-30T00:00:00"/>
    <s v="Janet Leverling"/>
    <x v="54"/>
    <x v="6"/>
    <s v="24 - 12 oz bottles"/>
    <n v="14"/>
    <n v="30"/>
    <n v="0"/>
    <n v="420"/>
    <s v="United Package"/>
    <s v="Hungry Owl All-Night Grocers"/>
    <s v="Patricia McKenna"/>
    <s v="Cork"/>
    <s v="Ireland"/>
    <s v="Bigfoot Breweries"/>
  </r>
  <r>
    <x v="498"/>
    <d v="2016-08-18T00:00:00"/>
    <d v="2016-05-31T00:00:00"/>
    <s v="Janet Leverling"/>
    <x v="38"/>
    <x v="3"/>
    <s v="24 - 4 oz tins"/>
    <n v="18.399999999999999"/>
    <n v="40"/>
    <n v="0.1"/>
    <n v="736"/>
    <s v="United Package"/>
    <s v="Hungry Owl All-Night Grocers"/>
    <s v="Patricia McKenna"/>
    <s v="Cork"/>
    <s v="Ireland"/>
    <s v="New England Seafood Cannery"/>
  </r>
  <r>
    <x v="982"/>
    <d v="2016-07-06T00:00:00"/>
    <d v="2016-06-05T00:00:00"/>
    <s v="Nancy Davolio"/>
    <x v="35"/>
    <x v="7"/>
    <s v="20 - 1 kg tins"/>
    <n v="39"/>
    <n v="77"/>
    <n v="0.1"/>
    <n v="3003"/>
    <s v="Speedy Express"/>
    <s v="Save-a-lot Markets"/>
    <s v="Jose Pavarotti"/>
    <s v="Boise"/>
    <s v="USA"/>
    <s v="Pavlova, Ltd."/>
  </r>
  <r>
    <x v="501"/>
    <d v="2015-08-19T00:00:00"/>
    <d v="2015-06-01T00:00:00"/>
    <s v="Nancy Davolio"/>
    <x v="22"/>
    <x v="7"/>
    <s v="48 pieces"/>
    <n v="32.799999999999997"/>
    <n v="25"/>
    <n v="0.1"/>
    <n v="819.99999999999989"/>
    <s v="Speedy Express"/>
    <s v="Save-a-lot Markets"/>
    <s v="Jose Pavarotti"/>
    <s v="Boise"/>
    <s v="USA"/>
    <s v="G'day, Mate"/>
  </r>
  <r>
    <x v="982"/>
    <d v="2016-07-20T00:00:00"/>
    <d v="2016-05-31T00:00:00"/>
    <s v="Nancy Davolio"/>
    <x v="5"/>
    <x v="3"/>
    <s v="12 - 12 oz cans"/>
    <n v="9.65"/>
    <n v="12"/>
    <n v="0"/>
    <n v="115.80000000000001"/>
    <s v="Speedy Express"/>
    <s v="Save-a-lot Markets"/>
    <s v="Jose Pavarotti"/>
    <s v="Boise"/>
    <s v="USA"/>
    <s v="New England Seafood Cannery"/>
  </r>
  <r>
    <x v="982"/>
    <d v="2016-06-21T00:00:00"/>
    <d v="2016-06-10T00:00:00"/>
    <s v="Nancy Davolio"/>
    <x v="55"/>
    <x v="5"/>
    <s v="10 boxes x 8 pieces"/>
    <n v="12.5"/>
    <n v="55"/>
    <n v="0"/>
    <n v="687.5"/>
    <s v="Speedy Express"/>
    <s v="Save-a-lot Markets"/>
    <s v="Jose Pavarotti"/>
    <s v="Boise"/>
    <s v="USA"/>
    <s v="Specialty Biscuits, Ltd."/>
  </r>
  <r>
    <x v="500"/>
    <d v="2018-09-05T00:00:00"/>
    <d v="2018-06-09T00:00:00"/>
    <s v="Nancy Davolio"/>
    <x v="16"/>
    <x v="7"/>
    <s v="24 boxes x 2 pies"/>
    <n v="24"/>
    <n v="4"/>
    <n v="0.1"/>
    <n v="96"/>
    <s v="Speedy Express"/>
    <s v="Save-a-lot Markets"/>
    <s v="Jose Pavarotti"/>
    <s v="Boise"/>
    <s v="USA"/>
    <s v="Ma Maison"/>
  </r>
  <r>
    <x v="501"/>
    <d v="2015-07-08T00:00:00"/>
    <d v="2015-06-05T00:00:00"/>
    <s v="Laura Callahan"/>
    <x v="56"/>
    <x v="7"/>
    <s v="16 pies"/>
    <n v="7.45"/>
    <n v="20"/>
    <n v="0.25"/>
    <n v="149"/>
    <s v="Speedy Express"/>
    <s v="LILA-Supermercado"/>
    <s v="Carlos González"/>
    <s v="Barquisimeto"/>
    <s v="Venezuela"/>
    <s v="Ma Maison"/>
  </r>
  <r>
    <x v="500"/>
    <d v="2018-09-01T00:00:00"/>
    <d v="2018-06-06T00:00:00"/>
    <s v="Laura Callahan"/>
    <x v="34"/>
    <x v="3"/>
    <s v="10 - 200 g glasses"/>
    <n v="25.89"/>
    <n v="4"/>
    <n v="0.25"/>
    <n v="103.56"/>
    <s v="Speedy Express"/>
    <s v="LILA-Supermercado"/>
    <s v="Carlos González"/>
    <s v="Barquisimeto"/>
    <s v="Venezuela"/>
    <s v="Nord-Ost-Fisch Handelsgesellschaft mbH"/>
  </r>
  <r>
    <x v="501"/>
    <d v="2015-07-01T00:00:00"/>
    <d v="2015-06-01T00:00:00"/>
    <s v="Robert King"/>
    <x v="20"/>
    <x v="5"/>
    <s v="32 - 500 g boxes"/>
    <n v="17.45"/>
    <n v="3"/>
    <n v="0"/>
    <n v="52.349999999999994"/>
    <s v="United Package"/>
    <s v="White Clover Markets"/>
    <s v="Karl Jablonski"/>
    <s v="Seattle"/>
    <s v="USA"/>
    <s v="Pavlova, Ltd."/>
  </r>
  <r>
    <x v="982"/>
    <d v="2016-06-10T00:00:00"/>
    <d v="2016-06-10T00:00:00"/>
    <s v="Robert King"/>
    <x v="54"/>
    <x v="6"/>
    <s v="24 - 12 oz bottles"/>
    <n v="14"/>
    <n v="35"/>
    <n v="0"/>
    <n v="490"/>
    <s v="United Package"/>
    <s v="White Clover Markets"/>
    <s v="Karl Jablonski"/>
    <s v="Seattle"/>
    <s v="USA"/>
    <s v="Bigfoot Breweries"/>
  </r>
  <r>
    <x v="499"/>
    <d v="2017-08-05T00:00:00"/>
    <d v="2017-06-04T00:00:00"/>
    <s v="Robert King"/>
    <x v="49"/>
    <x v="5"/>
    <s v="10 boxes x 12 pieces"/>
    <n v="9.1999999999999993"/>
    <n v="42"/>
    <n v="0"/>
    <n v="386.4"/>
    <s v="United Package"/>
    <s v="White Clover Markets"/>
    <s v="Karl Jablonski"/>
    <s v="Seattle"/>
    <s v="USA"/>
    <s v="Specialty Biscuits, Ltd."/>
  </r>
  <r>
    <x v="983"/>
    <d v="2016-09-06T00:00:00"/>
    <d v="2016-06-05T00:00:00"/>
    <s v="Nancy Davolio"/>
    <x v="5"/>
    <x v="3"/>
    <s v="12 - 12 oz cans"/>
    <n v="9.65"/>
    <n v="9"/>
    <n v="0"/>
    <n v="86.850000000000009"/>
    <s v="United Package"/>
    <s v="Drachenblut Delikatessen"/>
    <s v="Sven Ottlieb"/>
    <s v="Aachen"/>
    <s v="Germany"/>
    <s v="New England Seafood Cannery"/>
  </r>
  <r>
    <x v="984"/>
    <d v="2018-06-15T00:00:00"/>
    <d v="2018-06-04T00:00:00"/>
    <s v="Laura Callahan"/>
    <x v="40"/>
    <x v="6"/>
    <s v="16 - 500 g tins"/>
    <n v="46"/>
    <n v="36"/>
    <n v="0.15"/>
    <n v="1656"/>
    <s v="United Package"/>
    <s v="Queen Cozinha"/>
    <s v="Lúcia Carvalho"/>
    <s v="São Paulo"/>
    <s v="Brazil"/>
    <s v="Leka Trading"/>
  </r>
  <r>
    <x v="985"/>
    <d v="2015-06-13T00:00:00"/>
    <d v="2015-06-08T00:00:00"/>
    <s v="Laura Callahan"/>
    <x v="44"/>
    <x v="2"/>
    <s v="25 - 825 g cans"/>
    <n v="45.6"/>
    <n v="8"/>
    <n v="0.15"/>
    <n v="364.8"/>
    <s v="United Package"/>
    <s v="Queen Cozinha"/>
    <s v="Lúcia Carvalho"/>
    <s v="São Paulo"/>
    <s v="Brazil"/>
    <s v="Plutzer Lebensmittelgroßmärkte AG"/>
  </r>
  <r>
    <x v="983"/>
    <d v="2016-07-18T00:00:00"/>
    <d v="2016-06-07T00:00:00"/>
    <s v="Laura Callahan"/>
    <x v="23"/>
    <x v="4"/>
    <s v="12 boxes"/>
    <n v="13"/>
    <n v="28"/>
    <n v="0.15"/>
    <n v="364"/>
    <s v="United Package"/>
    <s v="Queen Cozinha"/>
    <s v="Lúcia Carvalho"/>
    <s v="São Paulo"/>
    <s v="Brazil"/>
    <s v="Plutzer Lebensmittelgroßmärkte AG"/>
  </r>
  <r>
    <x v="985"/>
    <d v="2015-08-05T00:00:00"/>
    <d v="2015-06-13T00:00:00"/>
    <s v="Nancy Davolio"/>
    <x v="12"/>
    <x v="6"/>
    <s v="750 cc per bottle"/>
    <n v="18"/>
    <n v="20"/>
    <n v="0"/>
    <n v="360"/>
    <s v="United Package"/>
    <s v="Tortuga Restaurante"/>
    <s v="Miguel Angel Paolino"/>
    <s v="México D.F."/>
    <s v="Mexico"/>
    <s v="Aux joyeux ecclésiastiques"/>
  </r>
  <r>
    <x v="986"/>
    <d v="2016-08-30T00:00:00"/>
    <d v="2016-06-07T00:00:00"/>
    <s v="Andrew Fuller"/>
    <x v="18"/>
    <x v="6"/>
    <s v="24 - 12 oz bottles"/>
    <n v="19"/>
    <n v="20"/>
    <n v="0.15"/>
    <n v="380"/>
    <s v="Speedy Express"/>
    <s v="Lehmanns Marktstand"/>
    <s v="Renate Messner"/>
    <s v="Frankfurt a.M. "/>
    <s v="Germany"/>
    <s v="Exotic Liquids"/>
  </r>
  <r>
    <x v="987"/>
    <d v="2018-06-21T00:00:00"/>
    <d v="2018-06-09T00:00:00"/>
    <s v="Andrew Fuller"/>
    <x v="20"/>
    <x v="5"/>
    <s v="32 - 500 g boxes"/>
    <n v="17.45"/>
    <n v="30"/>
    <n v="0.15"/>
    <n v="523.5"/>
    <s v="Speedy Express"/>
    <s v="Lehmanns Marktstand"/>
    <s v="Renate Messner"/>
    <s v="Frankfurt a.M. "/>
    <s v="Germany"/>
    <s v="Pavlova, Ltd."/>
  </r>
  <r>
    <x v="987"/>
    <d v="2018-08-19T00:00:00"/>
    <d v="2018-06-07T00:00:00"/>
    <s v="Andrew Fuller"/>
    <x v="52"/>
    <x v="6"/>
    <s v="10 boxes x 20 bags"/>
    <n v="18"/>
    <n v="40"/>
    <n v="0.15"/>
    <n v="720"/>
    <s v="Speedy Express"/>
    <s v="Lehmanns Marktstand"/>
    <s v="Renate Messner"/>
    <s v="Frankfurt a.M. "/>
    <s v="Germany"/>
    <s v="Exotic Liquids"/>
  </r>
  <r>
    <x v="988"/>
    <d v="2015-07-27T00:00:00"/>
    <d v="2015-06-13T00:00:00"/>
    <s v="Andrew Fuller"/>
    <x v="13"/>
    <x v="0"/>
    <s v="12 - 100 g pkgs"/>
    <n v="12.5"/>
    <n v="20"/>
    <n v="0"/>
    <n v="250"/>
    <s v="Speedy Express"/>
    <s v="Lehmanns Marktstand"/>
    <s v="Renate Messner"/>
    <s v="Frankfurt a.M. "/>
    <s v="Germany"/>
    <s v="Formaggi Fortini s.r.l."/>
  </r>
  <r>
    <x v="988"/>
    <d v="2015-07-07T00:00:00"/>
    <d v="2015-06-07T00:00:00"/>
    <s v="Nancy Davolio"/>
    <x v="43"/>
    <x v="3"/>
    <s v="2 kg box"/>
    <n v="6"/>
    <n v="10"/>
    <n v="0.05"/>
    <n v="60"/>
    <s v="Speedy Express"/>
    <s v="LILA-Supermercado"/>
    <s v="Carlos González"/>
    <s v="Barquisimeto"/>
    <s v="Venezuela"/>
    <s v="Mayumi's"/>
  </r>
  <r>
    <x v="988"/>
    <d v="2015-09-08T00:00:00"/>
    <d v="2015-06-12T00:00:00"/>
    <s v="Nancy Davolio"/>
    <x v="32"/>
    <x v="2"/>
    <s v="12 - 1 lb pkgs."/>
    <n v="30"/>
    <n v="15"/>
    <n v="0.05"/>
    <n v="450"/>
    <s v="Speedy Express"/>
    <s v="LILA-Supermercado"/>
    <s v="Carlos González"/>
    <s v="Barquisimeto"/>
    <s v="Venezuela"/>
    <s v="Grandma Kelly's Homestead"/>
  </r>
  <r>
    <x v="987"/>
    <d v="2018-08-14T00:00:00"/>
    <d v="2018-06-07T00:00:00"/>
    <s v="Margaret Peacock"/>
    <x v="58"/>
    <x v="1"/>
    <s v="20 bags x 4 pieces"/>
    <n v="33.25"/>
    <n v="130"/>
    <n v="0"/>
    <n v="4322.5"/>
    <s v="United Package"/>
    <s v="Ernst Handel"/>
    <s v="Roland Mendel"/>
    <s v="Graz"/>
    <s v="Austria"/>
    <s v="Plutzer Lebensmittelgroßmärkte AG"/>
  </r>
  <r>
    <x v="989"/>
    <d v="2017-06-10T00:00:00"/>
    <d v="2017-06-12T00:00:00"/>
    <s v="Margaret Peacock"/>
    <x v="5"/>
    <x v="3"/>
    <s v="12 - 12 oz cans"/>
    <n v="9.65"/>
    <n v="40"/>
    <n v="0"/>
    <n v="386"/>
    <s v="United Package"/>
    <s v="Ernst Handel"/>
    <s v="Roland Mendel"/>
    <s v="Graz"/>
    <s v="Austria"/>
    <s v="New England Seafood Cannery"/>
  </r>
  <r>
    <x v="988"/>
    <d v="2015-06-14T00:00:00"/>
    <d v="2015-06-08T00:00:00"/>
    <s v="Margaret Peacock"/>
    <x v="18"/>
    <x v="6"/>
    <s v="24 - 12 oz bottles"/>
    <n v="19"/>
    <n v="8"/>
    <n v="0"/>
    <n v="152"/>
    <s v="United Package"/>
    <s v="Ernst Handel"/>
    <s v="Roland Mendel"/>
    <s v="Graz"/>
    <s v="Austria"/>
    <s v="Exotic Liquids"/>
  </r>
  <r>
    <x v="989"/>
    <d v="2017-06-14T00:00:00"/>
    <d v="2017-06-12T00:00:00"/>
    <s v="Margaret Peacock"/>
    <x v="72"/>
    <x v="5"/>
    <s v="12 - 100 g bars"/>
    <n v="16.25"/>
    <n v="22"/>
    <n v="0"/>
    <n v="357.5"/>
    <s v="United Package"/>
    <s v="Ernst Handel"/>
    <s v="Roland Mendel"/>
    <s v="Graz"/>
    <s v="Austria"/>
    <s v="Karkki Oy"/>
  </r>
  <r>
    <x v="987"/>
    <d v="2018-06-30T00:00:00"/>
    <d v="2018-06-13T00:00:00"/>
    <s v="Andrew Fuller"/>
    <x v="17"/>
    <x v="6"/>
    <s v="12 - 355 ml cans"/>
    <n v="4.5"/>
    <n v="20"/>
    <n v="0"/>
    <n v="90"/>
    <s v="United Package"/>
    <s v="Pericles Comidas clásicas"/>
    <s v="Guillermo Fernández"/>
    <s v="México D.F."/>
    <s v="Mexico"/>
    <s v="Refrescos Americanas LTDA"/>
  </r>
  <r>
    <x v="988"/>
    <d v="2015-07-04T00:00:00"/>
    <d v="2015-06-09T00:00:00"/>
    <s v="Andrew Fuller"/>
    <x v="2"/>
    <x v="0"/>
    <s v="1 kg pkg."/>
    <n v="21"/>
    <n v="10"/>
    <n v="0"/>
    <n v="210"/>
    <s v="United Package"/>
    <s v="Pericles Comidas clásicas"/>
    <s v="Guillermo Fernández"/>
    <s v="México D.F."/>
    <s v="Mexico"/>
    <s v="Cooperativa de Quesos 'Las Cabras'"/>
  </r>
  <r>
    <x v="508"/>
    <d v="2017-09-02T00:00:00"/>
    <d v="2017-06-12T00:00:00"/>
    <s v="Robert King"/>
    <x v="20"/>
    <x v="5"/>
    <s v="32 - 500 g boxes"/>
    <n v="17.45"/>
    <n v="14"/>
    <n v="0.05"/>
    <n v="244.29999999999998"/>
    <s v="United Package"/>
    <s v="Simons bistro"/>
    <s v="Jytte Petersen"/>
    <s v="København"/>
    <s v="Denmark"/>
    <s v="Pavlova, Ltd."/>
  </r>
  <r>
    <x v="990"/>
    <d v="2018-07-05T00:00:00"/>
    <d v="2018-06-05T00:00:00"/>
    <s v="Laura Callahan"/>
    <x v="37"/>
    <x v="6"/>
    <s v="500 ml"/>
    <n v="18"/>
    <n v="2"/>
    <n v="0.15"/>
    <n v="36"/>
    <s v="United Package"/>
    <s v="Richter Supermarkt"/>
    <s v="Michael Holz"/>
    <s v="Genève"/>
    <s v="Switzerland"/>
    <s v="Karkki Oy"/>
  </r>
  <r>
    <x v="510"/>
    <d v="2016-09-12T00:00:00"/>
    <d v="2016-06-07T00:00:00"/>
    <s v="Laura Callahan"/>
    <x v="53"/>
    <x v="3"/>
    <s v="4 - 450 g glasses"/>
    <n v="12"/>
    <n v="30"/>
    <n v="0.15"/>
    <n v="360"/>
    <s v="United Package"/>
    <s v="Richter Supermarkt"/>
    <s v="Michael Holz"/>
    <s v="Genève"/>
    <s v="Switzerland"/>
    <s v="Lyngbysild"/>
  </r>
  <r>
    <x v="510"/>
    <d v="2016-08-28T00:00:00"/>
    <d v="2016-06-10T00:00:00"/>
    <s v="Laura Callahan"/>
    <x v="18"/>
    <x v="6"/>
    <s v="24 - 12 oz bottles"/>
    <n v="19"/>
    <n v="10"/>
    <n v="0.15"/>
    <n v="190"/>
    <s v="United Package"/>
    <s v="Richter Supermarkt"/>
    <s v="Michael Holz"/>
    <s v="Genève"/>
    <s v="Switzerland"/>
    <s v="Exotic Liquids"/>
  </r>
  <r>
    <x v="508"/>
    <d v="2017-08-28T00:00:00"/>
    <d v="2017-06-05T00:00:00"/>
    <s v="Margaret Peacock"/>
    <x v="62"/>
    <x v="4"/>
    <s v="12 - 8 oz jars"/>
    <n v="25"/>
    <n v="20"/>
    <n v="0.25"/>
    <n v="500"/>
    <s v="United Package"/>
    <s v="Bon app'"/>
    <s v="Laurence Lebihan"/>
    <s v="Marseille"/>
    <s v="France"/>
    <s v="Grandma Kelly's Homestead"/>
  </r>
  <r>
    <x v="990"/>
    <d v="2018-06-08T00:00:00"/>
    <d v="2018-06-08T00:00:00"/>
    <s v="Margaret Peacock"/>
    <x v="49"/>
    <x v="5"/>
    <s v="10 boxes x 12 pieces"/>
    <n v="9.1999999999999993"/>
    <n v="10"/>
    <n v="0.25"/>
    <n v="92"/>
    <s v="United Package"/>
    <s v="Bon app'"/>
    <s v="Laurence Lebihan"/>
    <s v="Marseille"/>
    <s v="France"/>
    <s v="Specialty Biscuits, Ltd."/>
  </r>
  <r>
    <x v="510"/>
    <d v="2016-08-25T00:00:00"/>
    <d v="2016-06-10T00:00:00"/>
    <s v="Margaret Peacock"/>
    <x v="4"/>
    <x v="2"/>
    <s v="40 - 100 g pkgs."/>
    <n v="23.25"/>
    <n v="20"/>
    <n v="0.25"/>
    <n v="465"/>
    <s v="United Package"/>
    <s v="Bon app'"/>
    <s v="Laurence Lebihan"/>
    <s v="Marseille"/>
    <s v="France"/>
    <s v="Mayumi's"/>
  </r>
  <r>
    <x v="510"/>
    <d v="2016-09-10T00:00:00"/>
    <d v="2016-06-10T00:00:00"/>
    <s v="Nancy Davolio"/>
    <x v="11"/>
    <x v="5"/>
    <s v="30 gift boxes"/>
    <n v="81"/>
    <n v="1"/>
    <n v="0.04"/>
    <n v="81"/>
    <s v="United Package"/>
    <s v="Rattlesnake Canyon Grocery"/>
    <s v="Paula Wilson"/>
    <s v="Albuquerque"/>
    <s v="USA"/>
    <s v="Specialty Biscuits, Ltd."/>
  </r>
  <r>
    <x v="990"/>
    <d v="2018-07-04T00:00:00"/>
    <d v="2018-06-06T00:00:00"/>
    <s v="Nancy Davolio"/>
    <x v="70"/>
    <x v="1"/>
    <s v="12 - 250 g pkgs."/>
    <n v="9"/>
    <n v="2"/>
    <n v="0"/>
    <n v="18"/>
    <s v="United Package"/>
    <s v="Rattlesnake Canyon Grocery"/>
    <s v="Paula Wilson"/>
    <s v="Albuquerque"/>
    <s v="USA"/>
    <s v="PB Knäckebröd AB"/>
  </r>
  <r>
    <x v="509"/>
    <d v="2015-08-11T00:00:00"/>
    <d v="2015-06-10T00:00:00"/>
    <s v="Nancy Davolio"/>
    <x v="36"/>
    <x v="0"/>
    <s v="10 - 500 g pkgs."/>
    <n v="38"/>
    <n v="2"/>
    <n v="0.05"/>
    <n v="76"/>
    <s v="United Package"/>
    <s v="Rattlesnake Canyon Grocery"/>
    <s v="Paula Wilson"/>
    <s v="Albuquerque"/>
    <s v="USA"/>
    <s v="Cooperativa de Quesos 'Las Cabras'"/>
  </r>
  <r>
    <x v="990"/>
    <d v="2018-07-26T00:00:00"/>
    <d v="2018-06-05T00:00:00"/>
    <s v="Nancy Davolio"/>
    <x v="23"/>
    <x v="4"/>
    <s v="12 boxes"/>
    <n v="13"/>
    <n v="2"/>
    <n v="0"/>
    <n v="26"/>
    <s v="United Package"/>
    <s v="Rattlesnake Canyon Grocery"/>
    <s v="Paula Wilson"/>
    <s v="Albuquerque"/>
    <s v="USA"/>
    <s v="Plutzer Lebensmittelgroßmärkte AG"/>
  </r>
  <r>
    <x v="510"/>
    <d v="2016-07-02T00:00:00"/>
    <d v="2016-06-15T00:00:00"/>
    <s v="Nancy Davolio"/>
    <x v="41"/>
    <x v="3"/>
    <s v="12 - 200 ml jars"/>
    <n v="31"/>
    <n v="1"/>
    <n v="0"/>
    <n v="31"/>
    <s v="United Package"/>
    <s v="Rattlesnake Canyon Grocery"/>
    <s v="Paula Wilson"/>
    <s v="Albuquerque"/>
    <s v="USA"/>
    <s v="Tokyo Traders"/>
  </r>
  <r>
    <x v="508"/>
    <d v="2017-08-07T00:00:00"/>
    <d v="2017-06-09T00:00:00"/>
    <s v="Nancy Davolio"/>
    <x v="61"/>
    <x v="4"/>
    <s v="24 - 8 oz jars"/>
    <n v="17"/>
    <n v="1"/>
    <n v="0"/>
    <n v="17"/>
    <s v="United Package"/>
    <s v="Rattlesnake Canyon Grocery"/>
    <s v="Paula Wilson"/>
    <s v="Albuquerque"/>
    <s v="USA"/>
    <s v="New Orleans Cajun Delights"/>
  </r>
  <r>
    <x v="508"/>
    <d v="2017-07-29T00:00:00"/>
    <d v="2017-06-08T00:00:00"/>
    <s v="Nancy Davolio"/>
    <x v="57"/>
    <x v="4"/>
    <s v="12 - 550 ml bottles"/>
    <n v="10"/>
    <n v="4"/>
    <n v="0"/>
    <n v="40"/>
    <s v="United Package"/>
    <s v="Rattlesnake Canyon Grocery"/>
    <s v="Paula Wilson"/>
    <s v="Albuquerque"/>
    <s v="USA"/>
    <s v="Exotic Liquids"/>
  </r>
  <r>
    <x v="990"/>
    <d v="2018-07-11T00:00:00"/>
    <d v="2018-06-13T00:00:00"/>
    <s v="Nancy Davolio"/>
    <x v="20"/>
    <x v="5"/>
    <s v="32 - 500 g boxes"/>
    <n v="17.45"/>
    <n v="2"/>
    <n v="0.03"/>
    <n v="34.9"/>
    <s v="United Package"/>
    <s v="Rattlesnake Canyon Grocery"/>
    <s v="Paula Wilson"/>
    <s v="Albuquerque"/>
    <s v="USA"/>
    <s v="Pavlova, Ltd."/>
  </r>
  <r>
    <x v="509"/>
    <d v="2015-06-10T00:00:00"/>
    <d v="2015-06-15T00:00:00"/>
    <s v="Nancy Davolio"/>
    <x v="58"/>
    <x v="1"/>
    <s v="20 bags x 4 pieces"/>
    <n v="33.25"/>
    <n v="2"/>
    <n v="0.03"/>
    <n v="66.5"/>
    <s v="United Package"/>
    <s v="Rattlesnake Canyon Grocery"/>
    <s v="Paula Wilson"/>
    <s v="Albuquerque"/>
    <s v="USA"/>
    <s v="Plutzer Lebensmittelgroßmärkte AG"/>
  </r>
  <r>
    <x v="508"/>
    <d v="2017-06-17T00:00:00"/>
    <d v="2017-06-15T00:00:00"/>
    <s v="Nancy Davolio"/>
    <x v="4"/>
    <x v="2"/>
    <s v="40 - 100 g pkgs."/>
    <n v="23.25"/>
    <n v="1"/>
    <n v="0.03"/>
    <n v="23.25"/>
    <s v="United Package"/>
    <s v="Rattlesnake Canyon Grocery"/>
    <s v="Paula Wilson"/>
    <s v="Albuquerque"/>
    <s v="USA"/>
    <s v="Mayumi's"/>
  </r>
  <r>
    <x v="509"/>
    <d v="2015-09-09T00:00:00"/>
    <d v="2015-06-08T00:00:00"/>
    <s v="Nancy Davolio"/>
    <x v="53"/>
    <x v="3"/>
    <s v="4 - 450 g glasses"/>
    <n v="12"/>
    <n v="3"/>
    <n v="0.02"/>
    <n v="36"/>
    <s v="United Package"/>
    <s v="Rattlesnake Canyon Grocery"/>
    <s v="Paula Wilson"/>
    <s v="Albuquerque"/>
    <s v="USA"/>
    <s v="Lyngbysild"/>
  </r>
  <r>
    <x v="508"/>
    <d v="2017-07-21T00:00:00"/>
    <d v="2017-06-06T00:00:00"/>
    <s v="Nancy Davolio"/>
    <x v="65"/>
    <x v="1"/>
    <s v="16 - 2 kg boxes"/>
    <n v="7"/>
    <n v="2"/>
    <n v="0"/>
    <n v="14"/>
    <s v="United Package"/>
    <s v="Rattlesnake Canyon Grocery"/>
    <s v="Paula Wilson"/>
    <s v="Albuquerque"/>
    <s v="USA"/>
    <s v="G'day, Mate"/>
  </r>
  <r>
    <x v="509"/>
    <d v="2015-06-20T00:00:00"/>
    <d v="2015-06-11T00:00:00"/>
    <s v="Nancy Davolio"/>
    <x v="48"/>
    <x v="6"/>
    <s v="24 - 0.5 l bottles"/>
    <n v="7.75"/>
    <n v="4"/>
    <n v="0"/>
    <n v="31"/>
    <s v="United Package"/>
    <s v="Rattlesnake Canyon Grocery"/>
    <s v="Paula Wilson"/>
    <s v="Albuquerque"/>
    <s v="USA"/>
    <s v="Plutzer Lebensmittelgroßmärkte AG"/>
  </r>
  <r>
    <x v="508"/>
    <d v="2017-07-22T00:00:00"/>
    <d v="2017-06-08T00:00:00"/>
    <s v="Nancy Davolio"/>
    <x v="62"/>
    <x v="4"/>
    <s v="12 - 8 oz jars"/>
    <n v="25"/>
    <n v="1"/>
    <n v="0.02"/>
    <n v="25"/>
    <s v="United Package"/>
    <s v="Rattlesnake Canyon Grocery"/>
    <s v="Paula Wilson"/>
    <s v="Albuquerque"/>
    <s v="USA"/>
    <s v="Grandma Kelly's Homestead"/>
  </r>
  <r>
    <x v="508"/>
    <d v="2017-08-24T00:00:00"/>
    <d v="2017-06-11T00:00:00"/>
    <s v="Nancy Davolio"/>
    <x v="12"/>
    <x v="6"/>
    <s v="750 cc per bottle"/>
    <n v="18"/>
    <n v="2"/>
    <n v="0.05"/>
    <n v="36"/>
    <s v="United Package"/>
    <s v="Rattlesnake Canyon Grocery"/>
    <s v="Paula Wilson"/>
    <s v="Albuquerque"/>
    <s v="USA"/>
    <s v="Aux joyeux ecclésiastiques"/>
  </r>
  <r>
    <x v="509"/>
    <d v="2015-07-27T00:00:00"/>
    <d v="2015-06-15T00:00:00"/>
    <s v="Nancy Davolio"/>
    <x v="71"/>
    <x v="4"/>
    <s v="12 - 12 oz jars"/>
    <n v="40"/>
    <n v="2"/>
    <n v="0.1"/>
    <n v="80"/>
    <s v="United Package"/>
    <s v="Rattlesnake Canyon Grocery"/>
    <s v="Paula Wilson"/>
    <s v="Albuquerque"/>
    <s v="USA"/>
    <s v="Grandma Kelly's Homestead"/>
  </r>
  <r>
    <x v="990"/>
    <d v="2018-08-05T00:00:00"/>
    <d v="2018-06-05T00:00:00"/>
    <s v="Nancy Davolio"/>
    <x v="26"/>
    <x v="0"/>
    <s v="24 - 200 g pkgs."/>
    <n v="32"/>
    <n v="1"/>
    <n v="0"/>
    <n v="32"/>
    <s v="United Package"/>
    <s v="Rattlesnake Canyon Grocery"/>
    <s v="Paula Wilson"/>
    <s v="Albuquerque"/>
    <s v="USA"/>
    <s v="Formaggi Fortini s.r.l."/>
  </r>
  <r>
    <x v="510"/>
    <d v="2016-06-08T00:00:00"/>
    <d v="2016-06-09T00:00:00"/>
    <s v="Nancy Davolio"/>
    <x v="10"/>
    <x v="0"/>
    <s v="15 - 300 g rounds"/>
    <n v="34"/>
    <n v="2"/>
    <n v="0.06"/>
    <n v="68"/>
    <s v="United Package"/>
    <s v="Rattlesnake Canyon Grocery"/>
    <s v="Paula Wilson"/>
    <s v="Albuquerque"/>
    <s v="USA"/>
    <s v="Gai pâturage"/>
  </r>
  <r>
    <x v="990"/>
    <d v="2018-09-01T00:00:00"/>
    <d v="2018-06-15T00:00:00"/>
    <s v="Nancy Davolio"/>
    <x v="18"/>
    <x v="6"/>
    <s v="24 - 12 oz bottles"/>
    <n v="19"/>
    <n v="24"/>
    <n v="0.2"/>
    <n v="456"/>
    <s v="United Package"/>
    <s v="Rattlesnake Canyon Grocery"/>
    <s v="Paula Wilson"/>
    <s v="Albuquerque"/>
    <s v="USA"/>
    <s v="Exotic Liquids"/>
  </r>
  <r>
    <x v="510"/>
    <d v="2016-09-07T00:00:00"/>
    <d v="2016-06-11T00:00:00"/>
    <s v="Nancy Davolio"/>
    <x v="43"/>
    <x v="3"/>
    <s v="2 kg box"/>
    <n v="6"/>
    <n v="4"/>
    <n v="0"/>
    <n v="24"/>
    <s v="United Package"/>
    <s v="Rattlesnake Canyon Grocery"/>
    <s v="Paula Wilson"/>
    <s v="Albuquerque"/>
    <s v="USA"/>
    <s v="Mayumi's"/>
  </r>
  <r>
    <x v="509"/>
    <d v="2015-08-05T00:00:00"/>
    <d v="2015-06-07T00:00:00"/>
    <s v="Nancy Davolio"/>
    <x v="45"/>
    <x v="3"/>
    <s v="24 - 150 g jars"/>
    <n v="15"/>
    <n v="2"/>
    <n v="0.01"/>
    <n v="30"/>
    <s v="United Package"/>
    <s v="Rattlesnake Canyon Grocery"/>
    <s v="Paula Wilson"/>
    <s v="Albuquerque"/>
    <s v="USA"/>
    <s v="Svensk Sjöföda AB"/>
  </r>
  <r>
    <x v="509"/>
    <d v="2015-06-13T00:00:00"/>
    <d v="2015-06-10T00:00:00"/>
    <s v="Nancy Davolio"/>
    <x v="32"/>
    <x v="2"/>
    <s v="12 - 1 lb pkgs."/>
    <n v="30"/>
    <n v="1"/>
    <n v="0.05"/>
    <n v="30"/>
    <s v="United Package"/>
    <s v="Rattlesnake Canyon Grocery"/>
    <s v="Paula Wilson"/>
    <s v="Albuquerque"/>
    <s v="USA"/>
    <s v="Grandma Kelly's Homestead"/>
  </r>
  <r>
    <x v="990"/>
    <d v="2018-07-16T00:00:00"/>
    <d v="2018-06-11T00:00:00"/>
    <s v="Nancy Davolio"/>
    <x v="16"/>
    <x v="7"/>
    <s v="24 boxes x 2 pies"/>
    <n v="24"/>
    <n v="2"/>
    <n v="0"/>
    <n v="48"/>
    <s v="United Package"/>
    <s v="Rattlesnake Canyon Grocery"/>
    <s v="Paula Wilson"/>
    <s v="Albuquerque"/>
    <s v="USA"/>
    <s v="Ma Maison"/>
  </r>
  <r>
    <x v="510"/>
    <d v="2016-06-26T00:00:00"/>
    <d v="2016-06-15T00:00:00"/>
    <s v="Nancy Davolio"/>
    <x v="5"/>
    <x v="3"/>
    <s v="12 - 12 oz cans"/>
    <n v="9.65"/>
    <n v="3"/>
    <n v="0"/>
    <n v="28.950000000000003"/>
    <s v="United Package"/>
    <s v="Rattlesnake Canyon Grocery"/>
    <s v="Paula Wilson"/>
    <s v="Albuquerque"/>
    <s v="USA"/>
    <s v="New England Seafood Cannery"/>
  </r>
  <r>
    <x v="509"/>
    <d v="2015-07-13T00:00:00"/>
    <d v="2015-06-13T00:00:00"/>
    <s v="Nancy Davolio"/>
    <x v="63"/>
    <x v="4"/>
    <s v="48 - 6 oz jars"/>
    <n v="22"/>
    <n v="1"/>
    <n v="0"/>
    <n v="22"/>
    <s v="United Package"/>
    <s v="Rattlesnake Canyon Grocery"/>
    <s v="Paula Wilson"/>
    <s v="Albuquerque"/>
    <s v="USA"/>
    <s v="New Orleans Cajun Delight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D00-000000000000}" name="PivotTable6" cacheId="1" applyNumberFormats="0" applyBorderFormats="0" applyFontFormats="0" applyPatternFormats="0" applyAlignmentFormats="0" applyWidthHeightFormats="1" dataCaption="Values" updatedVersion="6" minRefreshableVersion="3" useAutoFormatting="1" itemPrintTitles="1" createdVersion="4" indent="0" compact="0" compactData="0" multipleFieldFilters="0" chartFormat="7">
  <location ref="F20:G26" firstHeaderRow="1" firstDataRow="1" firstDataCol="1"/>
  <pivotFields count="8">
    <pivotField compact="0" outline="0" showAll="0"/>
    <pivotField compact="0" outline="0" showAll="0"/>
    <pivotField compact="0" outline="0" showAll="0"/>
    <pivotField dataField="1" compact="0" numFmtId="43" outline="0" showAll="0"/>
    <pivotField compact="0" outline="0" showAll="0">
      <items count="19">
        <item x="5"/>
        <item x="0"/>
        <item x="8"/>
        <item x="12"/>
        <item x="9"/>
        <item x="1"/>
        <item x="11"/>
        <item x="14"/>
        <item x="4"/>
        <item x="2"/>
        <item x="3"/>
        <item m="1" x="17"/>
        <item x="7"/>
        <item x="15"/>
        <item x="6"/>
        <item x="10"/>
        <item x="16"/>
        <item x="13"/>
        <item t="default"/>
      </items>
    </pivotField>
    <pivotField name=" " axis="axisRow" compact="0" outline="0" showAll="0" measureFilter="1">
      <items count="101">
        <item x="69"/>
        <item x="24"/>
        <item x="76"/>
        <item x="95"/>
        <item x="62"/>
        <item x="72"/>
        <item x="16"/>
        <item x="83"/>
        <item x="92"/>
        <item x="97"/>
        <item x="35"/>
        <item x="12"/>
        <item x="30"/>
        <item x="57"/>
        <item x="85"/>
        <item x="20"/>
        <item x="87"/>
        <item x="54"/>
        <item x="17"/>
        <item x="74"/>
        <item x="48"/>
        <item x="51"/>
        <item x="27"/>
        <item x="37"/>
        <item x="1"/>
        <item x="66"/>
        <item x="59"/>
        <item x="40"/>
        <item x="56"/>
        <item x="43"/>
        <item x="98"/>
        <item x="84"/>
        <item x="39"/>
        <item x="19"/>
        <item x="42"/>
        <item x="5"/>
        <item x="82"/>
        <item x="26"/>
        <item x="50"/>
        <item x="96"/>
        <item x="9"/>
        <item x="4"/>
        <item x="0"/>
        <item x="53"/>
        <item x="38"/>
        <item x="8"/>
        <item x="33"/>
        <item x="60"/>
        <item x="49"/>
        <item x="77"/>
        <item x="65"/>
        <item x="78"/>
        <item x="90"/>
        <item x="86"/>
        <item x="55"/>
        <item x="71"/>
        <item x="91"/>
        <item x="25"/>
        <item x="79"/>
        <item x="75"/>
        <item x="89"/>
        <item x="44"/>
        <item x="80"/>
        <item x="18"/>
        <item x="47"/>
        <item x="58"/>
        <item x="45"/>
        <item x="99"/>
        <item x="3"/>
        <item x="23"/>
        <item x="73"/>
        <item x="88"/>
        <item x="32"/>
        <item x="15"/>
        <item x="7"/>
        <item x="63"/>
        <item x="36"/>
        <item x="13"/>
        <item x="22"/>
        <item x="29"/>
        <item x="93"/>
        <item x="68"/>
        <item x="41"/>
        <item x="11"/>
        <item x="46"/>
        <item x="52"/>
        <item x="34"/>
        <item x="10"/>
        <item x="31"/>
        <item x="94"/>
        <item x="28"/>
        <item x="21"/>
        <item x="81"/>
        <item x="14"/>
        <item x="6"/>
        <item x="61"/>
        <item x="2"/>
        <item x="64"/>
        <item x="70"/>
        <item x="67"/>
        <item t="default"/>
      </items>
    </pivotField>
    <pivotField compact="0" outline="0" showAll="0" measureFilter="1">
      <items count="7">
        <item x="3"/>
        <item x="2"/>
        <item x="0"/>
        <item x="1"/>
        <item x="4"/>
        <item m="1" x="5"/>
        <item t="default"/>
      </items>
    </pivotField>
    <pivotField compact="0" outline="0" showAll="0">
      <items count="7">
        <item x="0"/>
        <item x="1"/>
        <item x="2"/>
        <item x="3"/>
        <item x="4"/>
        <item x="5"/>
        <item t="default"/>
      </items>
    </pivotField>
  </pivotFields>
  <rowFields count="1">
    <field x="5"/>
  </rowFields>
  <rowItems count="6">
    <i>
      <x v="6"/>
    </i>
    <i>
      <x v="18"/>
    </i>
    <i>
      <x v="42"/>
    </i>
    <i>
      <x v="93"/>
    </i>
    <i>
      <x v="96"/>
    </i>
    <i t="grand">
      <x/>
    </i>
  </rowItems>
  <colItems count="1">
    <i/>
  </colItems>
  <dataFields count="1">
    <dataField name="Total Salary in USD " fld="3" baseField="5" baseItem="6" numFmtId="2"/>
  </dataFields>
  <formats count="7">
    <format dxfId="32">
      <pivotArea type="all" dataOnly="0" outline="0" fieldPosition="0"/>
    </format>
    <format dxfId="31">
      <pivotArea outline="0" collapsedLevelsAreSubtotals="1" fieldPosition="0"/>
    </format>
    <format dxfId="30">
      <pivotArea field="5" type="button" dataOnly="0" labelOnly="1" outline="0" axis="axisRow" fieldPosition="0"/>
    </format>
    <format dxfId="29">
      <pivotArea dataOnly="0" labelOnly="1" outline="0" axis="axisValues" fieldPosition="0"/>
    </format>
    <format dxfId="28">
      <pivotArea dataOnly="0" labelOnly="1" outline="0" fieldPosition="0">
        <references count="1">
          <reference field="5" count="5">
            <x v="6"/>
            <x v="42"/>
            <x v="57"/>
            <x v="93"/>
            <x v="96"/>
          </reference>
        </references>
      </pivotArea>
    </format>
    <format dxfId="27">
      <pivotArea dataOnly="0" labelOnly="1" grandRow="1" outline="0" fieldPosition="0"/>
    </format>
    <format dxfId="26">
      <pivotArea dataOnly="0" labelOnly="1" outline="0" axis="axisValues" fieldPosition="0"/>
    </format>
  </formats>
  <chartFormats count="4">
    <chartFormat chart="1"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filters count="2">
    <filter fld="6" type="count" evalOrder="-1" id="1" iMeasureFld="0">
      <autoFilter ref="A1">
        <filterColumn colId="0">
          <top10 val="5" filterVal="5"/>
        </filterColumn>
      </autoFilter>
    </filter>
    <filter fld="5" type="count" evalOrder="-1" id="2"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D00-000002000000}" name="PivotTable8" cacheId="1" applyNumberFormats="0" applyBorderFormats="0" applyFontFormats="0" applyPatternFormats="0" applyAlignmentFormats="0" applyWidthHeightFormats="1" dataCaption="Values" updatedVersion="6" minRefreshableVersion="3" useAutoFormatting="1" itemPrintTitles="1" createdVersion="4" indent="0" compact="0" compactData="0" multipleFieldFilters="0" chartFormat="7">
  <location ref="L20:M26" firstHeaderRow="1" firstDataRow="1" firstDataCol="1"/>
  <pivotFields count="8">
    <pivotField compact="0" outline="0" showAll="0"/>
    <pivotField compact="0" outline="0" showAll="0"/>
    <pivotField compact="0" outline="0" showAll="0"/>
    <pivotField dataField="1" compact="0" numFmtId="43" outline="0" showAll="0"/>
    <pivotField compact="0" outline="0" showAll="0">
      <items count="19">
        <item x="5"/>
        <item x="0"/>
        <item x="8"/>
        <item x="12"/>
        <item x="9"/>
        <item x="1"/>
        <item x="11"/>
        <item x="14"/>
        <item x="4"/>
        <item x="2"/>
        <item x="3"/>
        <item m="1" x="17"/>
        <item x="7"/>
        <item x="15"/>
        <item x="6"/>
        <item x="10"/>
        <item x="16"/>
        <item x="13"/>
        <item t="default"/>
      </items>
    </pivotField>
    <pivotField compact="0" outline="0" showAll="0"/>
    <pivotField name=" " axis="axisRow" compact="0" outline="0" showAll="0">
      <items count="7">
        <item x="3"/>
        <item x="2"/>
        <item x="0"/>
        <item x="1"/>
        <item x="4"/>
        <item m="1" x="5"/>
        <item t="default"/>
      </items>
    </pivotField>
    <pivotField compact="0" outline="0" showAll="0">
      <items count="7">
        <item x="0"/>
        <item x="1"/>
        <item x="2"/>
        <item x="3"/>
        <item x="4"/>
        <item x="5"/>
        <item t="default"/>
      </items>
    </pivotField>
  </pivotFields>
  <rowFields count="1">
    <field x="6"/>
  </rowFields>
  <rowItems count="6">
    <i>
      <x/>
    </i>
    <i>
      <x v="1"/>
    </i>
    <i>
      <x v="2"/>
    </i>
    <i>
      <x v="3"/>
    </i>
    <i>
      <x v="4"/>
    </i>
    <i t="grand">
      <x/>
    </i>
  </rowItems>
  <colItems count="1">
    <i/>
  </colItems>
  <dataFields count="1">
    <dataField name="Total Salary in USD " fld="3" baseField="6" baseItem="1"/>
  </dataFields>
  <formats count="7">
    <format dxfId="39">
      <pivotArea type="all" dataOnly="0" outline="0" fieldPosition="0"/>
    </format>
    <format dxfId="38">
      <pivotArea outline="0" collapsedLevelsAreSubtotals="1" fieldPosition="0"/>
    </format>
    <format dxfId="37">
      <pivotArea field="6" type="button" dataOnly="0" labelOnly="1" outline="0" axis="axisRow" fieldPosition="0"/>
    </format>
    <format dxfId="36">
      <pivotArea dataOnly="0" labelOnly="1" outline="0" axis="axisValues" fieldPosition="0"/>
    </format>
    <format dxfId="35">
      <pivotArea dataOnly="0" labelOnly="1" outline="0" fieldPosition="0">
        <references count="1">
          <reference field="6" count="0"/>
        </references>
      </pivotArea>
    </format>
    <format dxfId="34">
      <pivotArea dataOnly="0" labelOnly="1" grandRow="1" outline="0" fieldPosition="0"/>
    </format>
    <format dxfId="33">
      <pivotArea dataOnly="0" labelOnly="1" outline="0" axis="axisValues" fieldPosition="0"/>
    </format>
  </formats>
  <chartFormats count="9">
    <chartFormat chart="1"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 chart="6" format="8">
      <pivotArea type="data" outline="0" fieldPosition="0">
        <references count="2">
          <reference field="4294967294" count="1" selected="0">
            <x v="0"/>
          </reference>
          <reference field="6" count="1" selected="0">
            <x v="0"/>
          </reference>
        </references>
      </pivotArea>
    </chartFormat>
    <chartFormat chart="6" format="9">
      <pivotArea type="data" outline="0" fieldPosition="0">
        <references count="2">
          <reference field="4294967294" count="1" selected="0">
            <x v="0"/>
          </reference>
          <reference field="6" count="1" selected="0">
            <x v="1"/>
          </reference>
        </references>
      </pivotArea>
    </chartFormat>
    <chartFormat chart="6" format="10">
      <pivotArea type="data" outline="0" fieldPosition="0">
        <references count="2">
          <reference field="4294967294" count="1" selected="0">
            <x v="0"/>
          </reference>
          <reference field="6" count="1" selected="0">
            <x v="2"/>
          </reference>
        </references>
      </pivotArea>
    </chartFormat>
    <chartFormat chart="6" format="11">
      <pivotArea type="data" outline="0" fieldPosition="0">
        <references count="2">
          <reference field="4294967294" count="1" selected="0">
            <x v="0"/>
          </reference>
          <reference field="6" count="1" selected="0">
            <x v="3"/>
          </reference>
        </references>
      </pivotArea>
    </chartFormat>
    <chartFormat chart="6" format="12">
      <pivotArea type="data" outline="0" fieldPosition="0">
        <references count="2">
          <reference field="4294967294" count="1" selected="0">
            <x v="0"/>
          </reference>
          <reference field="6" count="1" selected="0">
            <x v="4"/>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1D00-000001000000}" name="PivotTable7" cacheId="1" applyNumberFormats="0" applyBorderFormats="0" applyFontFormats="0" applyPatternFormats="0" applyAlignmentFormats="0" applyWidthHeightFormats="1" dataCaption="Values" updatedVersion="6" minRefreshableVersion="3" useAutoFormatting="1" itemPrintTitles="1" createdVersion="4" indent="0" compact="0" compactData="0" multipleFieldFilters="0" chartFormat="7">
  <location ref="I20:J26" firstHeaderRow="1" firstDataRow="1" firstDataCol="1"/>
  <pivotFields count="8">
    <pivotField compact="0" outline="0" showAll="0"/>
    <pivotField compact="0" outline="0" showAll="0"/>
    <pivotField compact="0" outline="0" showAll="0"/>
    <pivotField dataField="1" compact="0" numFmtId="43" outline="0" showAll="0"/>
    <pivotField compact="0" outline="0" showAll="0">
      <items count="19">
        <item x="5"/>
        <item x="0"/>
        <item x="8"/>
        <item x="12"/>
        <item x="9"/>
        <item x="1"/>
        <item x="11"/>
        <item x="14"/>
        <item x="4"/>
        <item x="2"/>
        <item x="3"/>
        <item m="1" x="17"/>
        <item x="7"/>
        <item x="15"/>
        <item x="6"/>
        <item x="10"/>
        <item x="16"/>
        <item x="13"/>
        <item t="default"/>
      </items>
    </pivotField>
    <pivotField name=" " axis="axisRow" compact="0" outline="0" showAll="0" measureFilter="1">
      <items count="101">
        <item x="69"/>
        <item x="24"/>
        <item x="76"/>
        <item x="95"/>
        <item x="62"/>
        <item x="72"/>
        <item x="16"/>
        <item x="83"/>
        <item x="92"/>
        <item x="97"/>
        <item x="35"/>
        <item x="12"/>
        <item x="30"/>
        <item x="57"/>
        <item x="85"/>
        <item x="20"/>
        <item x="87"/>
        <item x="54"/>
        <item x="17"/>
        <item x="74"/>
        <item x="48"/>
        <item x="51"/>
        <item x="27"/>
        <item x="37"/>
        <item x="1"/>
        <item x="66"/>
        <item x="59"/>
        <item x="40"/>
        <item x="56"/>
        <item x="43"/>
        <item x="98"/>
        <item x="84"/>
        <item x="39"/>
        <item x="19"/>
        <item x="42"/>
        <item x="5"/>
        <item x="82"/>
        <item x="26"/>
        <item x="50"/>
        <item x="96"/>
        <item x="9"/>
        <item x="4"/>
        <item x="0"/>
        <item x="53"/>
        <item x="38"/>
        <item x="8"/>
        <item x="33"/>
        <item x="60"/>
        <item x="49"/>
        <item x="77"/>
        <item x="65"/>
        <item x="78"/>
        <item x="90"/>
        <item x="86"/>
        <item x="55"/>
        <item x="71"/>
        <item x="91"/>
        <item x="25"/>
        <item x="79"/>
        <item x="75"/>
        <item x="89"/>
        <item x="44"/>
        <item x="80"/>
        <item x="18"/>
        <item x="47"/>
        <item x="58"/>
        <item x="45"/>
        <item x="99"/>
        <item x="3"/>
        <item x="23"/>
        <item x="73"/>
        <item x="88"/>
        <item x="32"/>
        <item x="15"/>
        <item x="7"/>
        <item x="63"/>
        <item x="36"/>
        <item x="13"/>
        <item x="22"/>
        <item x="29"/>
        <item x="93"/>
        <item x="68"/>
        <item x="41"/>
        <item x="11"/>
        <item x="46"/>
        <item x="52"/>
        <item x="34"/>
        <item x="10"/>
        <item x="31"/>
        <item x="94"/>
        <item x="28"/>
        <item x="21"/>
        <item x="81"/>
        <item x="14"/>
        <item x="6"/>
        <item x="61"/>
        <item x="2"/>
        <item x="64"/>
        <item x="70"/>
        <item x="67"/>
        <item t="default"/>
      </items>
    </pivotField>
    <pivotField compact="0" outline="0" showAll="0">
      <items count="7">
        <item x="3"/>
        <item x="2"/>
        <item x="0"/>
        <item x="1"/>
        <item x="4"/>
        <item m="1" x="5"/>
        <item t="default"/>
      </items>
    </pivotField>
    <pivotField compact="0" outline="0" showAll="0">
      <items count="7">
        <item x="0"/>
        <item x="1"/>
        <item x="2"/>
        <item x="3"/>
        <item x="4"/>
        <item x="5"/>
        <item t="default"/>
      </items>
    </pivotField>
  </pivotFields>
  <rowFields count="1">
    <field x="5"/>
  </rowFields>
  <rowItems count="6">
    <i>
      <x v="4"/>
    </i>
    <i>
      <x v="13"/>
    </i>
    <i>
      <x v="17"/>
    </i>
    <i>
      <x v="30"/>
    </i>
    <i>
      <x v="51"/>
    </i>
    <i t="grand">
      <x/>
    </i>
  </rowItems>
  <colItems count="1">
    <i/>
  </colItems>
  <dataFields count="1">
    <dataField name="Total Salary in USD " fld="3" baseField="5" baseItem="22"/>
  </dataFields>
  <formats count="7">
    <format dxfId="46">
      <pivotArea type="all" dataOnly="0" outline="0" fieldPosition="0"/>
    </format>
    <format dxfId="45">
      <pivotArea outline="0" collapsedLevelsAreSubtotals="1" fieldPosition="0"/>
    </format>
    <format dxfId="44">
      <pivotArea field="5" type="button" dataOnly="0" labelOnly="1" outline="0" axis="axisRow" fieldPosition="0"/>
    </format>
    <format dxfId="43">
      <pivotArea dataOnly="0" labelOnly="1" outline="0" axis="axisValues" fieldPosition="0"/>
    </format>
    <format dxfId="42">
      <pivotArea dataOnly="0" labelOnly="1" outline="0" fieldPosition="0">
        <references count="1">
          <reference field="5" count="5">
            <x v="0"/>
            <x v="26"/>
            <x v="47"/>
            <x v="55"/>
            <x v="86"/>
          </reference>
        </references>
      </pivotArea>
    </format>
    <format dxfId="41">
      <pivotArea dataOnly="0" labelOnly="1" grandRow="1" outline="0" fieldPosition="0"/>
    </format>
    <format dxfId="40">
      <pivotArea dataOnly="0" labelOnly="1" outline="0" axis="axisValues" fieldPosition="0"/>
    </format>
  </formats>
  <chartFormats count="4">
    <chartFormat chart="1"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filters count="1">
    <filter fld="5" type="count" evalOrder="-1" id="1" iMeasureFld="0">
      <autoFilter ref="A1">
        <filterColumn colId="0">
          <top10 top="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1E00-000000000000}" name="PivotTable1"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7">
  <location ref="A3:B9" firstHeaderRow="1" firstDataRow="1" firstDataCol="1"/>
  <pivotFields count="8">
    <pivotField showAll="0"/>
    <pivotField showAll="0"/>
    <pivotField showAll="0"/>
    <pivotField dataField="1" numFmtId="43" showAll="0"/>
    <pivotField showAll="0">
      <items count="19">
        <item x="5"/>
        <item x="0"/>
        <item x="8"/>
        <item x="12"/>
        <item x="9"/>
        <item x="1"/>
        <item x="11"/>
        <item x="14"/>
        <item x="4"/>
        <item x="2"/>
        <item x="3"/>
        <item m="1" x="17"/>
        <item x="7"/>
        <item x="15"/>
        <item x="6"/>
        <item x="10"/>
        <item x="16"/>
        <item x="13"/>
        <item t="default"/>
      </items>
    </pivotField>
    <pivotField showAll="0"/>
    <pivotField axis="axisRow" showAll="0">
      <items count="7">
        <item x="3"/>
        <item x="2"/>
        <item x="0"/>
        <item x="1"/>
        <item x="4"/>
        <item m="1" x="5"/>
        <item t="default"/>
      </items>
    </pivotField>
    <pivotField showAll="0">
      <items count="7">
        <item x="0"/>
        <item x="1"/>
        <item x="2"/>
        <item x="3"/>
        <item x="4"/>
        <item x="5"/>
        <item t="default"/>
      </items>
    </pivotField>
  </pivotFields>
  <rowFields count="1">
    <field x="6"/>
  </rowFields>
  <rowItems count="6">
    <i>
      <x/>
    </i>
    <i>
      <x v="1"/>
    </i>
    <i>
      <x v="2"/>
    </i>
    <i>
      <x v="3"/>
    </i>
    <i>
      <x v="4"/>
    </i>
    <i t="grand">
      <x/>
    </i>
  </rowItems>
  <colItems count="1">
    <i/>
  </colItems>
  <dataFields count="1">
    <dataField name="Sum of Salary in USD" fld="3" baseField="0" baseItem="0"/>
  </dataFields>
  <chartFormats count="14">
    <chartFormat chart="1"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16" format="7" series="1">
      <pivotArea type="data" outline="0" fieldPosition="0">
        <references count="1">
          <reference field="4294967294" count="1" selected="0">
            <x v="0"/>
          </reference>
        </references>
      </pivotArea>
    </chartFormat>
    <chartFormat chart="16" format="8">
      <pivotArea type="data" outline="0" fieldPosition="0">
        <references count="2">
          <reference field="4294967294" count="1" selected="0">
            <x v="0"/>
          </reference>
          <reference field="6" count="1" selected="0">
            <x v="0"/>
          </reference>
        </references>
      </pivotArea>
    </chartFormat>
    <chartFormat chart="16" format="9">
      <pivotArea type="data" outline="0" fieldPosition="0">
        <references count="2">
          <reference field="4294967294" count="1" selected="0">
            <x v="0"/>
          </reference>
          <reference field="6" count="1" selected="0">
            <x v="1"/>
          </reference>
        </references>
      </pivotArea>
    </chartFormat>
    <chartFormat chart="16" format="10">
      <pivotArea type="data" outline="0" fieldPosition="0">
        <references count="2">
          <reference field="4294967294" count="1" selected="0">
            <x v="0"/>
          </reference>
          <reference field="6" count="1" selected="0">
            <x v="2"/>
          </reference>
        </references>
      </pivotArea>
    </chartFormat>
    <chartFormat chart="16" format="11">
      <pivotArea type="data" outline="0" fieldPosition="0">
        <references count="2">
          <reference field="4294967294" count="1" selected="0">
            <x v="0"/>
          </reference>
          <reference field="6" count="1" selected="0">
            <x v="3"/>
          </reference>
        </references>
      </pivotArea>
    </chartFormat>
    <chartFormat chart="16" format="12">
      <pivotArea type="data" outline="0" fieldPosition="0">
        <references count="2">
          <reference field="4294967294" count="1" selected="0">
            <x v="0"/>
          </reference>
          <reference field="6" count="1" selected="0">
            <x v="4"/>
          </reference>
        </references>
      </pivotArea>
    </chartFormat>
    <chartFormat chart="4" format="1">
      <pivotArea type="data" outline="0" fieldPosition="0">
        <references count="2">
          <reference field="4294967294" count="1" selected="0">
            <x v="0"/>
          </reference>
          <reference field="6" count="1" selected="0">
            <x v="0"/>
          </reference>
        </references>
      </pivotArea>
    </chartFormat>
    <chartFormat chart="4" format="2">
      <pivotArea type="data" outline="0" fieldPosition="0">
        <references count="2">
          <reference field="4294967294" count="1" selected="0">
            <x v="0"/>
          </reference>
          <reference field="6" count="1" selected="0">
            <x v="1"/>
          </reference>
        </references>
      </pivotArea>
    </chartFormat>
    <chartFormat chart="4" format="3">
      <pivotArea type="data" outline="0" fieldPosition="0">
        <references count="2">
          <reference field="4294967294" count="1" selected="0">
            <x v="0"/>
          </reference>
          <reference field="6" count="1" selected="0">
            <x v="2"/>
          </reference>
        </references>
      </pivotArea>
    </chartFormat>
    <chartFormat chart="4" format="4">
      <pivotArea type="data" outline="0" fieldPosition="0">
        <references count="2">
          <reference field="4294967294" count="1" selected="0">
            <x v="0"/>
          </reference>
          <reference field="6" count="1" selected="0">
            <x v="3"/>
          </reference>
        </references>
      </pivotArea>
    </chartFormat>
    <chartFormat chart="4" format="5">
      <pivotArea type="data" outline="0" fieldPosition="0">
        <references count="2">
          <reference field="4294967294" count="1" selected="0">
            <x v="0"/>
          </reference>
          <reference field="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1E00-000004000000}" name="PivotTable5" cacheId="1" applyNumberFormats="0" applyBorderFormats="0" applyFontFormats="0" applyPatternFormats="0" applyAlignmentFormats="0" applyWidthHeightFormats="1" dataCaption="Values" updatedVersion="6" minRefreshableVersion="3" useAutoFormatting="1" itemPrintTitles="1" createdVersion="4" indent="0" compact="0" compactData="0" multipleFieldFilters="0" chartFormat="7">
  <location ref="J18:K24" firstHeaderRow="1" firstDataRow="1" firstDataCol="1"/>
  <pivotFields count="8">
    <pivotField compact="0" outline="0" showAll="0"/>
    <pivotField compact="0" outline="0" showAll="0"/>
    <pivotField compact="0" outline="0" showAll="0"/>
    <pivotField dataField="1" compact="0" numFmtId="43" outline="0" showAll="0"/>
    <pivotField compact="0" outline="0" showAll="0">
      <items count="19">
        <item x="5"/>
        <item x="0"/>
        <item x="8"/>
        <item x="12"/>
        <item x="9"/>
        <item x="1"/>
        <item x="11"/>
        <item x="14"/>
        <item x="4"/>
        <item x="2"/>
        <item x="3"/>
        <item m="1" x="17"/>
        <item x="7"/>
        <item x="15"/>
        <item x="6"/>
        <item x="10"/>
        <item x="16"/>
        <item x="13"/>
        <item t="default"/>
      </items>
    </pivotField>
    <pivotField compact="0" outline="0" showAll="0"/>
    <pivotField name=" " axis="axisRow" compact="0" outline="0" showAll="0">
      <items count="7">
        <item x="3"/>
        <item x="2"/>
        <item x="0"/>
        <item x="1"/>
        <item x="4"/>
        <item m="1" x="5"/>
        <item t="default"/>
      </items>
    </pivotField>
    <pivotField compact="0" outline="0" showAll="0">
      <items count="7">
        <item x="0"/>
        <item x="1"/>
        <item x="2"/>
        <item x="3"/>
        <item x="4"/>
        <item x="5"/>
        <item t="default"/>
      </items>
    </pivotField>
  </pivotFields>
  <rowFields count="1">
    <field x="6"/>
  </rowFields>
  <rowItems count="6">
    <i>
      <x/>
    </i>
    <i>
      <x v="1"/>
    </i>
    <i>
      <x v="2"/>
    </i>
    <i>
      <x v="3"/>
    </i>
    <i>
      <x v="4"/>
    </i>
    <i t="grand">
      <x/>
    </i>
  </rowItems>
  <colItems count="1">
    <i/>
  </colItems>
  <dataFields count="1">
    <dataField name="Total Salary in USD " fld="3" baseField="6" baseItem="1"/>
  </dataFields>
  <chartFormats count="9">
    <chartFormat chart="1"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 chart="6" format="8">
      <pivotArea type="data" outline="0" fieldPosition="0">
        <references count="2">
          <reference field="4294967294" count="1" selected="0">
            <x v="0"/>
          </reference>
          <reference field="6" count="1" selected="0">
            <x v="0"/>
          </reference>
        </references>
      </pivotArea>
    </chartFormat>
    <chartFormat chart="6" format="9">
      <pivotArea type="data" outline="0" fieldPosition="0">
        <references count="2">
          <reference field="4294967294" count="1" selected="0">
            <x v="0"/>
          </reference>
          <reference field="6" count="1" selected="0">
            <x v="1"/>
          </reference>
        </references>
      </pivotArea>
    </chartFormat>
    <chartFormat chart="6" format="10">
      <pivotArea type="data" outline="0" fieldPosition="0">
        <references count="2">
          <reference field="4294967294" count="1" selected="0">
            <x v="0"/>
          </reference>
          <reference field="6" count="1" selected="0">
            <x v="2"/>
          </reference>
        </references>
      </pivotArea>
    </chartFormat>
    <chartFormat chart="6" format="11">
      <pivotArea type="data" outline="0" fieldPosition="0">
        <references count="2">
          <reference field="4294967294" count="1" selected="0">
            <x v="0"/>
          </reference>
          <reference field="6" count="1" selected="0">
            <x v="3"/>
          </reference>
        </references>
      </pivotArea>
    </chartFormat>
    <chartFormat chart="6" format="12">
      <pivotArea type="data" outline="0" fieldPosition="0">
        <references count="2">
          <reference field="4294967294" count="1" selected="0">
            <x v="0"/>
          </reference>
          <reference field="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1E00-000003000000}" name="PivotTable4" cacheId="1" applyNumberFormats="0" applyBorderFormats="0" applyFontFormats="0" applyPatternFormats="0" applyAlignmentFormats="0" applyWidthHeightFormats="1" dataCaption="Values" updatedVersion="6" minRefreshableVersion="3" useAutoFormatting="1" itemPrintTitles="1" createdVersion="4" indent="0" compact="0" compactData="0" multipleFieldFilters="0" chartFormat="7">
  <location ref="F18:G24" firstHeaderRow="1" firstDataRow="1" firstDataCol="1"/>
  <pivotFields count="8">
    <pivotField compact="0" outline="0" showAll="0"/>
    <pivotField compact="0" outline="0" showAll="0"/>
    <pivotField compact="0" outline="0" showAll="0"/>
    <pivotField dataField="1" compact="0" numFmtId="43" outline="0" showAll="0"/>
    <pivotField compact="0" outline="0" showAll="0">
      <items count="19">
        <item x="5"/>
        <item x="0"/>
        <item x="8"/>
        <item x="12"/>
        <item x="9"/>
        <item x="1"/>
        <item x="11"/>
        <item x="14"/>
        <item x="4"/>
        <item x="2"/>
        <item x="3"/>
        <item m="1" x="17"/>
        <item x="7"/>
        <item x="15"/>
        <item x="6"/>
        <item x="10"/>
        <item x="16"/>
        <item x="13"/>
        <item t="default"/>
      </items>
    </pivotField>
    <pivotField name=" " axis="axisRow" compact="0" outline="0" showAll="0" measureFilter="1">
      <items count="101">
        <item x="69"/>
        <item x="24"/>
        <item x="76"/>
        <item x="95"/>
        <item x="62"/>
        <item x="72"/>
        <item x="16"/>
        <item x="83"/>
        <item x="92"/>
        <item x="97"/>
        <item x="35"/>
        <item x="12"/>
        <item x="30"/>
        <item x="57"/>
        <item x="85"/>
        <item x="20"/>
        <item x="87"/>
        <item x="54"/>
        <item x="17"/>
        <item x="74"/>
        <item x="48"/>
        <item x="51"/>
        <item x="27"/>
        <item x="37"/>
        <item x="1"/>
        <item x="66"/>
        <item x="59"/>
        <item x="40"/>
        <item x="56"/>
        <item x="43"/>
        <item x="98"/>
        <item x="84"/>
        <item x="39"/>
        <item x="19"/>
        <item x="42"/>
        <item x="5"/>
        <item x="82"/>
        <item x="26"/>
        <item x="50"/>
        <item x="96"/>
        <item x="9"/>
        <item x="4"/>
        <item x="0"/>
        <item x="53"/>
        <item x="38"/>
        <item x="8"/>
        <item x="33"/>
        <item x="60"/>
        <item x="49"/>
        <item x="77"/>
        <item x="65"/>
        <item x="78"/>
        <item x="90"/>
        <item x="86"/>
        <item x="55"/>
        <item x="71"/>
        <item x="91"/>
        <item x="25"/>
        <item x="79"/>
        <item x="75"/>
        <item x="89"/>
        <item x="44"/>
        <item x="80"/>
        <item x="18"/>
        <item x="47"/>
        <item x="58"/>
        <item x="45"/>
        <item x="99"/>
        <item x="3"/>
        <item x="23"/>
        <item x="73"/>
        <item x="88"/>
        <item x="32"/>
        <item x="15"/>
        <item x="7"/>
        <item x="63"/>
        <item x="36"/>
        <item x="13"/>
        <item x="22"/>
        <item x="29"/>
        <item x="93"/>
        <item x="68"/>
        <item x="41"/>
        <item x="11"/>
        <item x="46"/>
        <item x="52"/>
        <item x="34"/>
        <item x="10"/>
        <item x="31"/>
        <item x="94"/>
        <item x="28"/>
        <item x="21"/>
        <item x="81"/>
        <item x="14"/>
        <item x="6"/>
        <item x="61"/>
        <item x="2"/>
        <item x="64"/>
        <item x="70"/>
        <item x="67"/>
        <item t="default"/>
      </items>
    </pivotField>
    <pivotField compact="0" outline="0" showAll="0">
      <items count="7">
        <item x="3"/>
        <item x="2"/>
        <item x="0"/>
        <item x="1"/>
        <item x="4"/>
        <item m="1" x="5"/>
        <item t="default"/>
      </items>
    </pivotField>
    <pivotField compact="0" outline="0" showAll="0">
      <items count="7">
        <item x="0"/>
        <item x="1"/>
        <item x="2"/>
        <item x="3"/>
        <item x="4"/>
        <item x="5"/>
        <item t="default"/>
      </items>
    </pivotField>
  </pivotFields>
  <rowFields count="1">
    <field x="5"/>
  </rowFields>
  <rowItems count="6">
    <i>
      <x v="4"/>
    </i>
    <i>
      <x v="13"/>
    </i>
    <i>
      <x v="17"/>
    </i>
    <i>
      <x v="30"/>
    </i>
    <i>
      <x v="51"/>
    </i>
    <i t="grand">
      <x/>
    </i>
  </rowItems>
  <colItems count="1">
    <i/>
  </colItems>
  <dataFields count="1">
    <dataField name="Total Salary in USD " fld="3" baseField="5" baseItem="22"/>
  </dataFields>
  <chartFormats count="4">
    <chartFormat chart="1"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5" type="count" evalOrder="-1" id="1" iMeasureFld="0">
      <autoFilter ref="A1">
        <filterColumn colId="0">
          <top10 top="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1E00-000002000000}" name="PivotTable3" cacheId="1" applyNumberFormats="0" applyBorderFormats="0" applyFontFormats="0" applyPatternFormats="0" applyAlignmentFormats="0" applyWidthHeightFormats="1" dataCaption="Values" updatedVersion="6" minRefreshableVersion="3" useAutoFormatting="1" itemPrintTitles="1" createdVersion="4" indent="0" compact="0" compactData="0" multipleFieldFilters="0" chartFormat="7">
  <location ref="A18:B24" firstHeaderRow="1" firstDataRow="1" firstDataCol="1"/>
  <pivotFields count="8">
    <pivotField compact="0" outline="0" showAll="0"/>
    <pivotField compact="0" outline="0" showAll="0"/>
    <pivotField compact="0" outline="0" showAll="0"/>
    <pivotField dataField="1" compact="0" numFmtId="43" outline="0" showAll="0"/>
    <pivotField compact="0" outline="0" showAll="0">
      <items count="19">
        <item x="5"/>
        <item x="0"/>
        <item x="8"/>
        <item x="12"/>
        <item x="9"/>
        <item x="1"/>
        <item x="11"/>
        <item x="14"/>
        <item x="4"/>
        <item x="2"/>
        <item x="3"/>
        <item m="1" x="17"/>
        <item x="7"/>
        <item x="15"/>
        <item x="6"/>
        <item x="10"/>
        <item x="16"/>
        <item x="13"/>
        <item t="default"/>
      </items>
    </pivotField>
    <pivotField name=" " axis="axisRow" compact="0" outline="0" showAll="0" measureFilter="1">
      <items count="101">
        <item x="69"/>
        <item x="24"/>
        <item x="76"/>
        <item x="95"/>
        <item x="62"/>
        <item x="72"/>
        <item x="16"/>
        <item x="83"/>
        <item x="92"/>
        <item x="97"/>
        <item x="35"/>
        <item x="12"/>
        <item x="30"/>
        <item x="57"/>
        <item x="85"/>
        <item x="20"/>
        <item x="87"/>
        <item x="54"/>
        <item x="17"/>
        <item x="74"/>
        <item x="48"/>
        <item x="51"/>
        <item x="27"/>
        <item x="37"/>
        <item x="1"/>
        <item x="66"/>
        <item x="59"/>
        <item x="40"/>
        <item x="56"/>
        <item x="43"/>
        <item x="98"/>
        <item x="84"/>
        <item x="39"/>
        <item x="19"/>
        <item x="42"/>
        <item x="5"/>
        <item x="82"/>
        <item x="26"/>
        <item x="50"/>
        <item x="96"/>
        <item x="9"/>
        <item x="4"/>
        <item x="0"/>
        <item x="53"/>
        <item x="38"/>
        <item x="8"/>
        <item x="33"/>
        <item x="60"/>
        <item x="49"/>
        <item x="77"/>
        <item x="65"/>
        <item x="78"/>
        <item x="90"/>
        <item x="86"/>
        <item x="55"/>
        <item x="71"/>
        <item x="91"/>
        <item x="25"/>
        <item x="79"/>
        <item x="75"/>
        <item x="89"/>
        <item x="44"/>
        <item x="80"/>
        <item x="18"/>
        <item x="47"/>
        <item x="58"/>
        <item x="45"/>
        <item x="99"/>
        <item x="3"/>
        <item x="23"/>
        <item x="73"/>
        <item x="88"/>
        <item x="32"/>
        <item x="15"/>
        <item x="7"/>
        <item x="63"/>
        <item x="36"/>
        <item x="13"/>
        <item x="22"/>
        <item x="29"/>
        <item x="93"/>
        <item x="68"/>
        <item x="41"/>
        <item x="11"/>
        <item x="46"/>
        <item x="52"/>
        <item x="34"/>
        <item x="10"/>
        <item x="31"/>
        <item x="94"/>
        <item x="28"/>
        <item x="21"/>
        <item x="81"/>
        <item x="14"/>
        <item x="6"/>
        <item x="61"/>
        <item x="2"/>
        <item x="64"/>
        <item x="70"/>
        <item x="67"/>
        <item t="default"/>
      </items>
    </pivotField>
    <pivotField compact="0" outline="0" showAll="0" measureFilter="1">
      <items count="7">
        <item x="3"/>
        <item x="2"/>
        <item x="0"/>
        <item x="1"/>
        <item x="4"/>
        <item m="1" x="5"/>
        <item t="default"/>
      </items>
    </pivotField>
    <pivotField compact="0" outline="0" showAll="0">
      <items count="7">
        <item x="0"/>
        <item x="1"/>
        <item x="2"/>
        <item x="3"/>
        <item x="4"/>
        <item x="5"/>
        <item t="default"/>
      </items>
    </pivotField>
  </pivotFields>
  <rowFields count="1">
    <field x="5"/>
  </rowFields>
  <rowItems count="6">
    <i>
      <x v="6"/>
    </i>
    <i>
      <x v="18"/>
    </i>
    <i>
      <x v="42"/>
    </i>
    <i>
      <x v="93"/>
    </i>
    <i>
      <x v="96"/>
    </i>
    <i t="grand">
      <x/>
    </i>
  </rowItems>
  <colItems count="1">
    <i/>
  </colItems>
  <dataFields count="1">
    <dataField name="Total Salary in USD " fld="3" baseField="5" baseItem="6" numFmtId="2"/>
  </dataFields>
  <chartFormats count="4">
    <chartFormat chart="1"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2">
    <filter fld="6" type="count" evalOrder="-1" id="1" iMeasureFld="0">
      <autoFilter ref="A1">
        <filterColumn colId="0">
          <top10 val="5" filterVal="5"/>
        </filterColumn>
      </autoFilter>
    </filter>
    <filter fld="5" type="count" evalOrder="-1" id="2"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1E00-000001000000}" name="PivotTable2"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8">
  <location ref="F3:K10" firstHeaderRow="1" firstDataRow="2" firstDataCol="1"/>
  <pivotFields count="8">
    <pivotField showAll="0"/>
    <pivotField showAll="0"/>
    <pivotField showAll="0"/>
    <pivotField dataField="1" numFmtId="43" showAll="0"/>
    <pivotField showAll="0">
      <items count="19">
        <item x="5"/>
        <item x="0"/>
        <item x="8"/>
        <item x="12"/>
        <item x="9"/>
        <item x="1"/>
        <item x="11"/>
        <item x="14"/>
        <item x="4"/>
        <item x="2"/>
        <item x="3"/>
        <item m="1" x="17"/>
        <item x="7"/>
        <item x="15"/>
        <item x="6"/>
        <item x="10"/>
        <item x="16"/>
        <item x="13"/>
        <item t="default"/>
      </items>
    </pivotField>
    <pivotField showAll="0"/>
    <pivotField axis="axisRow" showAll="0">
      <items count="7">
        <item x="3"/>
        <item x="2"/>
        <item x="0"/>
        <item x="1"/>
        <item x="4"/>
        <item m="1" x="5"/>
        <item t="default"/>
      </items>
    </pivotField>
    <pivotField axis="axisCol" showAll="0" sortType="ascending">
      <items count="7">
        <item x="0"/>
        <item x="5"/>
        <item x="1"/>
        <item x="2"/>
        <item x="3"/>
        <item x="4"/>
        <item t="default"/>
      </items>
    </pivotField>
  </pivotFields>
  <rowFields count="1">
    <field x="6"/>
  </rowFields>
  <rowItems count="6">
    <i>
      <x/>
    </i>
    <i>
      <x v="1"/>
    </i>
    <i>
      <x v="2"/>
    </i>
    <i>
      <x v="3"/>
    </i>
    <i>
      <x v="4"/>
    </i>
    <i t="grand">
      <x/>
    </i>
  </rowItems>
  <colFields count="1">
    <field x="7"/>
  </colFields>
  <colItems count="5">
    <i>
      <x v="2"/>
    </i>
    <i>
      <x v="3"/>
    </i>
    <i>
      <x v="4"/>
    </i>
    <i>
      <x v="5"/>
    </i>
    <i t="grand">
      <x/>
    </i>
  </colItems>
  <dataFields count="1">
    <dataField name="Sum of Salary in USD" fld="3" baseField="0" baseItem="0"/>
  </dataFields>
  <chartFormats count="18">
    <chartFormat chart="1" format="11" series="1">
      <pivotArea type="data" outline="0" fieldPosition="0">
        <references count="2">
          <reference field="4294967294" count="1" selected="0">
            <x v="0"/>
          </reference>
          <reference field="7" count="1" selected="0">
            <x v="2"/>
          </reference>
        </references>
      </pivotArea>
    </chartFormat>
    <chartFormat chart="1" format="12" series="1">
      <pivotArea type="data" outline="0" fieldPosition="0">
        <references count="2">
          <reference field="4294967294" count="1" selected="0">
            <x v="0"/>
          </reference>
          <reference field="7" count="1" selected="0">
            <x v="3"/>
          </reference>
        </references>
      </pivotArea>
    </chartFormat>
    <chartFormat chart="1" format="13" series="1">
      <pivotArea type="data" outline="0" fieldPosition="0">
        <references count="2">
          <reference field="4294967294" count="1" selected="0">
            <x v="0"/>
          </reference>
          <reference field="7" count="1" selected="0">
            <x v="4"/>
          </reference>
        </references>
      </pivotArea>
    </chartFormat>
    <chartFormat chart="1" format="14" series="1">
      <pivotArea type="data" outline="0" fieldPosition="0">
        <references count="2">
          <reference field="4294967294" count="1" selected="0">
            <x v="0"/>
          </reference>
          <reference field="7" count="1" selected="0">
            <x v="5"/>
          </reference>
        </references>
      </pivotArea>
    </chartFormat>
    <chartFormat chart="2" format="15" series="1">
      <pivotArea type="data" outline="0" fieldPosition="0">
        <references count="2">
          <reference field="4294967294" count="1" selected="0">
            <x v="0"/>
          </reference>
          <reference field="7" count="1" selected="0">
            <x v="2"/>
          </reference>
        </references>
      </pivotArea>
    </chartFormat>
    <chartFormat chart="2" format="16" series="1">
      <pivotArea type="data" outline="0" fieldPosition="0">
        <references count="2">
          <reference field="4294967294" count="1" selected="0">
            <x v="0"/>
          </reference>
          <reference field="7" count="1" selected="0">
            <x v="3"/>
          </reference>
        </references>
      </pivotArea>
    </chartFormat>
    <chartFormat chart="2" format="17" series="1">
      <pivotArea type="data" outline="0" fieldPosition="0">
        <references count="2">
          <reference field="4294967294" count="1" selected="0">
            <x v="0"/>
          </reference>
          <reference field="7" count="1" selected="0">
            <x v="4"/>
          </reference>
        </references>
      </pivotArea>
    </chartFormat>
    <chartFormat chart="2" format="18" series="1">
      <pivotArea type="data" outline="0" fieldPosition="0">
        <references count="2">
          <reference field="4294967294" count="1" selected="0">
            <x v="0"/>
          </reference>
          <reference field="7" count="1" selected="0">
            <x v="5"/>
          </reference>
        </references>
      </pivotArea>
    </chartFormat>
    <chartFormat chart="3" format="0" series="1">
      <pivotArea type="data" outline="0" fieldPosition="0">
        <references count="2">
          <reference field="4294967294" count="1" selected="0">
            <x v="0"/>
          </reference>
          <reference field="7" count="1" selected="0">
            <x v="2"/>
          </reference>
        </references>
      </pivotArea>
    </chartFormat>
    <chartFormat chart="3" format="1" series="1">
      <pivotArea type="data" outline="0" fieldPosition="0">
        <references count="2">
          <reference field="4294967294" count="1" selected="0">
            <x v="0"/>
          </reference>
          <reference field="7" count="1" selected="0">
            <x v="3"/>
          </reference>
        </references>
      </pivotArea>
    </chartFormat>
    <chartFormat chart="3" format="2" series="1">
      <pivotArea type="data" outline="0" fieldPosition="0">
        <references count="2">
          <reference field="4294967294" count="1" selected="0">
            <x v="0"/>
          </reference>
          <reference field="7" count="1" selected="0">
            <x v="4"/>
          </reference>
        </references>
      </pivotArea>
    </chartFormat>
    <chartFormat chart="3" format="3" series="1">
      <pivotArea type="data" outline="0" fieldPosition="0">
        <references count="2">
          <reference field="4294967294" count="1" selected="0">
            <x v="0"/>
          </reference>
          <reference field="7" count="1" selected="0">
            <x v="5"/>
          </reference>
        </references>
      </pivotArea>
    </chartFormat>
    <chartFormat chart="7" format="8" series="1">
      <pivotArea type="data" outline="0" fieldPosition="0">
        <references count="2">
          <reference field="4294967294" count="1" selected="0">
            <x v="0"/>
          </reference>
          <reference field="7" count="1" selected="0">
            <x v="2"/>
          </reference>
        </references>
      </pivotArea>
    </chartFormat>
    <chartFormat chart="7" format="9" series="1">
      <pivotArea type="data" outline="0" fieldPosition="0">
        <references count="2">
          <reference field="4294967294" count="1" selected="0">
            <x v="0"/>
          </reference>
          <reference field="7" count="1" selected="0">
            <x v="3"/>
          </reference>
        </references>
      </pivotArea>
    </chartFormat>
    <chartFormat chart="7" format="10" series="1">
      <pivotArea type="data" outline="0" fieldPosition="0">
        <references count="2">
          <reference field="4294967294" count="1" selected="0">
            <x v="0"/>
          </reference>
          <reference field="7" count="1" selected="0">
            <x v="4"/>
          </reference>
        </references>
      </pivotArea>
    </chartFormat>
    <chartFormat chart="7" format="11" series="1">
      <pivotArea type="data" outline="0" fieldPosition="0">
        <references count="2">
          <reference field="4294967294" count="1" selected="0">
            <x v="0"/>
          </reference>
          <reference field="7" count="1" selected="0">
            <x v="5"/>
          </reference>
        </references>
      </pivotArea>
    </chartFormat>
    <chartFormat chart="7" format="12"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AA781BE-1F8C-4BC7-9CC3-13C69D4F3B30}" name="PivotTable1" cacheId="6" applyNumberFormats="0" applyBorderFormats="0" applyFontFormats="0" applyPatternFormats="0" applyAlignmentFormats="0" applyWidthHeightFormats="1" dataCaption="Values" updatedVersion="6" minRefreshableVersion="3" useAutoFormatting="1" itemPrintTitles="1" createdVersion="6" indent="0" compact="0" outline="1" outlineData="1" compactData="0" multipleFieldFilters="0">
  <location ref="A3:G25" firstHeaderRow="1" firstDataRow="2" firstDataCol="2"/>
  <pivotFields count="4">
    <pivotField axis="axisRow" compact="0" showAll="0">
      <items count="6">
        <item sd="0" x="0"/>
        <item sd="0" x="1"/>
        <item x="2"/>
        <item x="3"/>
        <item x="4"/>
        <item t="default"/>
      </items>
    </pivotField>
    <pivotField axis="axisCol" compact="0" showAll="0">
      <items count="5">
        <item x="0"/>
        <item x="1"/>
        <item x="2"/>
        <item x="3"/>
        <item t="default"/>
      </items>
    </pivotField>
    <pivotField axis="axisRow" compact="0" showAll="0">
      <items count="6">
        <item x="0"/>
        <item x="1"/>
        <item x="4"/>
        <item x="2"/>
        <item x="3"/>
        <item t="default"/>
      </items>
    </pivotField>
    <pivotField dataField="1" compact="0" numFmtId="167" showAll="0"/>
  </pivotFields>
  <rowFields count="2">
    <field x="0"/>
    <field x="2"/>
  </rowFields>
  <rowItems count="21">
    <i>
      <x/>
    </i>
    <i>
      <x v="1"/>
    </i>
    <i>
      <x v="2"/>
    </i>
    <i r="1">
      <x/>
    </i>
    <i r="1">
      <x v="1"/>
    </i>
    <i r="1">
      <x v="2"/>
    </i>
    <i r="1">
      <x v="3"/>
    </i>
    <i r="1">
      <x v="4"/>
    </i>
    <i>
      <x v="3"/>
    </i>
    <i r="1">
      <x/>
    </i>
    <i r="1">
      <x v="1"/>
    </i>
    <i r="1">
      <x v="2"/>
    </i>
    <i r="1">
      <x v="3"/>
    </i>
    <i r="1">
      <x v="4"/>
    </i>
    <i>
      <x v="4"/>
    </i>
    <i r="1">
      <x/>
    </i>
    <i r="1">
      <x v="1"/>
    </i>
    <i r="1">
      <x v="2"/>
    </i>
    <i r="1">
      <x v="3"/>
    </i>
    <i r="1">
      <x v="4"/>
    </i>
    <i t="grand">
      <x/>
    </i>
  </rowItems>
  <colFields count="1">
    <field x="1"/>
  </colFields>
  <colItems count="5">
    <i>
      <x/>
    </i>
    <i>
      <x v="1"/>
    </i>
    <i>
      <x v="2"/>
    </i>
    <i>
      <x v="3"/>
    </i>
    <i t="grand">
      <x/>
    </i>
  </colItems>
  <dataFields count="1">
    <dataField name="Sales 2018" fld="3" baseField="0" baseItem="0" numFmtId="167"/>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F34281A-8951-4A90-8C86-C27183D425A0}" name="PivotTable2" cacheId="11" applyNumberFormats="0" applyBorderFormats="0" applyFontFormats="0" applyPatternFormats="0" applyAlignmentFormats="0" applyWidthHeightFormats="1" dataCaption="Values" updatedVersion="6" minRefreshableVersion="3" useAutoFormatting="1" itemPrintTitles="1" createdVersion="6" indent="0" compact="0" outline="1" outlineData="1" compactData="0" multipleFieldFilters="0">
  <location ref="A3:L67" firstHeaderRow="1" firstDataRow="3" firstDataCol="2"/>
  <pivotFields count="19">
    <pivotField compact="0" numFmtId="15" showAll="0">
      <items count="15">
        <item x="0"/>
        <item x="1"/>
        <item x="2"/>
        <item x="3"/>
        <item x="4"/>
        <item x="5"/>
        <item x="6"/>
        <item x="7"/>
        <item x="8"/>
        <item x="9"/>
        <item x="10"/>
        <item x="11"/>
        <item x="12"/>
        <item x="13"/>
        <item t="default"/>
      </items>
    </pivotField>
    <pivotField compact="0" numFmtId="15" showAll="0"/>
    <pivotField compact="0" numFmtId="15" showAll="0"/>
    <pivotField compact="0" showAll="0"/>
    <pivotField axis="axisRow" compact="0" showAll="0">
      <items count="78">
        <item x="35"/>
        <item x="57"/>
        <item x="38"/>
        <item x="10"/>
        <item x="59"/>
        <item x="52"/>
        <item x="18"/>
        <item x="12"/>
        <item x="63"/>
        <item x="25"/>
        <item x="74"/>
        <item x="67"/>
        <item x="64"/>
        <item x="65"/>
        <item x="42"/>
        <item x="9"/>
        <item x="50"/>
        <item x="33"/>
        <item x="13"/>
        <item x="62"/>
        <item x="28"/>
        <item x="17"/>
        <item x="60"/>
        <item x="46"/>
        <item x="68"/>
        <item x="7"/>
        <item x="41"/>
        <item x="21"/>
        <item x="40"/>
        <item x="5"/>
        <item x="43"/>
        <item x="37"/>
        <item x="51"/>
        <item x="15"/>
        <item x="6"/>
        <item x="61"/>
        <item x="3"/>
        <item x="26"/>
        <item x="14"/>
        <item x="76"/>
        <item x="0"/>
        <item x="34"/>
        <item x="71"/>
        <item x="66"/>
        <item x="23"/>
        <item x="29"/>
        <item x="16"/>
        <item x="20"/>
        <item x="22"/>
        <item x="2"/>
        <item x="36"/>
        <item x="19"/>
        <item x="8"/>
        <item x="48"/>
        <item x="45"/>
        <item x="73"/>
        <item x="44"/>
        <item x="54"/>
        <item x="24"/>
        <item x="55"/>
        <item x="1"/>
        <item x="11"/>
        <item x="27"/>
        <item x="75"/>
        <item x="53"/>
        <item x="31"/>
        <item x="30"/>
        <item x="49"/>
        <item x="39"/>
        <item x="4"/>
        <item x="56"/>
        <item x="70"/>
        <item x="32"/>
        <item x="72"/>
        <item x="47"/>
        <item x="58"/>
        <item x="69"/>
        <item t="default"/>
      </items>
    </pivotField>
    <pivotField axis="axisRow" compact="0" showAll="0">
      <items count="9">
        <item sd="0" x="6"/>
        <item sd="0" x="4"/>
        <item x="5"/>
        <item x="0"/>
        <item x="1"/>
        <item x="7"/>
        <item x="2"/>
        <item x="3"/>
        <item t="default"/>
      </items>
    </pivotField>
    <pivotField compact="0" showAll="0"/>
    <pivotField compact="0" numFmtId="44" showAll="0"/>
    <pivotField compact="0" showAll="0"/>
    <pivotField compact="0" numFmtId="9" showAll="0"/>
    <pivotField dataField="1" compact="0" numFmtId="44" showAll="0"/>
    <pivotField compact="0" showAll="0"/>
    <pivotField compact="0" showAll="0"/>
    <pivotField compact="0" showAll="0"/>
    <pivotField compact="0" showAll="0"/>
    <pivotField compact="0" showAll="0"/>
    <pivotField compact="0" showAll="0"/>
    <pivotField compact="0" showAll="0">
      <items count="7">
        <item sd="0" x="0"/>
        <item sd="0" x="1"/>
        <item sd="0" x="2"/>
        <item sd="0" x="3"/>
        <item sd="0" x="4"/>
        <item sd="0" x="5"/>
        <item t="default"/>
      </items>
    </pivotField>
    <pivotField axis="axisCol" compact="0" showAll="0">
      <items count="7">
        <item sd="0" x="0"/>
        <item sd="0" x="1"/>
        <item sd="0" x="2"/>
        <item sd="0" x="3"/>
        <item sd="0" x="4"/>
        <item sd="0" x="5"/>
        <item t="default"/>
      </items>
    </pivotField>
  </pivotFields>
  <rowFields count="2">
    <field x="5"/>
    <field x="4"/>
  </rowFields>
  <rowItems count="62">
    <i>
      <x/>
    </i>
    <i>
      <x v="1"/>
    </i>
    <i>
      <x v="2"/>
    </i>
    <i r="1">
      <x v="10"/>
    </i>
    <i r="1">
      <x v="24"/>
    </i>
    <i r="1">
      <x v="38"/>
    </i>
    <i r="1">
      <x v="43"/>
    </i>
    <i r="1">
      <x v="47"/>
    </i>
    <i r="1">
      <x v="58"/>
    </i>
    <i r="1">
      <x v="59"/>
    </i>
    <i r="1">
      <x v="61"/>
    </i>
    <i r="1">
      <x v="62"/>
    </i>
    <i r="1">
      <x v="66"/>
    </i>
    <i r="1">
      <x v="67"/>
    </i>
    <i r="1">
      <x v="73"/>
    </i>
    <i r="1">
      <x v="76"/>
    </i>
    <i>
      <x v="3"/>
    </i>
    <i r="1">
      <x v="3"/>
    </i>
    <i r="1">
      <x v="14"/>
    </i>
    <i r="1">
      <x v="15"/>
    </i>
    <i r="1">
      <x v="18"/>
    </i>
    <i r="1">
      <x v="22"/>
    </i>
    <i r="1">
      <x v="37"/>
    </i>
    <i r="1">
      <x v="40"/>
    </i>
    <i r="1">
      <x v="49"/>
    </i>
    <i r="1">
      <x v="50"/>
    </i>
    <i r="1">
      <x v="51"/>
    </i>
    <i>
      <x v="4"/>
    </i>
    <i r="1">
      <x v="13"/>
    </i>
    <i r="1">
      <x v="17"/>
    </i>
    <i r="1">
      <x v="25"/>
    </i>
    <i r="1">
      <x v="52"/>
    </i>
    <i r="1">
      <x v="60"/>
    </i>
    <i r="1">
      <x v="71"/>
    </i>
    <i r="1">
      <x v="75"/>
    </i>
    <i>
      <x v="5"/>
    </i>
    <i r="1">
      <x/>
    </i>
    <i r="1">
      <x v="39"/>
    </i>
    <i r="1">
      <x v="46"/>
    </i>
    <i r="1">
      <x v="48"/>
    </i>
    <i r="1">
      <x v="68"/>
    </i>
    <i r="1">
      <x v="70"/>
    </i>
    <i>
      <x v="6"/>
    </i>
    <i r="1">
      <x v="33"/>
    </i>
    <i r="1">
      <x v="36"/>
    </i>
    <i r="1">
      <x v="56"/>
    </i>
    <i r="1">
      <x v="69"/>
    </i>
    <i r="1">
      <x v="72"/>
    </i>
    <i>
      <x v="7"/>
    </i>
    <i r="1">
      <x v="2"/>
    </i>
    <i r="1">
      <x v="4"/>
    </i>
    <i r="1">
      <x v="12"/>
    </i>
    <i r="1">
      <x v="20"/>
    </i>
    <i r="1">
      <x v="26"/>
    </i>
    <i r="1">
      <x v="27"/>
    </i>
    <i r="1">
      <x v="29"/>
    </i>
    <i r="1">
      <x v="30"/>
    </i>
    <i r="1">
      <x v="41"/>
    </i>
    <i r="1">
      <x v="54"/>
    </i>
    <i r="1">
      <x v="55"/>
    </i>
    <i r="1">
      <x v="64"/>
    </i>
    <i t="grand">
      <x/>
    </i>
  </rowItems>
  <colFields count="2">
    <field x="18"/>
    <field x="-2"/>
  </colFields>
  <colItems count="10">
    <i>
      <x v="1"/>
      <x/>
    </i>
    <i r="1" i="1">
      <x v="1"/>
    </i>
    <i>
      <x v="2"/>
      <x/>
    </i>
    <i r="1" i="1">
      <x v="1"/>
    </i>
    <i>
      <x v="3"/>
      <x/>
    </i>
    <i r="1" i="1">
      <x v="1"/>
    </i>
    <i>
      <x v="4"/>
      <x/>
    </i>
    <i r="1" i="1">
      <x v="1"/>
    </i>
    <i t="grand">
      <x/>
    </i>
    <i t="grand" i="1">
      <x/>
    </i>
  </colItems>
  <dataFields count="2">
    <dataField name="Sales Total" fld="10" baseField="0" baseItem="0" numFmtId="167"/>
    <dataField name="Percent of Prod Category" fld="10" baseField="0" baseItem="0" numFmtId="10">
      <extLst>
        <ext xmlns:x14="http://schemas.microsoft.com/office/spreadsheetml/2009/9/main" uri="{E15A36E0-9728-4e99-A89B-3F7291B0FE68}">
          <x14:dataField pivotShowAs="percentOfParentRow"/>
        </ext>
      </extLst>
    </dataField>
  </dataField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ob_Type1" xr10:uid="{00000000-0013-0000-FFFF-FFFF01000000}" sourceName="Job Type">
  <pivotTables>
    <pivotTable tabId="69" name="PivotTable2"/>
    <pivotTable tabId="69" name="PivotTable1"/>
    <pivotTable tabId="69" name="PivotTable3"/>
    <pivotTable tabId="69" name="PivotTable4"/>
    <pivotTable tabId="69" name="PivotTable5"/>
    <pivotTable tabId="56" name="PivotTable6"/>
    <pivotTable tabId="56" name="PivotTable7"/>
    <pivotTable tabId="56" name="PivotTable8"/>
  </pivotTables>
  <data>
    <tabular pivotCacheId="3">
      <items count="18">
        <i x="5" s="1"/>
        <i x="0" s="1"/>
        <i x="8" s="1"/>
        <i x="12" s="1"/>
        <i x="9" s="1"/>
        <i x="1" s="1"/>
        <i x="11" s="1"/>
        <i x="14" s="1"/>
        <i x="4" s="1"/>
        <i x="2" s="1"/>
        <i x="3" s="1"/>
        <i x="7" s="1"/>
        <i x="15" s="1"/>
        <i x="6" s="1"/>
        <i x="10" s="1"/>
        <i x="16" s="1"/>
        <i x="13" s="1"/>
        <i x="17"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9E612A52-40BD-4915-9B3C-C7F641DC4C2B}" sourceName="Region">
  <pivotTables>
    <pivotTable tabId="76" name="PivotTable1"/>
  </pivotTables>
  <data>
    <tabular pivotCacheId="4">
      <items count="5">
        <i x="0" s="1"/>
        <i x="1" s="1"/>
        <i x="2" s="1"/>
        <i x="3"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ob Type 3" xr10:uid="{00000000-0014-0000-FFFF-FFFF01000000}" cache="Slicer_Job_Type1" caption="Job Type" rowHeight="2730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ob Type 2" xr10:uid="{00000000-0014-0000-FFFF-FFFF02000000}" cache="Slicer_Job_Type1" caption="Job Type" startItem="10" rowHeight="2730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FB7446-6147-4454-860E-3F5643863EE3}" cache="Slicer_Region" caption="Region" style="SlicerStyleDark4" rowHeight="2730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382D02-3654-40DD-9751-840DBE629806}" name="Table1" displayName="Table1" ref="A6:D106" totalsRowShown="0" headerRowDxfId="19" dataDxfId="20" headerRowBorderDxfId="25">
  <autoFilter ref="A6:D106" xr:uid="{46068863-5CCA-4323-9137-EC1DE13CBDB7}"/>
  <tableColumns count="4">
    <tableColumn id="1" xr3:uid="{9018F55E-A39A-40A3-A823-CB38CA16C70F}" name="Region" dataDxfId="24"/>
    <tableColumn id="2" xr3:uid="{6C543A11-CB38-4EAA-8BA5-65FAE29E2F12}" name="Quarter" dataDxfId="23"/>
    <tableColumn id="3" xr3:uid="{DE6B097F-376F-4781-98F5-1CF0F6452F17}" name="Product" dataDxfId="22"/>
    <tableColumn id="4" xr3:uid="{431C7BA8-2CD4-4F8F-9D87-341C6CB8D761}" name="Sales" dataDxfId="2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25C970-A3CB-48E0-9935-AAA8F569D7BA}" name="Table2" displayName="Table2" ref="A1:Q2156" totalsRowShown="0" headerRowDxfId="0" dataDxfId="1">
  <autoFilter ref="A1:Q2156" xr:uid="{AE8B6E6A-70A1-4CD8-BDA9-7BBD7AAE4CEE}"/>
  <tableColumns count="17">
    <tableColumn id="1" xr3:uid="{0052481A-BCC1-411C-B4FD-D8BD34184C8F}" name="Order Date" dataDxfId="18"/>
    <tableColumn id="2" xr3:uid="{478E3B5E-2DD2-4081-8D6B-8E9C60A2EC08}" name="Required Date" dataDxfId="17"/>
    <tableColumn id="3" xr3:uid="{D8A2B353-7545-418A-9E09-F03833FE4551}" name="Shipped Date" dataDxfId="16"/>
    <tableColumn id="4" xr3:uid="{E6F819DB-9885-4408-A966-4076E9AD8DEE}" name="Sales Rep" dataDxfId="15"/>
    <tableColumn id="5" xr3:uid="{D747DA25-215D-487D-AE7C-A5E1FD2D67A2}" name="Product Name" dataDxfId="14"/>
    <tableColumn id="6" xr3:uid="{41CFFD1B-1839-428D-BF66-EE29335A046A}" name="Product Category" dataDxfId="13"/>
    <tableColumn id="7" xr3:uid="{E312F712-BEC8-4E3C-8C8C-E4E888BC84E7}" name="Quantity Per Unit" dataDxfId="12"/>
    <tableColumn id="8" xr3:uid="{7E703C0A-4BCB-4874-9539-B5FC7E4A04E8}" name="Unit Price" dataDxfId="11"/>
    <tableColumn id="9" xr3:uid="{D6157DA8-5B2F-4332-943C-A880AECEFBB0}" name="Units Ordered" dataDxfId="10"/>
    <tableColumn id="10" xr3:uid="{F92A1794-C7A6-44E9-A02B-B12E32703742}" name="Discount" dataDxfId="9" dataCellStyle="Percent"/>
    <tableColumn id="11" xr3:uid="{8BCBBA74-E31E-4949-A99F-D4CEDB40B2A7}" name="Total Sales" dataDxfId="8">
      <calculatedColumnFormula>I2*H2</calculatedColumnFormula>
    </tableColumn>
    <tableColumn id="12" xr3:uid="{4263EF15-9C12-4F4B-A050-5EF9FDC1EED3}" name="Shipping Company" dataDxfId="7"/>
    <tableColumn id="13" xr3:uid="{B8D201F6-8E31-4E0D-962A-FF6EC09CD179}" name="Customer Name" dataDxfId="6"/>
    <tableColumn id="14" xr3:uid="{E7B8BB25-D96C-481F-BF61-8132CF42DC66}" name="Contact Name" dataDxfId="5"/>
    <tableColumn id="15" xr3:uid="{D6A04B2F-D0CF-4861-B2B8-5B54FD652423}" name="City" dataDxfId="4"/>
    <tableColumn id="16" xr3:uid="{8A1C27BA-4304-486C-9B6E-51A357E7E391}" name="Country" dataDxfId="3"/>
    <tableColumn id="17" xr3:uid="{DB5C533E-0589-44A3-A443-7DC226D28001}" name="Supplier"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Custom 1">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4.xml"/><Relationship Id="rId4"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3" Type="http://schemas.openxmlformats.org/officeDocument/2006/relationships/pivotTable" Target="../pivotTables/pivotTable6.xml"/><Relationship Id="rId7" Type="http://schemas.microsoft.com/office/2007/relationships/slicer" Target="../slicers/slicer2.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drawing" Target="../drawings/drawing15.xml"/><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6.xml"/><Relationship Id="rId1" Type="http://schemas.openxmlformats.org/officeDocument/2006/relationships/pivotTable" Target="../pivotTables/pivotTable9.xml"/></Relationships>
</file>

<file path=xl/worksheets/_rels/sheet3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L10"/>
  <sheetViews>
    <sheetView showGridLines="0" tabSelected="1" zoomScale="85" zoomScaleNormal="85" workbookViewId="0"/>
  </sheetViews>
  <sheetFormatPr defaultRowHeight="16.5"/>
  <cols>
    <col min="1" max="1" width="186.125" style="631" customWidth="1"/>
    <col min="2" max="2" width="9" style="631" customWidth="1"/>
    <col min="3" max="11" width="9" style="631"/>
    <col min="12" max="12" width="19.625" style="631" customWidth="1"/>
    <col min="13" max="16384" width="9" style="631"/>
  </cols>
  <sheetData>
    <row r="1" spans="1:12" ht="69">
      <c r="A1" s="653" t="s">
        <v>0</v>
      </c>
      <c r="B1" s="648"/>
      <c r="C1" s="648"/>
      <c r="D1" s="648"/>
      <c r="E1" s="648"/>
      <c r="F1" s="648"/>
      <c r="G1" s="648"/>
      <c r="H1" s="648"/>
      <c r="I1" s="648"/>
      <c r="J1" s="648"/>
      <c r="K1" s="648"/>
      <c r="L1" s="648"/>
    </row>
    <row r="2" spans="1:12" s="575" customFormat="1" ht="38.25">
      <c r="A2" s="651">
        <f ca="1">TODAY()</f>
        <v>43200</v>
      </c>
      <c r="B2" s="652"/>
      <c r="C2" s="652"/>
      <c r="D2" s="652"/>
      <c r="E2" s="652"/>
      <c r="F2" s="652"/>
      <c r="G2" s="652"/>
      <c r="H2" s="652"/>
      <c r="I2" s="652"/>
      <c r="J2" s="652"/>
      <c r="K2" s="652"/>
      <c r="L2" s="652"/>
    </row>
    <row r="3" spans="1:12">
      <c r="A3" s="643"/>
    </row>
    <row r="4" spans="1:12" ht="52.5">
      <c r="A4" s="650" t="s">
        <v>1</v>
      </c>
      <c r="B4" s="647"/>
      <c r="C4" s="647"/>
      <c r="D4" s="647"/>
      <c r="E4" s="647"/>
      <c r="F4" s="647"/>
      <c r="G4" s="647"/>
      <c r="H4" s="647"/>
      <c r="I4" s="647"/>
      <c r="J4" s="647"/>
      <c r="K4" s="647"/>
      <c r="L4" s="647"/>
    </row>
    <row r="5" spans="1:12" ht="35.25" customHeight="1">
      <c r="A5" s="649" t="s">
        <v>3713</v>
      </c>
      <c r="B5" s="643"/>
      <c r="C5" s="644" t="s">
        <v>2</v>
      </c>
      <c r="D5" s="645"/>
      <c r="E5" s="646"/>
      <c r="F5" s="646"/>
      <c r="G5" s="646"/>
      <c r="H5" s="643"/>
      <c r="I5" s="643"/>
      <c r="J5" s="643"/>
      <c r="K5" s="643"/>
      <c r="L5" s="643"/>
    </row>
    <row r="6" spans="1:12" ht="35.25" customHeight="1">
      <c r="A6" s="649" t="s">
        <v>3</v>
      </c>
      <c r="B6" s="643"/>
      <c r="C6" s="644" t="s">
        <v>4</v>
      </c>
      <c r="D6" s="645"/>
      <c r="E6" s="646"/>
      <c r="F6" s="646"/>
      <c r="G6" s="646"/>
      <c r="H6" s="643"/>
      <c r="I6" s="643"/>
      <c r="J6" s="643"/>
      <c r="K6" s="643"/>
      <c r="L6" s="643"/>
    </row>
    <row r="7" spans="1:12" ht="35.25" customHeight="1">
      <c r="A7" s="649" t="s">
        <v>5</v>
      </c>
      <c r="B7" s="643"/>
      <c r="C7" s="646"/>
      <c r="D7" s="646"/>
      <c r="E7" s="646"/>
      <c r="F7" s="646"/>
      <c r="G7" s="646"/>
      <c r="H7" s="643"/>
      <c r="I7" s="643"/>
      <c r="J7" s="643"/>
      <c r="K7" s="643"/>
      <c r="L7" s="643"/>
    </row>
    <row r="8" spans="1:12" ht="35.25" customHeight="1">
      <c r="A8" s="649" t="s">
        <v>7</v>
      </c>
      <c r="B8" s="643"/>
      <c r="C8" s="646"/>
      <c r="D8" s="646"/>
      <c r="E8" s="646"/>
      <c r="F8" s="646"/>
      <c r="G8" s="646"/>
      <c r="H8" s="643"/>
      <c r="I8" s="643"/>
      <c r="J8" s="643"/>
      <c r="K8" s="643"/>
      <c r="L8" s="643"/>
    </row>
    <row r="9" spans="1:12" ht="35.25" customHeight="1">
      <c r="A9" s="649" t="s">
        <v>6</v>
      </c>
      <c r="B9" s="643"/>
      <c r="C9" s="646"/>
      <c r="D9" s="646"/>
      <c r="E9" s="646"/>
      <c r="F9" s="646"/>
      <c r="G9" s="646"/>
      <c r="H9" s="643"/>
      <c r="I9" s="643"/>
      <c r="J9" s="643"/>
      <c r="K9" s="643"/>
      <c r="L9" s="643"/>
    </row>
    <row r="10" spans="1:12" ht="38.25">
      <c r="A10" s="649" t="s">
        <v>3710</v>
      </c>
      <c r="B10" s="632"/>
      <c r="C10" s="632"/>
      <c r="D10" s="632"/>
      <c r="E10" s="632"/>
      <c r="F10" s="632"/>
      <c r="G10" s="632"/>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R24"/>
  <sheetViews>
    <sheetView showGridLines="0" zoomScale="85" zoomScaleNormal="85" workbookViewId="0"/>
  </sheetViews>
  <sheetFormatPr defaultColWidth="26.875" defaultRowHeight="16.5"/>
  <cols>
    <col min="1" max="1" width="9" style="175" customWidth="1"/>
    <col min="2" max="16384" width="26.875" style="175"/>
  </cols>
  <sheetData>
    <row r="1" spans="1:18" ht="52.5">
      <c r="A1" s="184" t="s">
        <v>8</v>
      </c>
      <c r="B1" s="198"/>
      <c r="C1" s="198"/>
      <c r="D1" s="198"/>
      <c r="E1" s="198"/>
      <c r="F1" s="198"/>
      <c r="G1" s="198"/>
      <c r="H1" s="165"/>
      <c r="I1" s="165"/>
      <c r="J1" s="165"/>
      <c r="K1" s="165"/>
      <c r="L1" s="165"/>
      <c r="M1" s="198"/>
      <c r="N1" s="198"/>
      <c r="O1" s="165"/>
      <c r="P1" s="165"/>
      <c r="Q1" s="165"/>
      <c r="R1" s="165"/>
    </row>
    <row r="2" spans="1:18" ht="27" thickBot="1">
      <c r="A2" s="682"/>
      <c r="B2" s="682"/>
    </row>
    <row r="3" spans="1:18">
      <c r="G3" s="571" t="s">
        <v>9</v>
      </c>
    </row>
    <row r="4" spans="1:18" ht="18" thickBot="1">
      <c r="A4" s="199"/>
      <c r="B4" s="199"/>
      <c r="C4" s="199"/>
      <c r="D4" s="199"/>
      <c r="E4" s="199"/>
      <c r="F4" s="199"/>
      <c r="G4" s="570">
        <v>0.05</v>
      </c>
    </row>
    <row r="5" spans="1:18" ht="20.25">
      <c r="A5" s="511" t="s">
        <v>10</v>
      </c>
      <c r="B5" s="512" t="s">
        <v>11</v>
      </c>
      <c r="C5" s="512" t="s">
        <v>12</v>
      </c>
      <c r="D5" s="512" t="s">
        <v>13</v>
      </c>
      <c r="E5" s="512" t="s">
        <v>14</v>
      </c>
      <c r="F5" s="489" t="s">
        <v>15</v>
      </c>
      <c r="G5" s="490" t="s">
        <v>16</v>
      </c>
    </row>
    <row r="6" spans="1:18" ht="20.25">
      <c r="A6" s="209" t="s">
        <v>17</v>
      </c>
      <c r="B6" s="417">
        <v>6354</v>
      </c>
      <c r="C6" s="417">
        <v>4846</v>
      </c>
      <c r="D6" s="417">
        <v>3958</v>
      </c>
      <c r="E6" s="417">
        <v>8284</v>
      </c>
      <c r="F6" s="417">
        <f>SUM(B6:E6)</f>
        <v>23442</v>
      </c>
      <c r="G6" s="417">
        <f>IF(F6&gt;25000,$G$4*F6,0)</f>
        <v>0</v>
      </c>
      <c r="I6" s="201"/>
    </row>
    <row r="7" spans="1:18" ht="20.25">
      <c r="A7" s="209" t="s">
        <v>18</v>
      </c>
      <c r="B7" s="417">
        <v>8484</v>
      </c>
      <c r="C7" s="417">
        <v>5858</v>
      </c>
      <c r="D7" s="417">
        <v>5858</v>
      </c>
      <c r="E7" s="417">
        <v>4555</v>
      </c>
      <c r="F7" s="417">
        <f t="shared" ref="F7:F14" si="0">SUM(B7:E7)</f>
        <v>24755</v>
      </c>
      <c r="G7" s="417">
        <f t="shared" ref="G7:G14" si="1">IF(F7&gt;25000,$G$4*F7,0)</f>
        <v>0</v>
      </c>
      <c r="H7" s="200"/>
      <c r="I7" s="201"/>
      <c r="J7" s="200"/>
    </row>
    <row r="8" spans="1:18" ht="20.25">
      <c r="A8" s="209" t="s">
        <v>19</v>
      </c>
      <c r="B8" s="417">
        <v>9595</v>
      </c>
      <c r="C8" s="417">
        <v>5859</v>
      </c>
      <c r="D8" s="417">
        <v>4879</v>
      </c>
      <c r="E8" s="417">
        <v>3432</v>
      </c>
      <c r="F8" s="417">
        <f t="shared" si="0"/>
        <v>23765</v>
      </c>
      <c r="G8" s="417">
        <f t="shared" si="1"/>
        <v>0</v>
      </c>
      <c r="H8" s="200"/>
      <c r="I8" s="201"/>
      <c r="J8" s="200"/>
    </row>
    <row r="9" spans="1:18" ht="20.25">
      <c r="A9" s="209" t="s">
        <v>20</v>
      </c>
      <c r="B9" s="417">
        <v>7578</v>
      </c>
      <c r="C9" s="417">
        <v>6900</v>
      </c>
      <c r="D9" s="417">
        <v>3444</v>
      </c>
      <c r="E9" s="417">
        <v>5909</v>
      </c>
      <c r="F9" s="417">
        <f t="shared" si="0"/>
        <v>23831</v>
      </c>
      <c r="G9" s="417">
        <f t="shared" si="1"/>
        <v>0</v>
      </c>
      <c r="H9" s="200"/>
      <c r="I9" s="201"/>
      <c r="J9" s="200"/>
    </row>
    <row r="10" spans="1:18" ht="20.25">
      <c r="A10" s="209" t="s">
        <v>21</v>
      </c>
      <c r="B10" s="417">
        <v>6291</v>
      </c>
      <c r="C10" s="417">
        <v>5209</v>
      </c>
      <c r="D10" s="417">
        <v>6333</v>
      </c>
      <c r="E10" s="417">
        <v>8633</v>
      </c>
      <c r="F10" s="417">
        <f t="shared" si="0"/>
        <v>26466</v>
      </c>
      <c r="G10" s="417">
        <f t="shared" si="1"/>
        <v>1323.3000000000002</v>
      </c>
      <c r="H10" s="200"/>
      <c r="I10" s="201"/>
      <c r="J10" s="200"/>
    </row>
    <row r="11" spans="1:18" ht="20.25">
      <c r="A11" s="209" t="s">
        <v>22</v>
      </c>
      <c r="B11" s="417">
        <v>7910</v>
      </c>
      <c r="C11" s="417">
        <v>7278</v>
      </c>
      <c r="D11" s="417">
        <v>6298</v>
      </c>
      <c r="E11" s="417">
        <v>8478</v>
      </c>
      <c r="F11" s="417">
        <f t="shared" si="0"/>
        <v>29964</v>
      </c>
      <c r="G11" s="417">
        <f t="shared" si="1"/>
        <v>1498.2</v>
      </c>
      <c r="H11" s="200"/>
      <c r="J11" s="200"/>
    </row>
    <row r="12" spans="1:18" ht="20.25">
      <c r="A12" s="209" t="s">
        <v>23</v>
      </c>
      <c r="B12" s="417">
        <v>6432</v>
      </c>
      <c r="C12" s="417">
        <v>7322</v>
      </c>
      <c r="D12" s="417">
        <v>7245</v>
      </c>
      <c r="E12" s="417">
        <v>7754</v>
      </c>
      <c r="F12" s="417">
        <f t="shared" si="0"/>
        <v>28753</v>
      </c>
      <c r="G12" s="417">
        <f t="shared" si="1"/>
        <v>1437.65</v>
      </c>
      <c r="H12" s="200"/>
      <c r="J12" s="200"/>
    </row>
    <row r="13" spans="1:18" ht="20.25">
      <c r="A13" s="209" t="s">
        <v>24</v>
      </c>
      <c r="B13" s="417">
        <v>6354</v>
      </c>
      <c r="C13" s="417">
        <v>6563</v>
      </c>
      <c r="D13" s="417">
        <v>4333</v>
      </c>
      <c r="E13" s="417">
        <v>8284</v>
      </c>
      <c r="F13" s="417">
        <f t="shared" si="0"/>
        <v>25534</v>
      </c>
      <c r="G13" s="417">
        <f t="shared" si="1"/>
        <v>1276.7</v>
      </c>
      <c r="H13" s="200"/>
      <c r="J13" s="200"/>
    </row>
    <row r="14" spans="1:18" ht="20.25">
      <c r="A14" s="209" t="s">
        <v>25</v>
      </c>
      <c r="B14" s="417">
        <v>7789</v>
      </c>
      <c r="C14" s="417">
        <v>7434</v>
      </c>
      <c r="D14" s="417">
        <v>5647</v>
      </c>
      <c r="E14" s="417">
        <v>7633</v>
      </c>
      <c r="F14" s="417">
        <f t="shared" si="0"/>
        <v>28503</v>
      </c>
      <c r="G14" s="417">
        <f t="shared" si="1"/>
        <v>1425.15</v>
      </c>
      <c r="H14" s="200"/>
      <c r="I14" s="200"/>
      <c r="J14" s="200"/>
    </row>
    <row r="15" spans="1:18" ht="20.25">
      <c r="A15" s="509" t="s">
        <v>26</v>
      </c>
      <c r="B15" s="510">
        <f>SUM(B6:B14)</f>
        <v>66787</v>
      </c>
      <c r="C15" s="510">
        <f t="shared" ref="C15:G15" si="2">SUM(C6:C14)</f>
        <v>57269</v>
      </c>
      <c r="D15" s="510">
        <f t="shared" si="2"/>
        <v>47995</v>
      </c>
      <c r="E15" s="510">
        <f t="shared" si="2"/>
        <v>62962</v>
      </c>
      <c r="F15" s="510">
        <f t="shared" si="2"/>
        <v>235013</v>
      </c>
      <c r="G15" s="510">
        <f t="shared" si="2"/>
        <v>6961</v>
      </c>
      <c r="H15" s="200"/>
      <c r="I15" s="164"/>
      <c r="J15" s="163"/>
      <c r="K15" s="165"/>
      <c r="L15" s="165"/>
    </row>
    <row r="16" spans="1:18" ht="17.25">
      <c r="H16" s="200"/>
      <c r="I16" s="164"/>
      <c r="J16" s="163"/>
      <c r="K16" s="163"/>
      <c r="L16" s="163"/>
    </row>
    <row r="17" spans="2:12" ht="17.25">
      <c r="I17" s="164"/>
      <c r="J17" s="163"/>
      <c r="K17" s="163"/>
      <c r="L17" s="163"/>
    </row>
    <row r="19" spans="2:12">
      <c r="E19" s="364"/>
    </row>
    <row r="20" spans="2:12" ht="26.25">
      <c r="B20" s="359"/>
      <c r="E20" s="364"/>
    </row>
    <row r="21" spans="2:12" ht="26.25">
      <c r="B21" s="359"/>
    </row>
    <row r="22" spans="2:12" ht="17.25">
      <c r="B22" s="337"/>
    </row>
    <row r="23" spans="2:12" ht="26.25">
      <c r="B23" s="359"/>
    </row>
    <row r="24" spans="2:12" ht="26.25">
      <c r="B24" s="359"/>
    </row>
  </sheetData>
  <mergeCells count="1">
    <mergeCell ref="A2:B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E4F08"/>
  </sheetPr>
  <dimension ref="B1:U49"/>
  <sheetViews>
    <sheetView showGridLines="0" zoomScale="70" zoomScaleNormal="70" workbookViewId="0">
      <selection activeCell="B1" sqref="B1"/>
    </sheetView>
  </sheetViews>
  <sheetFormatPr defaultRowHeight="47.25" customHeight="1"/>
  <cols>
    <col min="1" max="1" width="3.875" style="175" customWidth="1"/>
    <col min="2" max="2" width="44" style="655" customWidth="1"/>
    <col min="3" max="4" width="44" style="175" customWidth="1"/>
    <col min="5" max="5" width="9.5" style="175" customWidth="1"/>
    <col min="6" max="6" width="47.5" style="175" customWidth="1"/>
    <col min="7" max="7" width="36.625" style="175" customWidth="1"/>
    <col min="8" max="17" width="9.375" style="175" customWidth="1"/>
    <col min="18" max="16384" width="9" style="175"/>
  </cols>
  <sheetData>
    <row r="1" spans="2:21" ht="47.25" customHeight="1">
      <c r="B1" s="550" t="s">
        <v>3721</v>
      </c>
      <c r="C1" s="198"/>
      <c r="D1" s="198"/>
      <c r="E1" s="198"/>
      <c r="F1" s="198"/>
      <c r="G1" s="198"/>
      <c r="H1" s="198"/>
      <c r="I1" s="165"/>
      <c r="J1" s="165"/>
      <c r="K1" s="165"/>
      <c r="L1" s="165"/>
      <c r="M1" s="165"/>
      <c r="N1" s="198"/>
      <c r="O1" s="198"/>
      <c r="P1" s="165"/>
      <c r="Q1" s="165"/>
      <c r="R1" s="165"/>
      <c r="S1" s="165"/>
      <c r="T1" s="165"/>
      <c r="U1" s="165"/>
    </row>
    <row r="2" spans="2:21" ht="47.25" customHeight="1" thickBot="1"/>
    <row r="3" spans="2:21" ht="47.25" customHeight="1">
      <c r="B3" s="689" t="s">
        <v>27</v>
      </c>
      <c r="C3" s="690"/>
      <c r="D3" s="691"/>
      <c r="E3" s="205"/>
      <c r="F3" s="670" t="s">
        <v>28</v>
      </c>
      <c r="G3" s="671" t="s">
        <v>29</v>
      </c>
    </row>
    <row r="4" spans="2:21" ht="47.25" customHeight="1">
      <c r="B4" s="683" t="s">
        <v>3714</v>
      </c>
      <c r="C4" s="684"/>
      <c r="D4" s="685"/>
      <c r="F4" s="666" t="s">
        <v>3722</v>
      </c>
      <c r="G4" s="663" t="s">
        <v>30</v>
      </c>
    </row>
    <row r="5" spans="2:21" ht="47.25" customHeight="1">
      <c r="B5" s="692" t="s">
        <v>3728</v>
      </c>
      <c r="C5" s="693"/>
      <c r="D5" s="694"/>
      <c r="F5" s="667" t="s">
        <v>3723</v>
      </c>
      <c r="G5" s="664" t="s">
        <v>32</v>
      </c>
    </row>
    <row r="6" spans="2:21" ht="47.25" customHeight="1">
      <c r="B6" s="683" t="s">
        <v>3715</v>
      </c>
      <c r="C6" s="684"/>
      <c r="D6" s="685"/>
      <c r="E6" s="205"/>
      <c r="F6" s="668" t="s">
        <v>3724</v>
      </c>
      <c r="G6" s="663" t="s">
        <v>34</v>
      </c>
    </row>
    <row r="7" spans="2:21" ht="47.25" customHeight="1">
      <c r="B7" s="662"/>
      <c r="C7" s="658">
        <v>120</v>
      </c>
      <c r="D7" s="661"/>
      <c r="E7" s="205"/>
      <c r="F7" s="667" t="s">
        <v>73</v>
      </c>
      <c r="G7" s="664" t="s">
        <v>33</v>
      </c>
    </row>
    <row r="8" spans="2:21" ht="47.25" customHeight="1">
      <c r="B8" s="683" t="s">
        <v>3716</v>
      </c>
      <c r="C8" s="684"/>
      <c r="D8" s="685"/>
      <c r="E8" s="205"/>
      <c r="F8" s="668" t="s">
        <v>3725</v>
      </c>
      <c r="G8" s="663" t="s">
        <v>35</v>
      </c>
    </row>
    <row r="9" spans="2:21" ht="47.25" customHeight="1" thickBot="1">
      <c r="B9" s="686" t="str">
        <f>IF(C7&lt;=100,C7,"Over Budget")</f>
        <v>Over Budget</v>
      </c>
      <c r="C9" s="687"/>
      <c r="D9" s="688"/>
      <c r="E9" s="205"/>
      <c r="F9" s="669" t="s">
        <v>3726</v>
      </c>
      <c r="G9" s="665" t="s">
        <v>3727</v>
      </c>
    </row>
    <row r="10" spans="2:21" ht="47.25" customHeight="1" thickBot="1"/>
    <row r="11" spans="2:21" ht="47.25" customHeight="1">
      <c r="B11" s="689" t="s">
        <v>31</v>
      </c>
      <c r="C11" s="690"/>
      <c r="D11" s="691"/>
    </row>
    <row r="12" spans="2:21" ht="47.25" customHeight="1">
      <c r="B12" s="683" t="s">
        <v>3714</v>
      </c>
      <c r="C12" s="684"/>
      <c r="D12" s="685"/>
    </row>
    <row r="13" spans="2:21" ht="47.25" customHeight="1">
      <c r="B13" s="692" t="s">
        <v>3729</v>
      </c>
      <c r="C13" s="693"/>
      <c r="D13" s="694"/>
    </row>
    <row r="14" spans="2:21" ht="47.25" customHeight="1">
      <c r="B14" s="683" t="s">
        <v>3715</v>
      </c>
      <c r="C14" s="684"/>
      <c r="D14" s="685"/>
      <c r="E14" s="205"/>
      <c r="F14" s="205"/>
      <c r="G14" s="205"/>
    </row>
    <row r="15" spans="2:21" ht="47.25" customHeight="1">
      <c r="B15" s="659">
        <v>15</v>
      </c>
      <c r="C15" s="658">
        <v>9</v>
      </c>
      <c r="D15" s="660">
        <v>8</v>
      </c>
      <c r="E15" s="205"/>
      <c r="F15" s="205"/>
      <c r="G15" s="205"/>
    </row>
    <row r="16" spans="2:21" ht="47.25" customHeight="1">
      <c r="B16" s="683" t="s">
        <v>3717</v>
      </c>
      <c r="C16" s="684"/>
      <c r="D16" s="685"/>
      <c r="E16" s="205"/>
      <c r="F16" s="205"/>
      <c r="G16" s="205"/>
    </row>
    <row r="17" spans="2:7" ht="47.25" customHeight="1" thickBot="1">
      <c r="B17" s="686" t="b">
        <f>AND(B15&gt;D15,C15&gt;D15)</f>
        <v>1</v>
      </c>
      <c r="C17" s="687"/>
      <c r="D17" s="688"/>
      <c r="E17" s="205"/>
      <c r="F17" s="205"/>
      <c r="G17" s="205"/>
    </row>
    <row r="18" spans="2:7" ht="47.25" customHeight="1" thickBot="1">
      <c r="B18" s="206"/>
      <c r="C18" s="204"/>
      <c r="E18" s="205"/>
      <c r="F18" s="205"/>
      <c r="G18" s="205"/>
    </row>
    <row r="19" spans="2:7" ht="47.25" customHeight="1">
      <c r="B19" s="689" t="s">
        <v>36</v>
      </c>
      <c r="C19" s="690"/>
      <c r="D19" s="691"/>
    </row>
    <row r="20" spans="2:7" ht="47.25" customHeight="1">
      <c r="B20" s="683" t="s">
        <v>3714</v>
      </c>
      <c r="C20" s="684"/>
      <c r="D20" s="685"/>
    </row>
    <row r="21" spans="2:7" ht="47.25" customHeight="1">
      <c r="B21" s="692" t="s">
        <v>3730</v>
      </c>
      <c r="C21" s="693"/>
      <c r="D21" s="694"/>
    </row>
    <row r="22" spans="2:7" ht="47.25" customHeight="1">
      <c r="B22" s="683" t="s">
        <v>3715</v>
      </c>
      <c r="C22" s="684"/>
      <c r="D22" s="685"/>
      <c r="E22" s="205"/>
      <c r="F22" s="205"/>
      <c r="G22" s="205"/>
    </row>
    <row r="23" spans="2:7" ht="47.25" customHeight="1">
      <c r="B23" s="659">
        <v>10</v>
      </c>
      <c r="C23" s="658">
        <v>3</v>
      </c>
      <c r="D23" s="660">
        <v>9</v>
      </c>
      <c r="E23" s="205"/>
      <c r="F23" s="205"/>
      <c r="G23" s="205"/>
    </row>
    <row r="24" spans="2:7" ht="47.25" customHeight="1">
      <c r="B24" s="683" t="s">
        <v>3720</v>
      </c>
      <c r="C24" s="684"/>
      <c r="D24" s="685"/>
      <c r="E24" s="205"/>
      <c r="F24" s="205"/>
      <c r="G24" s="205"/>
    </row>
    <row r="25" spans="2:7" ht="47.25" customHeight="1" thickBot="1">
      <c r="B25" s="686" t="b">
        <f>OR(B23&gt;D23,C23&gt;D23)</f>
        <v>1</v>
      </c>
      <c r="C25" s="687"/>
      <c r="D25" s="688"/>
      <c r="E25" s="205"/>
      <c r="F25" s="205"/>
      <c r="G25" s="205"/>
    </row>
    <row r="26" spans="2:7" ht="47.25" customHeight="1" thickBot="1">
      <c r="B26" s="654"/>
      <c r="C26" s="588"/>
      <c r="E26" s="654"/>
      <c r="F26" s="654"/>
      <c r="G26" s="654"/>
    </row>
    <row r="27" spans="2:7" ht="47.25" customHeight="1">
      <c r="B27" s="689" t="s">
        <v>37</v>
      </c>
      <c r="C27" s="690"/>
      <c r="D27" s="691"/>
    </row>
    <row r="28" spans="2:7" ht="47.25" customHeight="1">
      <c r="B28" s="683" t="s">
        <v>3714</v>
      </c>
      <c r="C28" s="684"/>
      <c r="D28" s="685"/>
    </row>
    <row r="29" spans="2:7" ht="47.25" customHeight="1">
      <c r="B29" s="692" t="s">
        <v>3731</v>
      </c>
      <c r="C29" s="693"/>
      <c r="D29" s="694"/>
    </row>
    <row r="30" spans="2:7" ht="47.25" customHeight="1">
      <c r="B30" s="683" t="s">
        <v>3715</v>
      </c>
      <c r="C30" s="684"/>
      <c r="D30" s="685"/>
      <c r="E30" s="205"/>
    </row>
    <row r="31" spans="2:7" ht="47.25" customHeight="1">
      <c r="B31" s="662"/>
      <c r="C31" s="658">
        <v>50</v>
      </c>
      <c r="D31" s="657"/>
      <c r="E31" s="205"/>
    </row>
    <row r="32" spans="2:7" ht="47.25" customHeight="1">
      <c r="B32" s="683" t="s">
        <v>3719</v>
      </c>
      <c r="C32" s="684"/>
      <c r="D32" s="685"/>
      <c r="E32" s="205"/>
    </row>
    <row r="33" spans="2:5" ht="47.25" customHeight="1" thickBot="1">
      <c r="B33" s="686" t="str">
        <f>IF(AND(C31&gt;1,C31&lt;100),"ok","warning")</f>
        <v>ok</v>
      </c>
      <c r="C33" s="687"/>
      <c r="D33" s="688"/>
      <c r="E33" s="205"/>
    </row>
    <row r="34" spans="2:5" ht="47.25" customHeight="1" thickBot="1">
      <c r="B34" s="206"/>
      <c r="C34" s="204"/>
      <c r="E34" s="205"/>
    </row>
    <row r="35" spans="2:5" ht="47.25" customHeight="1">
      <c r="B35" s="689" t="s">
        <v>38</v>
      </c>
      <c r="C35" s="690"/>
      <c r="D35" s="691"/>
    </row>
    <row r="36" spans="2:5" ht="47.25" customHeight="1">
      <c r="B36" s="683" t="s">
        <v>3714</v>
      </c>
      <c r="C36" s="684"/>
      <c r="D36" s="685"/>
    </row>
    <row r="37" spans="2:5" ht="47.25" customHeight="1">
      <c r="B37" s="692" t="s">
        <v>3732</v>
      </c>
      <c r="C37" s="693"/>
      <c r="D37" s="694"/>
    </row>
    <row r="38" spans="2:5" ht="47.25" customHeight="1">
      <c r="B38" s="683" t="s">
        <v>3715</v>
      </c>
      <c r="C38" s="684"/>
      <c r="D38" s="685"/>
    </row>
    <row r="39" spans="2:5" ht="47.25" customHeight="1">
      <c r="B39" s="662"/>
      <c r="C39" s="658">
        <v>101</v>
      </c>
      <c r="D39" s="599"/>
    </row>
    <row r="40" spans="2:5" ht="47.25" customHeight="1">
      <c r="B40" s="683" t="s">
        <v>3718</v>
      </c>
      <c r="C40" s="684"/>
      <c r="D40" s="685"/>
    </row>
    <row r="41" spans="2:5" ht="47.25" customHeight="1" thickBot="1">
      <c r="B41" s="686" t="str">
        <f>IF(OR(C39&lt;2,C39&gt;100),"warning",C39*2%)</f>
        <v>warning</v>
      </c>
      <c r="C41" s="687"/>
      <c r="D41" s="688"/>
    </row>
    <row r="49" spans="2:2" ht="47.25" customHeight="1">
      <c r="B49" s="656"/>
    </row>
  </sheetData>
  <mergeCells count="30">
    <mergeCell ref="B9:D9"/>
    <mergeCell ref="B14:D14"/>
    <mergeCell ref="B22:D22"/>
    <mergeCell ref="B16:D16"/>
    <mergeCell ref="B17:D17"/>
    <mergeCell ref="B19:D19"/>
    <mergeCell ref="B20:D20"/>
    <mergeCell ref="B21:D21"/>
    <mergeCell ref="B3:D3"/>
    <mergeCell ref="B4:D4"/>
    <mergeCell ref="B5:D5"/>
    <mergeCell ref="B6:D6"/>
    <mergeCell ref="B8:D8"/>
    <mergeCell ref="B27:D27"/>
    <mergeCell ref="B28:D28"/>
    <mergeCell ref="B29:D29"/>
    <mergeCell ref="B30:D30"/>
    <mergeCell ref="B11:D11"/>
    <mergeCell ref="B12:D12"/>
    <mergeCell ref="B13:D13"/>
    <mergeCell ref="B24:D24"/>
    <mergeCell ref="B25:D25"/>
    <mergeCell ref="B38:D38"/>
    <mergeCell ref="B40:D40"/>
    <mergeCell ref="B41:D41"/>
    <mergeCell ref="B32:D32"/>
    <mergeCell ref="B33:D33"/>
    <mergeCell ref="B35:D35"/>
    <mergeCell ref="B36:D36"/>
    <mergeCell ref="B37:D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66312"/>
  </sheetPr>
  <dimension ref="A1:R31"/>
  <sheetViews>
    <sheetView showGridLines="0" zoomScaleNormal="100" workbookViewId="0"/>
  </sheetViews>
  <sheetFormatPr defaultRowHeight="16.5"/>
  <cols>
    <col min="1" max="1" width="10.5" style="175" customWidth="1"/>
    <col min="2" max="2" width="23" style="175" bestFit="1" customWidth="1"/>
    <col min="3" max="7" width="17.75" style="175" customWidth="1"/>
    <col min="8" max="8" width="17.25" style="175" customWidth="1"/>
    <col min="9" max="9" width="18.375" style="175" customWidth="1"/>
    <col min="10" max="10" width="17" style="175" customWidth="1"/>
    <col min="11" max="16384" width="9" style="175"/>
  </cols>
  <sheetData>
    <row r="1" spans="1:18" ht="52.5">
      <c r="A1" s="208" t="s">
        <v>39</v>
      </c>
      <c r="B1" s="198"/>
      <c r="C1" s="198"/>
      <c r="D1" s="198"/>
      <c r="E1" s="198"/>
      <c r="F1" s="198"/>
      <c r="G1" s="198"/>
      <c r="H1" s="165"/>
      <c r="I1" s="165"/>
      <c r="J1" s="165"/>
      <c r="K1" s="165"/>
      <c r="L1" s="198"/>
      <c r="M1" s="198"/>
      <c r="N1" s="165"/>
      <c r="O1" s="165"/>
      <c r="P1" s="165"/>
      <c r="Q1" s="165"/>
      <c r="R1" s="165"/>
    </row>
    <row r="2" spans="1:18" ht="33">
      <c r="A2" s="695" t="s">
        <v>40</v>
      </c>
      <c r="B2" s="695"/>
      <c r="C2" s="695"/>
      <c r="D2" s="695"/>
      <c r="E2" s="695"/>
      <c r="F2" s="695"/>
    </row>
    <row r="3" spans="1:18" ht="13.5" customHeight="1">
      <c r="A3" s="209"/>
      <c r="B3" s="209"/>
      <c r="C3" s="210"/>
      <c r="D3" s="210"/>
      <c r="E3" s="210"/>
      <c r="F3" s="210"/>
      <c r="G3" s="210"/>
      <c r="H3" s="211"/>
      <c r="I3" s="211"/>
    </row>
    <row r="4" spans="1:18" ht="33">
      <c r="A4" s="362">
        <f ca="1">TODAY()</f>
        <v>43200</v>
      </c>
      <c r="B4" s="361" t="s">
        <v>3733</v>
      </c>
      <c r="C4" s="361"/>
      <c r="D4" s="361"/>
      <c r="E4" s="361"/>
      <c r="F4" s="361"/>
      <c r="G4" s="361"/>
    </row>
    <row r="5" spans="1:18" ht="13.5" customHeight="1">
      <c r="A5" s="362"/>
      <c r="B5" s="361"/>
      <c r="C5" s="361"/>
      <c r="D5" s="361"/>
      <c r="E5" s="361"/>
      <c r="F5" s="361"/>
      <c r="G5" s="361"/>
    </row>
    <row r="6" spans="1:18" ht="51">
      <c r="A6" s="362"/>
      <c r="B6" s="361"/>
      <c r="C6" s="696" t="s">
        <v>41</v>
      </c>
      <c r="D6" s="696"/>
      <c r="E6" s="696"/>
      <c r="F6" s="696"/>
      <c r="H6" s="462" t="s">
        <v>3510</v>
      </c>
      <c r="I6" s="461" t="s">
        <v>3511</v>
      </c>
    </row>
    <row r="7" spans="1:18" ht="27.75" customHeight="1">
      <c r="A7" s="362"/>
      <c r="B7" s="361"/>
      <c r="C7" s="459" t="s">
        <v>42</v>
      </c>
      <c r="D7" s="459" t="s">
        <v>43</v>
      </c>
      <c r="E7" s="459" t="s">
        <v>44</v>
      </c>
      <c r="F7" s="459" t="s">
        <v>45</v>
      </c>
      <c r="H7" s="463" t="s">
        <v>16</v>
      </c>
      <c r="I7" s="463" t="s">
        <v>16</v>
      </c>
    </row>
    <row r="8" spans="1:18" ht="24.75" customHeight="1">
      <c r="A8" s="362"/>
      <c r="B8" s="361"/>
      <c r="C8" s="460">
        <v>6200</v>
      </c>
      <c r="D8" s="460">
        <v>5000</v>
      </c>
      <c r="E8" s="460">
        <v>6000</v>
      </c>
      <c r="F8" s="460">
        <v>7000</v>
      </c>
      <c r="H8" s="464">
        <v>0.05</v>
      </c>
      <c r="I8" s="464">
        <v>0.02</v>
      </c>
    </row>
    <row r="9" spans="1:18" ht="30.75" customHeight="1" thickBot="1">
      <c r="A9" s="362"/>
      <c r="B9" s="361"/>
      <c r="C9" s="361"/>
      <c r="D9" s="361"/>
      <c r="E9" s="361"/>
      <c r="F9" s="361"/>
      <c r="G9" s="361"/>
      <c r="H9" s="524" t="s">
        <v>46</v>
      </c>
      <c r="I9" s="524" t="s">
        <v>46</v>
      </c>
    </row>
    <row r="10" spans="1:18" ht="46.5" customHeight="1">
      <c r="A10" s="514" t="s">
        <v>47</v>
      </c>
      <c r="B10" s="515" t="s">
        <v>48</v>
      </c>
      <c r="C10" s="515" t="s">
        <v>42</v>
      </c>
      <c r="D10" s="515" t="s">
        <v>43</v>
      </c>
      <c r="E10" s="515" t="s">
        <v>44</v>
      </c>
      <c r="F10" s="515" t="s">
        <v>45</v>
      </c>
      <c r="G10" s="516" t="s">
        <v>15</v>
      </c>
      <c r="H10" s="516" t="s">
        <v>16</v>
      </c>
      <c r="I10" s="516" t="s">
        <v>16</v>
      </c>
    </row>
    <row r="11" spans="1:18" ht="20.25">
      <c r="A11" s="517" t="s">
        <v>49</v>
      </c>
      <c r="B11" s="518" t="s">
        <v>50</v>
      </c>
      <c r="C11" s="521">
        <v>6354</v>
      </c>
      <c r="D11" s="521">
        <v>4846</v>
      </c>
      <c r="E11" s="521">
        <v>3958</v>
      </c>
      <c r="F11" s="521">
        <v>8284</v>
      </c>
      <c r="G11" s="522">
        <f>SUM(C11:F11)</f>
        <v>23442</v>
      </c>
      <c r="H11" s="522">
        <f>IF(AND(C11&gt;$C$8,D11&gt;$D$8,E11&gt;$E$8,F11&gt;$F$8),G11*$H$8,0)</f>
        <v>0</v>
      </c>
      <c r="I11" s="522">
        <f>IF(OR(C11&gt;$C$8,D11&gt;$D$8,E11&gt;$E$8,F11&gt;$F$8),G11*$I$8,0)</f>
        <v>468.84000000000003</v>
      </c>
      <c r="J11" s="465"/>
    </row>
    <row r="12" spans="1:18" ht="20.25">
      <c r="A12" s="517" t="s">
        <v>51</v>
      </c>
      <c r="B12" s="518" t="s">
        <v>52</v>
      </c>
      <c r="C12" s="521">
        <v>8484</v>
      </c>
      <c r="D12" s="521">
        <v>5858</v>
      </c>
      <c r="E12" s="521">
        <v>6589</v>
      </c>
      <c r="F12" s="521">
        <v>8001</v>
      </c>
      <c r="G12" s="522">
        <f t="shared" ref="G12:G25" si="0">SUM(C12:F12)</f>
        <v>28932</v>
      </c>
      <c r="H12" s="522">
        <f t="shared" ref="H12:H25" si="1">IF(AND(C12&gt;$C$8,D12&gt;$D$8,E12&gt;$E$8,F12&gt;$F$8),G12*$H$8,0)</f>
        <v>1446.6000000000001</v>
      </c>
      <c r="I12" s="522">
        <f t="shared" ref="I12:I25" si="2">IF(OR(C12&gt;$C$8,D12&gt;$D$8,E12&gt;$E$8,F12&gt;$F$8),G12*$I$8,0)</f>
        <v>578.64</v>
      </c>
      <c r="J12" s="465"/>
    </row>
    <row r="13" spans="1:18" ht="20.25">
      <c r="A13" s="517" t="s">
        <v>53</v>
      </c>
      <c r="B13" s="518" t="s">
        <v>54</v>
      </c>
      <c r="C13" s="521">
        <v>9595</v>
      </c>
      <c r="D13" s="521">
        <v>5859</v>
      </c>
      <c r="E13" s="521">
        <v>4879</v>
      </c>
      <c r="F13" s="521">
        <v>3432</v>
      </c>
      <c r="G13" s="522">
        <f t="shared" si="0"/>
        <v>23765</v>
      </c>
      <c r="H13" s="522">
        <f t="shared" si="1"/>
        <v>0</v>
      </c>
      <c r="I13" s="522">
        <f t="shared" si="2"/>
        <v>475.3</v>
      </c>
      <c r="J13" s="465"/>
    </row>
    <row r="14" spans="1:18" ht="20.25">
      <c r="A14" s="517" t="s">
        <v>55</v>
      </c>
      <c r="B14" s="518" t="s">
        <v>50</v>
      </c>
      <c r="C14" s="521">
        <v>7578</v>
      </c>
      <c r="D14" s="521">
        <v>6900</v>
      </c>
      <c r="E14" s="521">
        <v>3444</v>
      </c>
      <c r="F14" s="521">
        <v>5909</v>
      </c>
      <c r="G14" s="522">
        <f t="shared" si="0"/>
        <v>23831</v>
      </c>
      <c r="H14" s="522">
        <f t="shared" si="1"/>
        <v>0</v>
      </c>
      <c r="I14" s="522">
        <f t="shared" si="2"/>
        <v>476.62</v>
      </c>
      <c r="J14" s="465"/>
    </row>
    <row r="15" spans="1:18" ht="20.25">
      <c r="A15" s="517" t="s">
        <v>56</v>
      </c>
      <c r="B15" s="518" t="s">
        <v>57</v>
      </c>
      <c r="C15" s="521">
        <v>6291</v>
      </c>
      <c r="D15" s="521">
        <v>5209</v>
      </c>
      <c r="E15" s="521">
        <v>6333</v>
      </c>
      <c r="F15" s="521">
        <v>8633</v>
      </c>
      <c r="G15" s="522">
        <f t="shared" si="0"/>
        <v>26466</v>
      </c>
      <c r="H15" s="522">
        <f t="shared" si="1"/>
        <v>1323.3000000000002</v>
      </c>
      <c r="I15" s="522">
        <f t="shared" si="2"/>
        <v>529.32000000000005</v>
      </c>
      <c r="J15" s="465"/>
    </row>
    <row r="16" spans="1:18" ht="20.25">
      <c r="A16" s="517" t="s">
        <v>58</v>
      </c>
      <c r="B16" s="518" t="s">
        <v>57</v>
      </c>
      <c r="C16" s="521">
        <v>791</v>
      </c>
      <c r="D16" s="521">
        <v>278</v>
      </c>
      <c r="E16" s="521">
        <v>298</v>
      </c>
      <c r="F16" s="521">
        <v>478</v>
      </c>
      <c r="G16" s="522">
        <f t="shared" si="0"/>
        <v>1845</v>
      </c>
      <c r="H16" s="522">
        <f t="shared" si="1"/>
        <v>0</v>
      </c>
      <c r="I16" s="522">
        <f t="shared" si="2"/>
        <v>0</v>
      </c>
      <c r="J16" s="465"/>
    </row>
    <row r="17" spans="1:10" ht="20.25">
      <c r="A17" s="517" t="s">
        <v>59</v>
      </c>
      <c r="B17" s="518" t="s">
        <v>54</v>
      </c>
      <c r="C17" s="521">
        <v>432</v>
      </c>
      <c r="D17" s="521">
        <v>322</v>
      </c>
      <c r="E17" s="521">
        <v>245</v>
      </c>
      <c r="F17" s="521">
        <v>754</v>
      </c>
      <c r="G17" s="522">
        <f t="shared" si="0"/>
        <v>1753</v>
      </c>
      <c r="H17" s="522">
        <f t="shared" si="1"/>
        <v>0</v>
      </c>
      <c r="I17" s="522">
        <f t="shared" si="2"/>
        <v>0</v>
      </c>
      <c r="J17" s="465"/>
    </row>
    <row r="18" spans="1:10" ht="20.25">
      <c r="A18" s="517" t="s">
        <v>60</v>
      </c>
      <c r="B18" s="518" t="s">
        <v>50</v>
      </c>
      <c r="C18" s="521">
        <v>6354</v>
      </c>
      <c r="D18" s="521">
        <v>6563</v>
      </c>
      <c r="E18" s="521">
        <v>4333</v>
      </c>
      <c r="F18" s="521">
        <v>8284</v>
      </c>
      <c r="G18" s="522">
        <f t="shared" si="0"/>
        <v>25534</v>
      </c>
      <c r="H18" s="522">
        <f t="shared" si="1"/>
        <v>0</v>
      </c>
      <c r="I18" s="522">
        <f t="shared" si="2"/>
        <v>510.68</v>
      </c>
      <c r="J18" s="465"/>
    </row>
    <row r="19" spans="1:10" ht="20.25">
      <c r="A19" s="517" t="s">
        <v>61</v>
      </c>
      <c r="B19" s="518" t="s">
        <v>52</v>
      </c>
      <c r="C19" s="521">
        <v>789</v>
      </c>
      <c r="D19" s="521">
        <v>434</v>
      </c>
      <c r="E19" s="521">
        <v>784</v>
      </c>
      <c r="F19" s="521">
        <v>633</v>
      </c>
      <c r="G19" s="522">
        <f t="shared" si="0"/>
        <v>2640</v>
      </c>
      <c r="H19" s="522">
        <f t="shared" si="1"/>
        <v>0</v>
      </c>
      <c r="I19" s="522">
        <f t="shared" si="2"/>
        <v>0</v>
      </c>
      <c r="J19" s="465"/>
    </row>
    <row r="20" spans="1:10" ht="20.25">
      <c r="A20" s="517" t="s">
        <v>62</v>
      </c>
      <c r="B20" s="518" t="s">
        <v>54</v>
      </c>
      <c r="C20" s="521">
        <v>534</v>
      </c>
      <c r="D20" s="521">
        <v>423</v>
      </c>
      <c r="E20" s="521">
        <v>521</v>
      </c>
      <c r="F20" s="521">
        <v>625</v>
      </c>
      <c r="G20" s="522">
        <f t="shared" si="0"/>
        <v>2103</v>
      </c>
      <c r="H20" s="522">
        <f t="shared" si="1"/>
        <v>0</v>
      </c>
      <c r="I20" s="522">
        <f t="shared" si="2"/>
        <v>0</v>
      </c>
      <c r="J20" s="465"/>
    </row>
    <row r="21" spans="1:10" ht="20.25">
      <c r="A21" s="517" t="s">
        <v>63</v>
      </c>
      <c r="B21" s="518" t="s">
        <v>50</v>
      </c>
      <c r="C21" s="521">
        <v>644</v>
      </c>
      <c r="D21" s="521">
        <v>643</v>
      </c>
      <c r="E21" s="521">
        <v>634</v>
      </c>
      <c r="F21" s="521">
        <v>632</v>
      </c>
      <c r="G21" s="522">
        <f t="shared" si="0"/>
        <v>2553</v>
      </c>
      <c r="H21" s="522">
        <f t="shared" si="1"/>
        <v>0</v>
      </c>
      <c r="I21" s="522">
        <f t="shared" si="2"/>
        <v>0</v>
      </c>
      <c r="J21" s="465"/>
    </row>
    <row r="22" spans="1:10" ht="20.25">
      <c r="A22" s="517" t="s">
        <v>64</v>
      </c>
      <c r="B22" s="518" t="s">
        <v>52</v>
      </c>
      <c r="C22" s="521">
        <v>654</v>
      </c>
      <c r="D22" s="521">
        <v>634</v>
      </c>
      <c r="E22" s="521">
        <v>326</v>
      </c>
      <c r="F22" s="521">
        <v>754</v>
      </c>
      <c r="G22" s="522">
        <f t="shared" si="0"/>
        <v>2368</v>
      </c>
      <c r="H22" s="522">
        <f t="shared" si="1"/>
        <v>0</v>
      </c>
      <c r="I22" s="522">
        <f t="shared" si="2"/>
        <v>0</v>
      </c>
      <c r="J22" s="465"/>
    </row>
    <row r="23" spans="1:10" ht="20.25">
      <c r="A23" s="517" t="s">
        <v>65</v>
      </c>
      <c r="B23" s="518" t="s">
        <v>57</v>
      </c>
      <c r="C23" s="521">
        <v>6778</v>
      </c>
      <c r="D23" s="521">
        <v>6760</v>
      </c>
      <c r="E23" s="521">
        <v>7621</v>
      </c>
      <c r="F23" s="521">
        <v>7834</v>
      </c>
      <c r="G23" s="522">
        <f t="shared" si="0"/>
        <v>28993</v>
      </c>
      <c r="H23" s="522">
        <f t="shared" si="1"/>
        <v>1449.65</v>
      </c>
      <c r="I23" s="522">
        <f t="shared" si="2"/>
        <v>579.86</v>
      </c>
      <c r="J23" s="465"/>
    </row>
    <row r="24" spans="1:10" ht="20.25">
      <c r="A24" s="517" t="s">
        <v>66</v>
      </c>
      <c r="B24" s="518" t="s">
        <v>54</v>
      </c>
      <c r="C24" s="521">
        <v>6354</v>
      </c>
      <c r="D24" s="521">
        <v>6346</v>
      </c>
      <c r="E24" s="521">
        <v>3555</v>
      </c>
      <c r="F24" s="521">
        <v>6442</v>
      </c>
      <c r="G24" s="522">
        <f t="shared" si="0"/>
        <v>22697</v>
      </c>
      <c r="H24" s="522">
        <f t="shared" si="1"/>
        <v>0</v>
      </c>
      <c r="I24" s="522">
        <f t="shared" si="2"/>
        <v>453.94</v>
      </c>
      <c r="J24" s="465"/>
    </row>
    <row r="25" spans="1:10" ht="21" thickBot="1">
      <c r="A25" s="519" t="s">
        <v>67</v>
      </c>
      <c r="B25" s="520" t="s">
        <v>57</v>
      </c>
      <c r="C25" s="523">
        <v>233</v>
      </c>
      <c r="D25" s="523">
        <v>532</v>
      </c>
      <c r="E25" s="523">
        <v>525</v>
      </c>
      <c r="F25" s="523">
        <v>652</v>
      </c>
      <c r="G25" s="522">
        <f t="shared" si="0"/>
        <v>1942</v>
      </c>
      <c r="H25" s="522">
        <f t="shared" si="1"/>
        <v>0</v>
      </c>
      <c r="I25" s="522">
        <f t="shared" si="2"/>
        <v>0</v>
      </c>
      <c r="J25" s="465"/>
    </row>
    <row r="26" spans="1:10" ht="20.25">
      <c r="A26" s="211"/>
      <c r="B26" s="211"/>
      <c r="C26" s="211"/>
      <c r="D26" s="211"/>
      <c r="E26" s="211"/>
      <c r="F26" s="211"/>
      <c r="G26" s="211"/>
      <c r="H26" s="211"/>
      <c r="I26" s="211"/>
    </row>
    <row r="27" spans="1:10" ht="20.25">
      <c r="A27" s="211"/>
      <c r="B27" s="211"/>
      <c r="C27" s="211"/>
      <c r="D27" s="211"/>
      <c r="E27" s="211"/>
      <c r="F27" s="211"/>
      <c r="G27" s="211"/>
      <c r="H27" s="211"/>
      <c r="I27" s="211"/>
    </row>
    <row r="28" spans="1:10" ht="20.25">
      <c r="A28" s="211"/>
      <c r="B28" s="211"/>
      <c r="C28" s="211"/>
      <c r="D28" s="211"/>
      <c r="E28" s="211"/>
      <c r="F28" s="211"/>
      <c r="G28" s="211"/>
      <c r="H28" s="211"/>
      <c r="I28" s="211"/>
    </row>
    <row r="29" spans="1:10" ht="20.25">
      <c r="A29" s="211"/>
      <c r="B29" s="211"/>
      <c r="C29" s="211"/>
      <c r="D29" s="211"/>
      <c r="E29" s="211"/>
      <c r="F29" s="211"/>
      <c r="G29" s="211"/>
      <c r="H29" s="211"/>
      <c r="I29" s="211"/>
    </row>
    <row r="30" spans="1:10" ht="20.25">
      <c r="A30" s="211"/>
      <c r="B30" s="211"/>
      <c r="C30" s="211"/>
      <c r="D30" s="211"/>
      <c r="E30" s="211"/>
      <c r="F30" s="211"/>
      <c r="G30" s="211"/>
      <c r="H30" s="211"/>
      <c r="I30" s="211"/>
    </row>
    <row r="31" spans="1:10" ht="20.25">
      <c r="A31" s="211"/>
      <c r="B31" s="211"/>
      <c r="C31" s="211"/>
      <c r="D31" s="211"/>
      <c r="E31" s="211"/>
      <c r="F31" s="211"/>
      <c r="G31" s="211"/>
      <c r="H31" s="211"/>
      <c r="I31" s="211"/>
    </row>
  </sheetData>
  <mergeCells count="2">
    <mergeCell ref="A2:F2"/>
    <mergeCell ref="C6:F6"/>
  </mergeCells>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99963"/>
  </sheetPr>
  <dimension ref="A1:V41"/>
  <sheetViews>
    <sheetView showGridLines="0" zoomScaleNormal="100" workbookViewId="0"/>
  </sheetViews>
  <sheetFormatPr defaultRowHeight="16.5"/>
  <cols>
    <col min="1" max="1" width="31.5" style="175" customWidth="1"/>
    <col min="2" max="2" width="14.75" style="175" customWidth="1"/>
    <col min="3" max="3" width="16.375" style="175" customWidth="1"/>
    <col min="4" max="5" width="9" style="175"/>
    <col min="6" max="6" width="29.25" style="175" customWidth="1"/>
    <col min="7" max="7" width="14.25" style="175" customWidth="1"/>
    <col min="8" max="16384" width="9" style="175"/>
  </cols>
  <sheetData>
    <row r="1" spans="1:22" ht="52.5">
      <c r="A1" s="214" t="s">
        <v>68</v>
      </c>
      <c r="B1" s="198"/>
      <c r="C1" s="165"/>
      <c r="D1" s="165"/>
      <c r="E1" s="165"/>
      <c r="F1" s="165"/>
      <c r="G1" s="165"/>
      <c r="H1" s="165"/>
      <c r="I1" s="165"/>
      <c r="J1" s="165"/>
      <c r="K1" s="165"/>
      <c r="L1" s="165"/>
      <c r="M1" s="165"/>
      <c r="N1" s="165"/>
      <c r="O1" s="165"/>
      <c r="P1" s="165"/>
      <c r="Q1" s="165"/>
      <c r="R1" s="165"/>
      <c r="S1" s="165"/>
      <c r="T1" s="165"/>
      <c r="U1" s="165"/>
      <c r="V1" s="165"/>
    </row>
    <row r="2" spans="1:22" ht="33">
      <c r="A2" s="589"/>
      <c r="B2" s="589"/>
      <c r="C2" s="589"/>
      <c r="D2" s="589"/>
      <c r="E2" s="589"/>
      <c r="F2" s="589"/>
      <c r="G2" s="165"/>
      <c r="H2" s="165"/>
      <c r="I2" s="165"/>
      <c r="J2" s="165"/>
      <c r="K2" s="165"/>
      <c r="L2" s="165"/>
      <c r="M2" s="165"/>
      <c r="N2" s="165"/>
      <c r="O2" s="165"/>
      <c r="P2" s="165"/>
      <c r="Q2" s="165"/>
      <c r="R2" s="165"/>
      <c r="S2" s="165"/>
      <c r="T2" s="165"/>
      <c r="U2" s="165"/>
      <c r="V2" s="165"/>
    </row>
    <row r="3" spans="1:22" ht="26.25">
      <c r="A3" s="697" t="s">
        <v>69</v>
      </c>
      <c r="B3" s="697"/>
      <c r="C3" s="697"/>
      <c r="D3" s="215"/>
      <c r="E3" s="215"/>
      <c r="F3" s="216"/>
      <c r="G3" s="217"/>
      <c r="H3" s="199"/>
    </row>
    <row r="4" spans="1:22" ht="26.25">
      <c r="A4" s="698">
        <f ca="1">TODAY()</f>
        <v>43200</v>
      </c>
      <c r="B4" s="699"/>
      <c r="C4" s="699"/>
      <c r="D4" s="215"/>
      <c r="E4" s="215"/>
      <c r="F4" s="218"/>
      <c r="G4" s="218"/>
    </row>
    <row r="5" spans="1:22" ht="21" thickBot="1">
      <c r="A5" s="219"/>
      <c r="B5" s="217"/>
      <c r="C5" s="525" t="s">
        <v>46</v>
      </c>
      <c r="D5" s="217"/>
      <c r="E5" s="217"/>
      <c r="F5" s="217"/>
      <c r="G5" s="217"/>
    </row>
    <row r="6" spans="1:22" ht="37.5" customHeight="1">
      <c r="A6" s="220" t="s">
        <v>70</v>
      </c>
      <c r="B6" s="213" t="s">
        <v>71</v>
      </c>
      <c r="C6" s="213" t="s">
        <v>16</v>
      </c>
      <c r="D6" s="217"/>
      <c r="F6" s="221" t="s">
        <v>72</v>
      </c>
      <c r="G6" s="222" t="s">
        <v>73</v>
      </c>
    </row>
    <row r="7" spans="1:22" ht="18.75" customHeight="1">
      <c r="A7" s="212" t="s">
        <v>74</v>
      </c>
      <c r="B7" s="223">
        <v>12450</v>
      </c>
      <c r="C7" s="726">
        <f>IF(B7&lt;5000,0,IF(B7&lt;15000,5%,IF(B7&lt;25000,10%,15%)))*B7</f>
        <v>622.5</v>
      </c>
      <c r="D7" s="224"/>
      <c r="F7" s="225" t="s">
        <v>75</v>
      </c>
      <c r="G7" s="226" t="s">
        <v>76</v>
      </c>
    </row>
    <row r="8" spans="1:22" ht="20.25">
      <c r="A8" s="212" t="s">
        <v>77</v>
      </c>
      <c r="B8" s="223">
        <v>10260</v>
      </c>
      <c r="C8" s="726">
        <f t="shared" ref="C8:C41" si="0">IF(B8&lt;5000,0,IF(B8&lt;15000,5%,IF(B8&lt;25000,10%,15%)))*B8</f>
        <v>513</v>
      </c>
      <c r="D8" s="224"/>
      <c r="E8" s="218"/>
      <c r="F8" s="227" t="s">
        <v>78</v>
      </c>
      <c r="G8" s="228">
        <v>0</v>
      </c>
    </row>
    <row r="9" spans="1:22" ht="20.25">
      <c r="A9" s="212" t="s">
        <v>79</v>
      </c>
      <c r="B9" s="223">
        <v>15700</v>
      </c>
      <c r="C9" s="726">
        <f t="shared" si="0"/>
        <v>1570</v>
      </c>
      <c r="D9" s="217"/>
      <c r="E9" s="218"/>
      <c r="F9" s="227" t="s">
        <v>80</v>
      </c>
      <c r="G9" s="229">
        <v>0.05</v>
      </c>
    </row>
    <row r="10" spans="1:22" ht="20.25">
      <c r="A10" s="212" t="s">
        <v>81</v>
      </c>
      <c r="B10" s="223">
        <v>12225</v>
      </c>
      <c r="C10" s="726">
        <f t="shared" si="0"/>
        <v>611.25</v>
      </c>
      <c r="D10" s="217"/>
      <c r="E10" s="218"/>
      <c r="F10" s="227" t="s">
        <v>82</v>
      </c>
      <c r="G10" s="229">
        <v>0.1</v>
      </c>
    </row>
    <row r="11" spans="1:22" ht="21" thickBot="1">
      <c r="A11" s="212" t="s">
        <v>83</v>
      </c>
      <c r="B11" s="223">
        <v>15000</v>
      </c>
      <c r="C11" s="726">
        <f t="shared" si="0"/>
        <v>1500</v>
      </c>
      <c r="D11" s="217"/>
      <c r="E11" s="218"/>
      <c r="F11" s="230" t="s">
        <v>84</v>
      </c>
      <c r="G11" s="231">
        <v>0.15</v>
      </c>
    </row>
    <row r="12" spans="1:22" ht="20.25">
      <c r="A12" s="212" t="s">
        <v>85</v>
      </c>
      <c r="B12" s="223">
        <v>4750</v>
      </c>
      <c r="C12" s="726">
        <f t="shared" si="0"/>
        <v>0</v>
      </c>
      <c r="D12" s="217"/>
      <c r="E12" s="217"/>
      <c r="G12" s="217"/>
    </row>
    <row r="13" spans="1:22" ht="20.25">
      <c r="A13" s="212" t="s">
        <v>86</v>
      </c>
      <c r="B13" s="223">
        <v>16840</v>
      </c>
      <c r="C13" s="726">
        <f t="shared" si="0"/>
        <v>1684</v>
      </c>
      <c r="D13" s="217"/>
      <c r="E13" s="217"/>
      <c r="F13" s="217"/>
      <c r="G13" s="217"/>
    </row>
    <row r="14" spans="1:22" ht="20.25">
      <c r="A14" s="212" t="s">
        <v>87</v>
      </c>
      <c r="B14" s="223">
        <v>12110</v>
      </c>
      <c r="C14" s="726">
        <f t="shared" si="0"/>
        <v>605.5</v>
      </c>
      <c r="D14" s="217"/>
      <c r="E14" s="217"/>
      <c r="F14" s="217"/>
      <c r="G14" s="217"/>
    </row>
    <row r="15" spans="1:22" ht="20.25">
      <c r="A15" s="212" t="s">
        <v>88</v>
      </c>
      <c r="B15" s="223">
        <v>7790</v>
      </c>
      <c r="C15" s="726">
        <f t="shared" si="0"/>
        <v>389.5</v>
      </c>
      <c r="D15" s="217"/>
      <c r="E15" s="217"/>
      <c r="F15" s="217"/>
      <c r="G15" s="217"/>
    </row>
    <row r="16" spans="1:22" ht="20.25">
      <c r="A16" s="212" t="s">
        <v>89</v>
      </c>
      <c r="B16" s="223">
        <v>4500</v>
      </c>
      <c r="C16" s="726">
        <f t="shared" si="0"/>
        <v>0</v>
      </c>
      <c r="D16" s="217"/>
      <c r="E16" s="217"/>
      <c r="F16" s="217"/>
      <c r="G16" s="217"/>
    </row>
    <row r="17" spans="1:7" ht="20.25">
      <c r="A17" s="212" t="s">
        <v>90</v>
      </c>
      <c r="B17" s="223">
        <v>6900</v>
      </c>
      <c r="C17" s="726">
        <f t="shared" si="0"/>
        <v>345</v>
      </c>
      <c r="D17" s="217"/>
      <c r="E17" s="217"/>
      <c r="G17" s="217"/>
    </row>
    <row r="18" spans="1:7" ht="20.25">
      <c r="A18" s="212" t="s">
        <v>91</v>
      </c>
      <c r="B18" s="223">
        <v>10550</v>
      </c>
      <c r="C18" s="726">
        <f t="shared" si="0"/>
        <v>527.5</v>
      </c>
      <c r="D18" s="217"/>
      <c r="E18" s="217"/>
      <c r="F18" s="217"/>
      <c r="G18" s="217"/>
    </row>
    <row r="19" spans="1:7" ht="20.25">
      <c r="A19" s="212" t="s">
        <v>92</v>
      </c>
      <c r="B19" s="223">
        <v>14295</v>
      </c>
      <c r="C19" s="726">
        <f t="shared" si="0"/>
        <v>714.75</v>
      </c>
      <c r="D19" s="217"/>
      <c r="E19" s="217"/>
      <c r="F19" s="217"/>
      <c r="G19" s="217"/>
    </row>
    <row r="20" spans="1:7" ht="20.25">
      <c r="A20" s="212" t="s">
        <v>93</v>
      </c>
      <c r="B20" s="223">
        <v>28000</v>
      </c>
      <c r="C20" s="726">
        <f t="shared" si="0"/>
        <v>4200</v>
      </c>
      <c r="D20" s="217"/>
      <c r="E20" s="217"/>
      <c r="F20" s="217"/>
      <c r="G20" s="217"/>
    </row>
    <row r="21" spans="1:7" ht="20.25">
      <c r="A21" s="212" t="s">
        <v>94</v>
      </c>
      <c r="B21" s="223">
        <v>6700</v>
      </c>
      <c r="C21" s="726">
        <f t="shared" si="0"/>
        <v>335</v>
      </c>
      <c r="D21" s="217"/>
      <c r="E21" s="217"/>
      <c r="F21" s="217"/>
      <c r="G21" s="217"/>
    </row>
    <row r="22" spans="1:7" ht="20.25">
      <c r="A22" s="620" t="s">
        <v>3487</v>
      </c>
      <c r="B22" s="223">
        <v>20872</v>
      </c>
      <c r="C22" s="726">
        <f t="shared" si="0"/>
        <v>2087.2000000000003</v>
      </c>
      <c r="D22" s="217"/>
      <c r="E22" s="217"/>
      <c r="F22" s="217"/>
      <c r="G22" s="217"/>
    </row>
    <row r="23" spans="1:7" ht="20.25">
      <c r="A23" s="620" t="s">
        <v>3488</v>
      </c>
      <c r="B23" s="223">
        <v>26052</v>
      </c>
      <c r="C23" s="726">
        <f t="shared" si="0"/>
        <v>3907.7999999999997</v>
      </c>
      <c r="D23" s="217"/>
      <c r="E23" s="217"/>
      <c r="F23" s="217"/>
      <c r="G23" s="217"/>
    </row>
    <row r="24" spans="1:7" ht="20.25">
      <c r="A24" s="620" t="s">
        <v>3489</v>
      </c>
      <c r="B24" s="223">
        <v>7162</v>
      </c>
      <c r="C24" s="726">
        <f t="shared" si="0"/>
        <v>358.1</v>
      </c>
    </row>
    <row r="25" spans="1:7" ht="20.25">
      <c r="A25" s="620" t="s">
        <v>3490</v>
      </c>
      <c r="B25" s="223">
        <v>21909</v>
      </c>
      <c r="C25" s="726">
        <f t="shared" si="0"/>
        <v>2190.9</v>
      </c>
    </row>
    <row r="26" spans="1:7" ht="20.25">
      <c r="A26" s="620" t="s">
        <v>3491</v>
      </c>
      <c r="B26" s="223">
        <v>5019</v>
      </c>
      <c r="C26" s="726">
        <f t="shared" si="0"/>
        <v>250.95000000000002</v>
      </c>
    </row>
    <row r="27" spans="1:7" ht="20.25">
      <c r="A27" s="620" t="s">
        <v>3492</v>
      </c>
      <c r="B27" s="223">
        <v>19871</v>
      </c>
      <c r="C27" s="726">
        <f t="shared" si="0"/>
        <v>1987.1000000000001</v>
      </c>
    </row>
    <row r="28" spans="1:7" ht="20.25">
      <c r="A28" s="620" t="s">
        <v>3493</v>
      </c>
      <c r="B28" s="223">
        <v>5039</v>
      </c>
      <c r="C28" s="726">
        <f t="shared" si="0"/>
        <v>251.95000000000002</v>
      </c>
    </row>
    <row r="29" spans="1:7" ht="20.25">
      <c r="A29" s="620" t="s">
        <v>3494</v>
      </c>
      <c r="B29" s="223">
        <v>11305</v>
      </c>
      <c r="C29" s="726">
        <f t="shared" si="0"/>
        <v>565.25</v>
      </c>
    </row>
    <row r="30" spans="1:7" ht="20.25">
      <c r="A30" s="620" t="s">
        <v>3495</v>
      </c>
      <c r="B30" s="223">
        <v>29462</v>
      </c>
      <c r="C30" s="726">
        <f t="shared" si="0"/>
        <v>4419.3</v>
      </c>
    </row>
    <row r="31" spans="1:7" ht="20.25">
      <c r="A31" s="620" t="s">
        <v>3496</v>
      </c>
      <c r="B31" s="223">
        <v>11216</v>
      </c>
      <c r="C31" s="726">
        <f t="shared" si="0"/>
        <v>560.80000000000007</v>
      </c>
    </row>
    <row r="32" spans="1:7" ht="20.25">
      <c r="A32" s="620" t="s">
        <v>3497</v>
      </c>
      <c r="B32" s="223">
        <v>3417</v>
      </c>
      <c r="C32" s="726">
        <f t="shared" si="0"/>
        <v>0</v>
      </c>
    </row>
    <row r="33" spans="1:3" ht="20.25">
      <c r="A33" s="620" t="s">
        <v>3498</v>
      </c>
      <c r="B33" s="223">
        <v>20084</v>
      </c>
      <c r="C33" s="726">
        <f t="shared" si="0"/>
        <v>2008.4</v>
      </c>
    </row>
    <row r="34" spans="1:3" ht="20.25">
      <c r="A34" s="620" t="s">
        <v>3499</v>
      </c>
      <c r="B34" s="223">
        <v>18326</v>
      </c>
      <c r="C34" s="726">
        <f t="shared" si="0"/>
        <v>1832.6000000000001</v>
      </c>
    </row>
    <row r="35" spans="1:3" ht="20.25">
      <c r="A35" s="620" t="s">
        <v>3500</v>
      </c>
      <c r="B35" s="223">
        <v>7878</v>
      </c>
      <c r="C35" s="726">
        <f t="shared" si="0"/>
        <v>393.90000000000003</v>
      </c>
    </row>
    <row r="36" spans="1:3" ht="20.25">
      <c r="A36" s="620" t="s">
        <v>3501</v>
      </c>
      <c r="B36" s="223">
        <v>13527</v>
      </c>
      <c r="C36" s="726">
        <f t="shared" si="0"/>
        <v>676.35</v>
      </c>
    </row>
    <row r="37" spans="1:3" ht="20.25">
      <c r="A37" s="620" t="s">
        <v>3502</v>
      </c>
      <c r="B37" s="223">
        <v>3252</v>
      </c>
      <c r="C37" s="726">
        <f t="shared" si="0"/>
        <v>0</v>
      </c>
    </row>
    <row r="38" spans="1:3" ht="20.25">
      <c r="A38" s="620" t="s">
        <v>3503</v>
      </c>
      <c r="B38" s="223">
        <v>29739</v>
      </c>
      <c r="C38" s="726">
        <f t="shared" si="0"/>
        <v>4460.8499999999995</v>
      </c>
    </row>
    <row r="39" spans="1:3" ht="20.25">
      <c r="A39" s="620" t="s">
        <v>3504</v>
      </c>
      <c r="B39" s="223">
        <v>20490</v>
      </c>
      <c r="C39" s="726">
        <f t="shared" si="0"/>
        <v>2049</v>
      </c>
    </row>
    <row r="40" spans="1:3" ht="20.25">
      <c r="A40" s="620" t="s">
        <v>3505</v>
      </c>
      <c r="B40" s="223">
        <v>21500</v>
      </c>
      <c r="C40" s="726">
        <f t="shared" si="0"/>
        <v>2150</v>
      </c>
    </row>
    <row r="41" spans="1:3" ht="20.25">
      <c r="A41" s="620" t="s">
        <v>3506</v>
      </c>
      <c r="B41" s="223">
        <v>11150</v>
      </c>
      <c r="C41" s="726">
        <f t="shared" si="0"/>
        <v>557.5</v>
      </c>
    </row>
  </sheetData>
  <mergeCells count="2">
    <mergeCell ref="A3:C3"/>
    <mergeCell ref="A4:C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BB893"/>
  </sheetPr>
  <dimension ref="A1:X28"/>
  <sheetViews>
    <sheetView showGridLines="0" zoomScale="70" zoomScaleNormal="70" workbookViewId="0"/>
  </sheetViews>
  <sheetFormatPr defaultRowHeight="16.5"/>
  <cols>
    <col min="1" max="1" width="12.875" style="175" customWidth="1"/>
    <col min="2" max="6" width="9" style="175"/>
    <col min="7" max="12" width="22.875" style="175" customWidth="1"/>
    <col min="13" max="13" width="12.5" style="175" customWidth="1"/>
    <col min="14" max="14" width="17.375" style="175" bestFit="1" customWidth="1"/>
    <col min="15" max="15" width="15.25" style="175" customWidth="1"/>
    <col min="16" max="16" width="18.75" style="175" customWidth="1"/>
    <col min="17" max="17" width="12.875" style="175" customWidth="1"/>
    <col min="18" max="16384" width="9" style="175"/>
  </cols>
  <sheetData>
    <row r="1" spans="1:24" ht="52.5">
      <c r="A1" s="513" t="s">
        <v>95</v>
      </c>
      <c r="B1" s="198"/>
      <c r="C1" s="165"/>
      <c r="D1" s="165"/>
      <c r="E1" s="165"/>
      <c r="F1" s="165"/>
      <c r="G1" s="165"/>
      <c r="H1" s="165"/>
      <c r="I1" s="165"/>
      <c r="J1" s="165"/>
      <c r="K1" s="165"/>
      <c r="L1" s="165"/>
      <c r="M1" s="165"/>
      <c r="N1" s="165"/>
      <c r="O1" s="165"/>
      <c r="P1" s="165"/>
      <c r="Q1" s="165"/>
      <c r="R1" s="165"/>
      <c r="S1" s="165"/>
      <c r="T1" s="165"/>
      <c r="U1" s="165"/>
      <c r="V1" s="165"/>
      <c r="W1" s="165"/>
      <c r="X1" s="165"/>
    </row>
    <row r="2" spans="1:24" ht="24" customHeight="1">
      <c r="I2" s="232"/>
      <c r="J2" s="232"/>
      <c r="K2" s="232"/>
      <c r="L2" s="232"/>
    </row>
    <row r="3" spans="1:24" ht="26.25" customHeight="1">
      <c r="A3" s="287" t="s">
        <v>3796</v>
      </c>
      <c r="I3" s="232"/>
      <c r="J3" s="232"/>
      <c r="K3" s="232"/>
      <c r="L3" s="232"/>
    </row>
    <row r="4" spans="1:24" ht="61.5" thickBot="1">
      <c r="A4" s="491" t="s">
        <v>10</v>
      </c>
      <c r="B4" s="491" t="s">
        <v>96</v>
      </c>
      <c r="C4" s="491" t="s">
        <v>97</v>
      </c>
      <c r="D4" s="491" t="s">
        <v>98</v>
      </c>
      <c r="E4" s="491" t="s">
        <v>99</v>
      </c>
      <c r="F4" s="491" t="s">
        <v>100</v>
      </c>
      <c r="G4" s="492" t="s">
        <v>101</v>
      </c>
      <c r="H4" s="493" t="s">
        <v>102</v>
      </c>
      <c r="I4" s="494" t="s">
        <v>103</v>
      </c>
      <c r="J4" s="494" t="s">
        <v>104</v>
      </c>
      <c r="K4" s="491" t="s">
        <v>15</v>
      </c>
      <c r="L4" s="492" t="s">
        <v>105</v>
      </c>
    </row>
    <row r="5" spans="1:24" ht="24.75" customHeight="1" thickBot="1">
      <c r="A5" s="495" t="s">
        <v>106</v>
      </c>
      <c r="B5" s="234">
        <v>10</v>
      </c>
      <c r="C5" s="234">
        <v>24</v>
      </c>
      <c r="D5" s="234">
        <v>5</v>
      </c>
      <c r="E5" s="234">
        <v>20</v>
      </c>
      <c r="F5" s="234"/>
      <c r="G5" s="496"/>
      <c r="H5" s="498"/>
      <c r="I5" s="497"/>
      <c r="J5" s="499"/>
      <c r="K5" s="496"/>
      <c r="L5" s="498"/>
      <c r="N5" s="233" t="s">
        <v>107</v>
      </c>
      <c r="O5" s="207"/>
    </row>
    <row r="6" spans="1:24" ht="24.75" customHeight="1">
      <c r="A6" s="495" t="s">
        <v>108</v>
      </c>
      <c r="B6" s="234">
        <v>7</v>
      </c>
      <c r="C6" s="234">
        <v>17</v>
      </c>
      <c r="D6" s="234">
        <v>9</v>
      </c>
      <c r="E6" s="234">
        <v>18</v>
      </c>
      <c r="F6" s="234">
        <v>20</v>
      </c>
      <c r="G6" s="496"/>
      <c r="H6" s="498"/>
      <c r="I6" s="497"/>
      <c r="J6" s="499"/>
      <c r="K6" s="496"/>
      <c r="L6" s="498"/>
      <c r="N6" s="500" t="s">
        <v>109</v>
      </c>
      <c r="O6" s="207"/>
    </row>
    <row r="7" spans="1:24" ht="24.75" customHeight="1">
      <c r="A7" s="495" t="s">
        <v>110</v>
      </c>
      <c r="B7" s="234">
        <v>5</v>
      </c>
      <c r="C7" s="234">
        <v>15</v>
      </c>
      <c r="D7" s="234">
        <v>6</v>
      </c>
      <c r="E7" s="234">
        <v>23</v>
      </c>
      <c r="F7" s="234">
        <v>22</v>
      </c>
      <c r="G7" s="496"/>
      <c r="H7" s="498"/>
      <c r="I7" s="497"/>
      <c r="J7" s="499"/>
      <c r="K7" s="496"/>
      <c r="L7" s="498"/>
      <c r="N7" s="501" t="s">
        <v>111</v>
      </c>
      <c r="O7" s="207"/>
    </row>
    <row r="8" spans="1:24" ht="24.75" customHeight="1" thickBot="1">
      <c r="A8" s="495" t="s">
        <v>112</v>
      </c>
      <c r="B8" s="234"/>
      <c r="C8" s="234">
        <v>18</v>
      </c>
      <c r="D8" s="234"/>
      <c r="E8" s="234">
        <v>15</v>
      </c>
      <c r="F8" s="234">
        <v>15</v>
      </c>
      <c r="G8" s="496"/>
      <c r="H8" s="498"/>
      <c r="I8" s="497"/>
      <c r="J8" s="499"/>
      <c r="K8" s="496"/>
      <c r="L8" s="498"/>
      <c r="N8" s="502" t="s">
        <v>113</v>
      </c>
      <c r="O8" s="207"/>
    </row>
    <row r="9" spans="1:24" ht="24.75" customHeight="1" thickBot="1">
      <c r="A9" s="495" t="s">
        <v>114</v>
      </c>
      <c r="B9" s="234"/>
      <c r="C9" s="234">
        <v>22</v>
      </c>
      <c r="D9" s="234">
        <v>2</v>
      </c>
      <c r="E9" s="234">
        <v>16</v>
      </c>
      <c r="F9" s="234">
        <v>20</v>
      </c>
      <c r="G9" s="496"/>
      <c r="H9" s="498"/>
      <c r="I9" s="497"/>
      <c r="J9" s="499"/>
      <c r="K9" s="496"/>
      <c r="L9" s="498"/>
      <c r="N9" s="207"/>
      <c r="O9" s="207"/>
    </row>
    <row r="10" spans="1:24" ht="24.75" customHeight="1" thickBot="1">
      <c r="A10" s="495" t="s">
        <v>115</v>
      </c>
      <c r="B10" s="234">
        <v>3</v>
      </c>
      <c r="C10" s="234"/>
      <c r="D10" s="234">
        <v>9</v>
      </c>
      <c r="E10" s="234">
        <v>23</v>
      </c>
      <c r="F10" s="234">
        <v>19</v>
      </c>
      <c r="G10" s="496"/>
      <c r="H10" s="498"/>
      <c r="I10" s="497"/>
      <c r="J10" s="499"/>
      <c r="K10" s="496"/>
      <c r="L10" s="498"/>
      <c r="N10" s="503" t="s">
        <v>116</v>
      </c>
      <c r="O10" s="504"/>
    </row>
    <row r="11" spans="1:24" ht="24.75" customHeight="1">
      <c r="A11" s="495" t="s">
        <v>21</v>
      </c>
      <c r="B11" s="234">
        <v>5</v>
      </c>
      <c r="C11" s="234">
        <v>14</v>
      </c>
      <c r="D11" s="234">
        <v>4</v>
      </c>
      <c r="E11" s="234"/>
      <c r="F11" s="234"/>
      <c r="G11" s="496"/>
      <c r="H11" s="498"/>
      <c r="I11" s="497"/>
      <c r="J11" s="499"/>
      <c r="K11" s="496"/>
      <c r="L11" s="498"/>
      <c r="N11" s="505" t="s">
        <v>117</v>
      </c>
      <c r="O11" s="506" t="s">
        <v>118</v>
      </c>
    </row>
    <row r="12" spans="1:24" ht="24.75" customHeight="1">
      <c r="A12" s="495" t="s">
        <v>119</v>
      </c>
      <c r="B12" s="234">
        <v>8</v>
      </c>
      <c r="C12" s="234">
        <v>27</v>
      </c>
      <c r="D12" s="234">
        <v>5</v>
      </c>
      <c r="E12" s="234">
        <v>24</v>
      </c>
      <c r="F12" s="234">
        <v>20</v>
      </c>
      <c r="G12" s="496"/>
      <c r="H12" s="498"/>
      <c r="I12" s="497"/>
      <c r="J12" s="499"/>
      <c r="K12" s="496"/>
      <c r="L12" s="498"/>
      <c r="N12" s="505" t="s">
        <v>120</v>
      </c>
      <c r="O12" s="506" t="s">
        <v>121</v>
      </c>
    </row>
    <row r="13" spans="1:24" ht="24.75" customHeight="1">
      <c r="A13" s="495" t="s">
        <v>122</v>
      </c>
      <c r="B13" s="234">
        <v>9</v>
      </c>
      <c r="C13" s="234">
        <v>19</v>
      </c>
      <c r="D13" s="234">
        <v>6</v>
      </c>
      <c r="E13" s="234">
        <v>19</v>
      </c>
      <c r="F13" s="234"/>
      <c r="G13" s="496"/>
      <c r="H13" s="498"/>
      <c r="I13" s="497"/>
      <c r="J13" s="499"/>
      <c r="K13" s="496"/>
      <c r="L13" s="498"/>
      <c r="N13" s="505" t="s">
        <v>123</v>
      </c>
      <c r="O13" s="506" t="s">
        <v>124</v>
      </c>
    </row>
    <row r="14" spans="1:24" ht="24.75" customHeight="1" thickBot="1">
      <c r="A14" s="495" t="s">
        <v>125</v>
      </c>
      <c r="B14" s="234">
        <v>7</v>
      </c>
      <c r="C14" s="234">
        <v>20</v>
      </c>
      <c r="D14" s="234">
        <v>8</v>
      </c>
      <c r="E14" s="234"/>
      <c r="F14" s="234"/>
      <c r="G14" s="496"/>
      <c r="H14" s="498"/>
      <c r="I14" s="497"/>
      <c r="J14" s="499"/>
      <c r="K14" s="496"/>
      <c r="L14" s="498"/>
      <c r="N14" s="507" t="s">
        <v>126</v>
      </c>
      <c r="O14" s="508" t="s">
        <v>127</v>
      </c>
    </row>
    <row r="15" spans="1:24" ht="24.75" customHeight="1">
      <c r="A15" s="495" t="s">
        <v>128</v>
      </c>
      <c r="B15" s="234">
        <v>6</v>
      </c>
      <c r="C15" s="234"/>
      <c r="D15" s="234">
        <v>7</v>
      </c>
      <c r="E15" s="234">
        <v>18</v>
      </c>
      <c r="F15" s="234">
        <v>20</v>
      </c>
      <c r="G15" s="496"/>
      <c r="H15" s="498"/>
      <c r="I15" s="497"/>
      <c r="J15" s="499"/>
      <c r="K15" s="496"/>
      <c r="L15" s="498"/>
      <c r="N15" s="207"/>
      <c r="O15" s="207"/>
    </row>
    <row r="16" spans="1:24" ht="24.75" customHeight="1">
      <c r="A16" s="495" t="s">
        <v>129</v>
      </c>
      <c r="B16" s="234">
        <v>6</v>
      </c>
      <c r="C16" s="234">
        <v>17</v>
      </c>
      <c r="D16" s="234">
        <v>5</v>
      </c>
      <c r="E16" s="234">
        <v>21</v>
      </c>
      <c r="F16" s="234">
        <v>14</v>
      </c>
      <c r="G16" s="496"/>
      <c r="H16" s="498"/>
      <c r="I16" s="497"/>
      <c r="J16" s="499"/>
      <c r="K16" s="496"/>
      <c r="L16" s="498"/>
      <c r="N16" s="211"/>
      <c r="O16" s="211"/>
    </row>
    <row r="17" spans="1:15" ht="24.75" customHeight="1">
      <c r="A17" s="495" t="s">
        <v>130</v>
      </c>
      <c r="B17" s="234"/>
      <c r="C17" s="234">
        <v>23</v>
      </c>
      <c r="D17" s="234">
        <v>3</v>
      </c>
      <c r="E17" s="234">
        <v>20</v>
      </c>
      <c r="F17" s="234"/>
      <c r="G17" s="496"/>
      <c r="H17" s="498"/>
      <c r="I17" s="497"/>
      <c r="J17" s="499"/>
      <c r="K17" s="496"/>
      <c r="L17" s="498"/>
    </row>
    <row r="18" spans="1:15" ht="24.75" customHeight="1">
      <c r="A18" s="495" t="s">
        <v>131</v>
      </c>
      <c r="B18" s="234">
        <v>9</v>
      </c>
      <c r="C18" s="234">
        <v>11</v>
      </c>
      <c r="D18" s="234">
        <v>7</v>
      </c>
      <c r="E18" s="234">
        <v>17</v>
      </c>
      <c r="F18" s="234">
        <v>17</v>
      </c>
      <c r="G18" s="496"/>
      <c r="H18" s="498"/>
      <c r="I18" s="497"/>
      <c r="J18" s="499"/>
      <c r="K18" s="496"/>
      <c r="L18" s="498"/>
    </row>
    <row r="19" spans="1:15" ht="24.75" customHeight="1">
      <c r="A19" s="495" t="s">
        <v>132</v>
      </c>
      <c r="B19" s="234">
        <v>10</v>
      </c>
      <c r="C19" s="234">
        <v>19</v>
      </c>
      <c r="D19" s="234">
        <v>8</v>
      </c>
      <c r="E19" s="234">
        <v>19</v>
      </c>
      <c r="F19" s="234">
        <v>19</v>
      </c>
      <c r="G19" s="496"/>
      <c r="H19" s="498"/>
      <c r="I19" s="497"/>
      <c r="J19" s="499"/>
      <c r="K19" s="496"/>
      <c r="L19" s="498"/>
    </row>
    <row r="20" spans="1:15" ht="27.75" customHeight="1">
      <c r="G20" s="526" t="s">
        <v>46</v>
      </c>
      <c r="H20" s="526" t="s">
        <v>46</v>
      </c>
      <c r="I20" s="526" t="s">
        <v>46</v>
      </c>
      <c r="J20" s="526" t="s">
        <v>46</v>
      </c>
      <c r="K20" s="526" t="s">
        <v>46</v>
      </c>
      <c r="L20" s="526" t="s">
        <v>46</v>
      </c>
      <c r="O20" s="199"/>
    </row>
    <row r="21" spans="1:15" ht="25.5">
      <c r="I21" s="235"/>
      <c r="J21" s="235"/>
      <c r="K21" s="199"/>
    </row>
    <row r="22" spans="1:15">
      <c r="J22" s="199"/>
      <c r="K22" s="236" t="s">
        <v>133</v>
      </c>
    </row>
    <row r="26" spans="1:15" ht="20.25">
      <c r="A26" s="237"/>
    </row>
    <row r="27" spans="1:15" ht="20.25">
      <c r="A27" s="238"/>
    </row>
    <row r="28" spans="1:15" ht="20.25">
      <c r="A28" s="238"/>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2060"/>
  </sheetPr>
  <dimension ref="A1:Y47"/>
  <sheetViews>
    <sheetView showGridLines="0" zoomScaleNormal="100" workbookViewId="0"/>
  </sheetViews>
  <sheetFormatPr defaultRowHeight="14.25"/>
  <cols>
    <col min="1" max="1" width="20.125" style="185" customWidth="1"/>
    <col min="2" max="2" width="16.125" style="186" customWidth="1"/>
    <col min="3" max="4" width="16.125" style="185" customWidth="1"/>
    <col min="5" max="5" width="16.125" style="186" customWidth="1"/>
    <col min="6" max="6" width="9" style="185"/>
    <col min="7" max="7" width="8.875" style="185" customWidth="1"/>
    <col min="8" max="8" width="15.125" style="185" customWidth="1"/>
    <col min="9" max="9" width="14.375" style="185" customWidth="1"/>
    <col min="10" max="10" width="9.875" style="185" customWidth="1"/>
    <col min="11" max="11" width="10.625" style="185" customWidth="1"/>
    <col min="12" max="16384" width="9" style="185"/>
  </cols>
  <sheetData>
    <row r="1" spans="1:25" ht="49.5" customHeight="1">
      <c r="A1" s="184" t="s">
        <v>134</v>
      </c>
      <c r="B1" s="403"/>
      <c r="C1" s="403"/>
      <c r="G1" s="410" t="s">
        <v>135</v>
      </c>
      <c r="H1" s="411"/>
      <c r="I1" s="411"/>
      <c r="J1" s="412"/>
    </row>
    <row r="2" spans="1:25" ht="17.25">
      <c r="A2" s="404"/>
      <c r="B2" s="404"/>
      <c r="C2" s="404"/>
      <c r="D2" s="404"/>
      <c r="E2" s="404"/>
      <c r="F2" s="404"/>
      <c r="G2" s="187"/>
      <c r="H2" s="187" t="s">
        <v>136</v>
      </c>
      <c r="I2" s="187"/>
      <c r="J2" s="187"/>
      <c r="K2" s="404"/>
      <c r="L2" s="404"/>
      <c r="M2" s="404"/>
      <c r="N2" s="404"/>
      <c r="O2" s="404"/>
      <c r="P2" s="404"/>
      <c r="Q2" s="404"/>
      <c r="R2" s="404"/>
      <c r="S2" s="404"/>
      <c r="T2" s="404"/>
      <c r="U2" s="404"/>
      <c r="V2" s="404"/>
      <c r="W2" s="404"/>
      <c r="X2" s="404"/>
      <c r="Y2" s="404"/>
    </row>
    <row r="3" spans="1:25" ht="20.25">
      <c r="A3" s="413" t="s">
        <v>137</v>
      </c>
      <c r="B3" s="404"/>
      <c r="C3" s="404"/>
      <c r="D3" s="404"/>
      <c r="E3" s="404"/>
      <c r="F3" s="404"/>
      <c r="G3" s="187"/>
      <c r="H3" s="187" t="s">
        <v>138</v>
      </c>
      <c r="I3" s="187"/>
      <c r="J3" s="187"/>
      <c r="K3" s="404"/>
      <c r="L3" s="404"/>
      <c r="M3" s="404"/>
      <c r="N3" s="404"/>
      <c r="O3" s="404"/>
      <c r="P3" s="404"/>
      <c r="Q3" s="404"/>
      <c r="R3" s="404"/>
      <c r="S3" s="404"/>
      <c r="T3" s="404"/>
      <c r="U3" s="404"/>
      <c r="V3" s="404"/>
      <c r="W3" s="404"/>
      <c r="X3" s="404"/>
      <c r="Y3" s="404"/>
    </row>
    <row r="4" spans="1:25" ht="17.25">
      <c r="A4" s="404"/>
      <c r="B4" s="408"/>
      <c r="C4" s="404"/>
      <c r="D4" s="404"/>
      <c r="E4" s="408"/>
      <c r="F4" s="404"/>
      <c r="G4" s="187"/>
      <c r="H4" s="187" t="s">
        <v>139</v>
      </c>
      <c r="I4" s="187"/>
      <c r="J4" s="187"/>
      <c r="K4" s="404"/>
      <c r="L4" s="404"/>
      <c r="M4" s="404"/>
      <c r="N4" s="404"/>
      <c r="O4" s="404"/>
      <c r="P4" s="404"/>
      <c r="Q4" s="404"/>
      <c r="R4" s="404"/>
      <c r="S4" s="404"/>
      <c r="T4" s="404"/>
      <c r="U4" s="404"/>
      <c r="V4" s="404"/>
      <c r="W4" s="404"/>
      <c r="X4" s="404"/>
      <c r="Y4" s="404"/>
    </row>
    <row r="5" spans="1:25" ht="17.25">
      <c r="A5" s="405" t="s">
        <v>10</v>
      </c>
      <c r="B5" s="405" t="s">
        <v>140</v>
      </c>
      <c r="C5" s="405" t="s">
        <v>48</v>
      </c>
      <c r="D5" s="405" t="s">
        <v>141</v>
      </c>
      <c r="E5" s="405" t="s">
        <v>142</v>
      </c>
      <c r="F5" s="404"/>
      <c r="G5" s="187"/>
      <c r="H5" s="187" t="s">
        <v>77</v>
      </c>
      <c r="I5" s="187"/>
      <c r="J5" s="187"/>
      <c r="K5" s="404"/>
      <c r="L5" s="404"/>
      <c r="M5" s="404"/>
      <c r="N5" s="404"/>
      <c r="O5" s="404"/>
      <c r="P5" s="404"/>
      <c r="Q5" s="404"/>
      <c r="R5" s="404"/>
      <c r="S5" s="404"/>
      <c r="T5" s="404"/>
      <c r="U5" s="404"/>
      <c r="V5" s="404"/>
      <c r="W5" s="404"/>
      <c r="X5" s="404"/>
      <c r="Y5" s="404"/>
    </row>
    <row r="6" spans="1:25" ht="16.5" customHeight="1">
      <c r="A6" s="187" t="s">
        <v>143</v>
      </c>
      <c r="B6" s="188">
        <v>26</v>
      </c>
      <c r="C6" s="187" t="s">
        <v>52</v>
      </c>
      <c r="D6" s="187" t="s">
        <v>144</v>
      </c>
      <c r="E6" s="189">
        <v>150000</v>
      </c>
      <c r="F6" s="404"/>
      <c r="G6" s="187"/>
      <c r="H6" s="187" t="s">
        <v>145</v>
      </c>
      <c r="I6" s="187"/>
      <c r="J6" s="187"/>
      <c r="K6" s="404"/>
      <c r="L6" s="404"/>
      <c r="M6" s="404"/>
      <c r="N6" s="404"/>
      <c r="O6" s="404"/>
      <c r="P6" s="404"/>
      <c r="Q6" s="404"/>
      <c r="R6" s="404"/>
      <c r="S6" s="404"/>
      <c r="T6" s="404"/>
      <c r="U6" s="404"/>
      <c r="V6" s="404"/>
      <c r="W6" s="404"/>
      <c r="X6" s="404"/>
      <c r="Y6" s="404"/>
    </row>
    <row r="7" spans="1:25" ht="16.5" customHeight="1">
      <c r="A7" s="187" t="s">
        <v>146</v>
      </c>
      <c r="B7" s="188">
        <v>37</v>
      </c>
      <c r="C7" s="187" t="s">
        <v>50</v>
      </c>
      <c r="D7" s="187" t="s">
        <v>144</v>
      </c>
      <c r="E7" s="189">
        <v>73500</v>
      </c>
      <c r="F7" s="404"/>
      <c r="G7" s="187"/>
      <c r="H7" s="187" t="s">
        <v>81</v>
      </c>
      <c r="I7" s="407"/>
      <c r="J7" s="406"/>
      <c r="K7" s="407"/>
      <c r="L7" s="404"/>
      <c r="M7" s="404"/>
      <c r="N7" s="404"/>
      <c r="O7" s="404"/>
      <c r="P7" s="404"/>
      <c r="Q7" s="404"/>
      <c r="R7" s="404"/>
      <c r="S7" s="404"/>
      <c r="T7" s="404"/>
      <c r="U7" s="404"/>
      <c r="V7" s="404"/>
      <c r="W7" s="404"/>
      <c r="X7" s="404"/>
      <c r="Y7" s="404"/>
    </row>
    <row r="8" spans="1:25" ht="16.5" customHeight="1">
      <c r="A8" s="187" t="s">
        <v>88</v>
      </c>
      <c r="B8" s="188">
        <v>17</v>
      </c>
      <c r="C8" s="187" t="s">
        <v>52</v>
      </c>
      <c r="D8" s="187" t="s">
        <v>144</v>
      </c>
      <c r="E8" s="189">
        <v>84000</v>
      </c>
      <c r="F8" s="404"/>
      <c r="G8" s="404"/>
      <c r="H8" s="408"/>
      <c r="I8" s="404"/>
      <c r="J8" s="404"/>
      <c r="K8" s="409"/>
      <c r="L8" s="404"/>
      <c r="M8" s="404"/>
      <c r="N8" s="404"/>
      <c r="O8" s="404"/>
      <c r="P8" s="404"/>
      <c r="Q8" s="404"/>
      <c r="R8" s="404"/>
      <c r="S8" s="404"/>
      <c r="T8" s="404"/>
      <c r="U8" s="404"/>
      <c r="V8" s="404"/>
      <c r="W8" s="404"/>
      <c r="X8" s="404"/>
      <c r="Y8" s="404"/>
    </row>
    <row r="9" spans="1:25" ht="16.5" customHeight="1">
      <c r="A9" s="187" t="s">
        <v>79</v>
      </c>
      <c r="B9" s="188">
        <v>20</v>
      </c>
      <c r="C9" s="187" t="s">
        <v>52</v>
      </c>
      <c r="D9" s="187" t="s">
        <v>144</v>
      </c>
      <c r="E9" s="189">
        <v>120000</v>
      </c>
      <c r="F9" s="404"/>
      <c r="G9" s="404"/>
      <c r="H9" s="408"/>
      <c r="I9" s="404"/>
      <c r="J9" s="404"/>
      <c r="K9" s="409"/>
      <c r="L9" s="404"/>
      <c r="M9" s="404"/>
      <c r="N9" s="404"/>
      <c r="O9" s="404"/>
      <c r="P9" s="404"/>
      <c r="Q9" s="404"/>
      <c r="R9" s="404"/>
      <c r="S9" s="404"/>
      <c r="T9" s="404"/>
      <c r="U9" s="404"/>
      <c r="V9" s="404"/>
      <c r="W9" s="404"/>
      <c r="X9" s="404"/>
      <c r="Y9" s="404"/>
    </row>
    <row r="10" spans="1:25" ht="17.25">
      <c r="A10" s="187" t="s">
        <v>147</v>
      </c>
      <c r="B10" s="188">
        <v>7</v>
      </c>
      <c r="C10" s="187" t="s">
        <v>50</v>
      </c>
      <c r="D10" s="187" t="s">
        <v>144</v>
      </c>
      <c r="E10" s="189">
        <v>87000</v>
      </c>
      <c r="F10" s="404"/>
      <c r="G10" s="404"/>
      <c r="H10" s="408"/>
      <c r="I10" s="404"/>
      <c r="J10" s="404"/>
      <c r="K10" s="409"/>
      <c r="L10" s="404"/>
      <c r="M10" s="404"/>
      <c r="N10" s="404"/>
      <c r="O10" s="404"/>
      <c r="P10" s="404"/>
      <c r="Q10" s="404"/>
      <c r="R10" s="404"/>
      <c r="S10" s="404"/>
      <c r="T10" s="404"/>
      <c r="U10" s="404"/>
      <c r="V10" s="404"/>
      <c r="W10" s="404"/>
      <c r="X10" s="404"/>
      <c r="Y10" s="404"/>
    </row>
    <row r="11" spans="1:25" ht="17.25">
      <c r="A11" s="187" t="s">
        <v>148</v>
      </c>
      <c r="B11" s="188">
        <v>27</v>
      </c>
      <c r="C11" s="187" t="s">
        <v>52</v>
      </c>
      <c r="D11" s="187" t="s">
        <v>144</v>
      </c>
      <c r="E11" s="189">
        <v>106000</v>
      </c>
      <c r="F11" s="404"/>
      <c r="G11" s="404"/>
      <c r="H11" s="408"/>
      <c r="I11" s="404"/>
      <c r="J11" s="404"/>
      <c r="K11" s="409"/>
      <c r="L11" s="404"/>
      <c r="M11" s="404"/>
      <c r="N11" s="404"/>
      <c r="O11" s="404"/>
      <c r="P11" s="404"/>
      <c r="Q11" s="404"/>
      <c r="R11" s="404"/>
      <c r="S11" s="404"/>
      <c r="T11" s="404"/>
      <c r="U11" s="404"/>
      <c r="V11" s="404"/>
      <c r="W11" s="404"/>
      <c r="X11" s="404"/>
      <c r="Y11" s="404"/>
    </row>
    <row r="12" spans="1:25" ht="17.25">
      <c r="A12" s="187" t="s">
        <v>149</v>
      </c>
      <c r="B12" s="188">
        <v>31</v>
      </c>
      <c r="C12" s="187" t="s">
        <v>52</v>
      </c>
      <c r="D12" s="187" t="s">
        <v>144</v>
      </c>
      <c r="E12" s="189">
        <v>70000</v>
      </c>
      <c r="F12" s="404"/>
      <c r="G12" s="404"/>
      <c r="H12" s="408"/>
      <c r="I12" s="404"/>
      <c r="J12" s="404"/>
      <c r="K12" s="409"/>
      <c r="L12" s="404"/>
      <c r="M12" s="404"/>
      <c r="N12" s="404"/>
      <c r="O12" s="404"/>
      <c r="P12" s="404"/>
      <c r="Q12" s="404"/>
      <c r="R12" s="404"/>
      <c r="S12" s="404"/>
      <c r="T12" s="404"/>
      <c r="U12" s="404"/>
      <c r="V12" s="404"/>
      <c r="W12" s="404"/>
      <c r="X12" s="404"/>
      <c r="Y12" s="404"/>
    </row>
    <row r="13" spans="1:25" ht="17.25">
      <c r="A13" s="187" t="s">
        <v>92</v>
      </c>
      <c r="B13" s="188">
        <v>15</v>
      </c>
      <c r="C13" s="187" t="s">
        <v>54</v>
      </c>
      <c r="D13" s="187" t="s">
        <v>144</v>
      </c>
      <c r="E13" s="189">
        <v>100000</v>
      </c>
      <c r="F13" s="404"/>
      <c r="G13" s="404"/>
      <c r="H13" s="408"/>
      <c r="I13" s="404"/>
      <c r="J13" s="404"/>
      <c r="K13" s="409"/>
      <c r="L13" s="404"/>
      <c r="M13" s="404"/>
      <c r="N13" s="404"/>
      <c r="O13" s="404"/>
      <c r="P13" s="404"/>
      <c r="Q13" s="404"/>
      <c r="R13" s="404"/>
      <c r="S13" s="404"/>
      <c r="T13" s="404"/>
      <c r="U13" s="404"/>
      <c r="V13" s="404"/>
      <c r="W13" s="404"/>
      <c r="X13" s="404"/>
      <c r="Y13" s="404"/>
    </row>
    <row r="14" spans="1:25" ht="17.25">
      <c r="A14" s="187" t="s">
        <v>150</v>
      </c>
      <c r="B14" s="188">
        <v>2</v>
      </c>
      <c r="C14" s="187" t="s">
        <v>57</v>
      </c>
      <c r="D14" s="187" t="s">
        <v>144</v>
      </c>
      <c r="E14" s="189">
        <v>80000</v>
      </c>
      <c r="F14" s="404"/>
      <c r="G14" s="404"/>
      <c r="H14" s="408"/>
      <c r="I14" s="404"/>
      <c r="J14" s="404"/>
      <c r="K14" s="409"/>
      <c r="L14" s="404"/>
      <c r="M14" s="404"/>
      <c r="N14" s="404"/>
      <c r="O14" s="404"/>
      <c r="P14" s="404"/>
      <c r="Q14" s="404"/>
      <c r="R14" s="404"/>
      <c r="S14" s="404"/>
      <c r="T14" s="404"/>
      <c r="U14" s="404"/>
      <c r="V14" s="404"/>
      <c r="W14" s="404"/>
      <c r="X14" s="404"/>
      <c r="Y14" s="404"/>
    </row>
    <row r="15" spans="1:25" ht="17.25">
      <c r="A15" s="187" t="s">
        <v>136</v>
      </c>
      <c r="B15" s="188">
        <v>25</v>
      </c>
      <c r="C15" s="187" t="s">
        <v>52</v>
      </c>
      <c r="D15" s="187" t="s">
        <v>144</v>
      </c>
      <c r="E15" s="189">
        <v>84000</v>
      </c>
      <c r="F15" s="404"/>
      <c r="G15" s="404"/>
      <c r="H15" s="408"/>
      <c r="I15" s="404"/>
      <c r="J15" s="404"/>
      <c r="K15" s="409"/>
      <c r="L15" s="404"/>
      <c r="M15" s="404"/>
      <c r="N15" s="404"/>
      <c r="O15" s="404"/>
      <c r="P15" s="404"/>
      <c r="Q15" s="404"/>
      <c r="R15" s="404"/>
      <c r="S15" s="404"/>
      <c r="T15" s="404"/>
      <c r="U15" s="404"/>
      <c r="V15" s="404"/>
      <c r="W15" s="404"/>
      <c r="X15" s="404"/>
      <c r="Y15" s="404"/>
    </row>
    <row r="16" spans="1:25" ht="17.25">
      <c r="A16" s="187" t="s">
        <v>151</v>
      </c>
      <c r="B16" s="188">
        <v>36</v>
      </c>
      <c r="C16" s="187" t="s">
        <v>57</v>
      </c>
      <c r="D16" s="187" t="s">
        <v>152</v>
      </c>
      <c r="E16" s="189">
        <v>75000</v>
      </c>
      <c r="F16" s="404"/>
      <c r="G16" s="404"/>
      <c r="H16" s="404"/>
      <c r="I16" s="404"/>
      <c r="J16" s="404"/>
      <c r="K16" s="404"/>
      <c r="L16" s="404"/>
      <c r="M16" s="404"/>
      <c r="N16" s="404"/>
      <c r="O16" s="404"/>
      <c r="P16" s="404"/>
      <c r="Q16" s="404"/>
      <c r="R16" s="404"/>
      <c r="S16" s="404"/>
      <c r="T16" s="404"/>
      <c r="U16" s="404"/>
      <c r="V16" s="404"/>
      <c r="W16" s="404"/>
      <c r="X16" s="404"/>
      <c r="Y16" s="404"/>
    </row>
    <row r="17" spans="1:25" ht="17.25">
      <c r="A17" s="187" t="s">
        <v>89</v>
      </c>
      <c r="B17" s="188">
        <v>18</v>
      </c>
      <c r="C17" s="187" t="s">
        <v>54</v>
      </c>
      <c r="D17" s="187" t="s">
        <v>152</v>
      </c>
      <c r="E17" s="189">
        <v>90000</v>
      </c>
      <c r="F17" s="404"/>
      <c r="G17" s="404"/>
      <c r="H17" s="404"/>
      <c r="I17" s="404"/>
      <c r="J17" s="404"/>
      <c r="K17" s="404"/>
      <c r="L17" s="404"/>
      <c r="M17" s="404"/>
      <c r="N17" s="404"/>
      <c r="O17" s="404"/>
      <c r="P17" s="404"/>
      <c r="Q17" s="404"/>
      <c r="R17" s="404"/>
      <c r="S17" s="404"/>
      <c r="T17" s="404"/>
      <c r="U17" s="404"/>
      <c r="V17" s="404"/>
      <c r="W17" s="404"/>
      <c r="X17" s="404"/>
      <c r="Y17" s="404"/>
    </row>
    <row r="18" spans="1:25" ht="17.25">
      <c r="A18" s="187" t="s">
        <v>93</v>
      </c>
      <c r="B18" s="188">
        <v>8</v>
      </c>
      <c r="C18" s="187" t="s">
        <v>54</v>
      </c>
      <c r="D18" s="187" t="s">
        <v>152</v>
      </c>
      <c r="E18" s="189">
        <v>104000</v>
      </c>
      <c r="F18" s="404"/>
      <c r="G18" s="404"/>
      <c r="H18" s="404"/>
      <c r="I18" s="404"/>
      <c r="J18" s="404"/>
      <c r="K18" s="404"/>
      <c r="L18" s="404"/>
      <c r="M18" s="404"/>
      <c r="N18" s="404"/>
      <c r="O18" s="404"/>
      <c r="P18" s="404"/>
      <c r="Q18" s="404"/>
      <c r="R18" s="404"/>
      <c r="S18" s="404"/>
      <c r="T18" s="404"/>
      <c r="U18" s="404"/>
      <c r="V18" s="404"/>
      <c r="W18" s="404"/>
      <c r="X18" s="404"/>
      <c r="Y18" s="404"/>
    </row>
    <row r="19" spans="1:25" ht="17.25">
      <c r="A19" s="187" t="s">
        <v>153</v>
      </c>
      <c r="B19" s="188">
        <v>3</v>
      </c>
      <c r="C19" s="187" t="s">
        <v>57</v>
      </c>
      <c r="D19" s="187" t="s">
        <v>152</v>
      </c>
      <c r="E19" s="189">
        <v>95000</v>
      </c>
      <c r="F19" s="404"/>
      <c r="G19" s="404"/>
      <c r="H19" s="404"/>
      <c r="I19" s="404"/>
      <c r="J19" s="404"/>
      <c r="K19" s="404"/>
      <c r="L19" s="404"/>
      <c r="M19" s="404"/>
      <c r="N19" s="404"/>
      <c r="O19" s="404"/>
      <c r="P19" s="404"/>
      <c r="Q19" s="404"/>
      <c r="R19" s="404"/>
      <c r="S19" s="404"/>
      <c r="T19" s="404"/>
      <c r="U19" s="404"/>
      <c r="V19" s="404"/>
      <c r="W19" s="404"/>
      <c r="X19" s="404"/>
      <c r="Y19" s="404"/>
    </row>
    <row r="20" spans="1:25" ht="17.25">
      <c r="A20" s="187" t="s">
        <v>154</v>
      </c>
      <c r="B20" s="188">
        <v>40</v>
      </c>
      <c r="C20" s="187" t="s">
        <v>50</v>
      </c>
      <c r="D20" s="187" t="s">
        <v>152</v>
      </c>
      <c r="E20" s="189">
        <v>78000</v>
      </c>
      <c r="F20" s="404"/>
      <c r="G20" s="404"/>
      <c r="H20" s="404"/>
      <c r="I20" s="404"/>
      <c r="J20" s="404"/>
      <c r="K20" s="404"/>
      <c r="L20" s="404"/>
      <c r="M20" s="404"/>
      <c r="N20" s="404"/>
      <c r="O20" s="404"/>
      <c r="P20" s="404"/>
      <c r="Q20" s="404"/>
      <c r="R20" s="404"/>
      <c r="S20" s="404"/>
      <c r="T20" s="404"/>
      <c r="U20" s="404"/>
      <c r="V20" s="404"/>
      <c r="W20" s="404"/>
      <c r="X20" s="404"/>
      <c r="Y20" s="404"/>
    </row>
    <row r="21" spans="1:25" ht="17.25">
      <c r="A21" s="187" t="s">
        <v>155</v>
      </c>
      <c r="B21" s="188">
        <v>35</v>
      </c>
      <c r="C21" s="187" t="s">
        <v>52</v>
      </c>
      <c r="D21" s="187" t="s">
        <v>152</v>
      </c>
      <c r="E21" s="189">
        <v>124000</v>
      </c>
      <c r="F21" s="404"/>
      <c r="G21" s="404"/>
      <c r="H21" s="404"/>
      <c r="I21" s="404"/>
      <c r="J21" s="404"/>
      <c r="K21" s="404"/>
      <c r="L21" s="404"/>
      <c r="M21" s="404"/>
      <c r="N21" s="404"/>
      <c r="O21" s="404"/>
      <c r="P21" s="404"/>
      <c r="Q21" s="404"/>
      <c r="R21" s="404"/>
      <c r="S21" s="404"/>
      <c r="T21" s="404"/>
      <c r="U21" s="404"/>
      <c r="V21" s="404"/>
      <c r="W21" s="404"/>
      <c r="X21" s="404"/>
      <c r="Y21" s="404"/>
    </row>
    <row r="22" spans="1:25" ht="17.25">
      <c r="A22" s="187" t="s">
        <v>156</v>
      </c>
      <c r="B22" s="188">
        <v>34</v>
      </c>
      <c r="C22" s="187" t="s">
        <v>50</v>
      </c>
      <c r="D22" s="187" t="s">
        <v>152</v>
      </c>
      <c r="E22" s="189">
        <v>105000</v>
      </c>
      <c r="F22" s="404"/>
      <c r="G22" s="404"/>
      <c r="H22" s="404"/>
      <c r="I22" s="404"/>
      <c r="J22" s="404"/>
      <c r="K22" s="404"/>
      <c r="L22" s="404"/>
      <c r="M22" s="404"/>
      <c r="N22" s="404"/>
      <c r="O22" s="404"/>
      <c r="P22" s="404"/>
      <c r="Q22" s="404"/>
      <c r="R22" s="404"/>
      <c r="S22" s="404"/>
      <c r="T22" s="404"/>
      <c r="U22" s="404"/>
      <c r="V22" s="404"/>
      <c r="W22" s="404"/>
      <c r="X22" s="404"/>
      <c r="Y22" s="404"/>
    </row>
    <row r="23" spans="1:25" ht="17.25">
      <c r="A23" s="187" t="s">
        <v>138</v>
      </c>
      <c r="B23" s="188">
        <v>38</v>
      </c>
      <c r="C23" s="187" t="s">
        <v>54</v>
      </c>
      <c r="D23" s="187" t="s">
        <v>157</v>
      </c>
      <c r="E23" s="189">
        <v>150200</v>
      </c>
      <c r="F23" s="404"/>
      <c r="G23" s="404"/>
      <c r="H23" s="404"/>
      <c r="I23" s="404"/>
      <c r="J23" s="404"/>
      <c r="K23" s="404"/>
      <c r="L23" s="404"/>
      <c r="M23" s="404"/>
      <c r="N23" s="404"/>
      <c r="O23" s="404"/>
      <c r="P23" s="404"/>
      <c r="Q23" s="404"/>
      <c r="R23" s="404"/>
      <c r="S23" s="404"/>
      <c r="T23" s="404"/>
      <c r="U23" s="404"/>
      <c r="V23" s="404"/>
      <c r="W23" s="404"/>
      <c r="X23" s="404"/>
      <c r="Y23" s="404"/>
    </row>
    <row r="24" spans="1:25" ht="17.25">
      <c r="A24" s="187" t="s">
        <v>158</v>
      </c>
      <c r="B24" s="188">
        <v>39</v>
      </c>
      <c r="C24" s="187" t="s">
        <v>52</v>
      </c>
      <c r="D24" s="187" t="s">
        <v>157</v>
      </c>
      <c r="E24" s="189">
        <v>96600</v>
      </c>
      <c r="F24" s="404"/>
      <c r="G24" s="404"/>
      <c r="H24" s="404"/>
      <c r="I24" s="404"/>
      <c r="J24" s="404"/>
      <c r="K24" s="404"/>
      <c r="L24" s="404"/>
      <c r="M24" s="404"/>
      <c r="N24" s="404"/>
      <c r="O24" s="404"/>
      <c r="P24" s="404"/>
      <c r="Q24" s="404"/>
      <c r="R24" s="404"/>
      <c r="S24" s="404"/>
      <c r="T24" s="404"/>
      <c r="U24" s="404"/>
      <c r="V24" s="404"/>
      <c r="W24" s="404"/>
      <c r="X24" s="404"/>
      <c r="Y24" s="404"/>
    </row>
    <row r="25" spans="1:25" ht="17.25">
      <c r="A25" s="187" t="s">
        <v>159</v>
      </c>
      <c r="B25" s="188">
        <v>5</v>
      </c>
      <c r="C25" s="187" t="s">
        <v>50</v>
      </c>
      <c r="D25" s="187" t="s">
        <v>157</v>
      </c>
      <c r="E25" s="189">
        <v>90000</v>
      </c>
      <c r="F25" s="404"/>
      <c r="G25" s="404"/>
      <c r="H25" s="404"/>
      <c r="I25" s="404"/>
      <c r="J25" s="404"/>
      <c r="K25" s="404"/>
      <c r="L25" s="404"/>
      <c r="M25" s="404"/>
      <c r="N25" s="404"/>
      <c r="O25" s="404"/>
      <c r="P25" s="404"/>
      <c r="Q25" s="404"/>
      <c r="R25" s="404"/>
      <c r="S25" s="404"/>
      <c r="T25" s="404"/>
      <c r="U25" s="404"/>
      <c r="V25" s="404"/>
      <c r="W25" s="404"/>
      <c r="X25" s="404"/>
      <c r="Y25" s="404"/>
    </row>
    <row r="26" spans="1:25" ht="17.25">
      <c r="A26" s="187" t="s">
        <v>139</v>
      </c>
      <c r="B26" s="188">
        <v>22</v>
      </c>
      <c r="C26" s="187" t="s">
        <v>54</v>
      </c>
      <c r="D26" s="187" t="s">
        <v>157</v>
      </c>
      <c r="E26" s="189">
        <v>94000</v>
      </c>
      <c r="F26" s="404"/>
      <c r="G26" s="404"/>
      <c r="H26" s="404"/>
      <c r="I26" s="404"/>
      <c r="J26" s="404"/>
      <c r="K26" s="404"/>
      <c r="L26" s="404"/>
      <c r="M26" s="404"/>
      <c r="N26" s="404"/>
      <c r="O26" s="404"/>
      <c r="P26" s="404"/>
      <c r="Q26" s="404"/>
      <c r="R26" s="404"/>
      <c r="S26" s="404"/>
      <c r="T26" s="404"/>
      <c r="U26" s="404"/>
      <c r="V26" s="404"/>
      <c r="W26" s="404"/>
      <c r="X26" s="404"/>
      <c r="Y26" s="404"/>
    </row>
    <row r="27" spans="1:25" ht="17.25">
      <c r="A27" s="187" t="s">
        <v>160</v>
      </c>
      <c r="B27" s="188">
        <v>32</v>
      </c>
      <c r="C27" s="187" t="s">
        <v>52</v>
      </c>
      <c r="D27" s="187" t="s">
        <v>157</v>
      </c>
      <c r="E27" s="189">
        <v>76000</v>
      </c>
      <c r="F27" s="404"/>
      <c r="G27" s="404"/>
      <c r="H27" s="404"/>
      <c r="I27" s="404"/>
      <c r="J27" s="404"/>
      <c r="K27" s="404"/>
      <c r="L27" s="404"/>
      <c r="M27" s="404"/>
      <c r="N27" s="404"/>
      <c r="O27" s="404"/>
      <c r="P27" s="404"/>
      <c r="Q27" s="404"/>
      <c r="R27" s="404"/>
      <c r="S27" s="404"/>
      <c r="T27" s="404"/>
      <c r="U27" s="404"/>
      <c r="V27" s="404"/>
      <c r="W27" s="404"/>
      <c r="X27" s="404"/>
      <c r="Y27" s="404"/>
    </row>
    <row r="28" spans="1:25" ht="17.25">
      <c r="A28" s="187" t="s">
        <v>94</v>
      </c>
      <c r="B28" s="188">
        <v>6</v>
      </c>
      <c r="C28" s="187" t="s">
        <v>52</v>
      </c>
      <c r="D28" s="187" t="s">
        <v>161</v>
      </c>
      <c r="E28" s="189">
        <v>60000</v>
      </c>
      <c r="F28" s="404"/>
      <c r="G28" s="404"/>
      <c r="H28" s="404"/>
      <c r="I28" s="404"/>
      <c r="J28" s="404"/>
      <c r="K28" s="404"/>
      <c r="L28" s="404"/>
      <c r="M28" s="404"/>
      <c r="N28" s="404"/>
      <c r="O28" s="404"/>
      <c r="P28" s="404"/>
      <c r="Q28" s="404"/>
      <c r="R28" s="404"/>
      <c r="S28" s="404"/>
      <c r="T28" s="404"/>
      <c r="U28" s="404"/>
      <c r="V28" s="404"/>
      <c r="W28" s="404"/>
      <c r="X28" s="404"/>
      <c r="Y28" s="404"/>
    </row>
    <row r="29" spans="1:25" ht="17.25">
      <c r="A29" s="187" t="s">
        <v>77</v>
      </c>
      <c r="B29" s="188">
        <v>19</v>
      </c>
      <c r="C29" s="187" t="s">
        <v>50</v>
      </c>
      <c r="D29" s="187" t="s">
        <v>161</v>
      </c>
      <c r="E29" s="189">
        <v>62000</v>
      </c>
      <c r="F29" s="404"/>
      <c r="G29" s="404"/>
      <c r="H29" s="404"/>
      <c r="I29" s="404"/>
      <c r="J29" s="404"/>
      <c r="K29" s="404"/>
      <c r="L29" s="404"/>
      <c r="M29" s="404"/>
      <c r="N29" s="404"/>
      <c r="O29" s="404"/>
      <c r="P29" s="404"/>
      <c r="Q29" s="404"/>
      <c r="R29" s="404"/>
      <c r="S29" s="404"/>
      <c r="T29" s="404"/>
      <c r="U29" s="404"/>
      <c r="V29" s="404"/>
      <c r="W29" s="404"/>
      <c r="X29" s="404"/>
      <c r="Y29" s="404"/>
    </row>
    <row r="30" spans="1:25" ht="17.25">
      <c r="A30" s="187" t="s">
        <v>83</v>
      </c>
      <c r="B30" s="188">
        <v>11</v>
      </c>
      <c r="C30" s="187" t="s">
        <v>50</v>
      </c>
      <c r="D30" s="187" t="s">
        <v>161</v>
      </c>
      <c r="E30" s="189">
        <v>180000</v>
      </c>
      <c r="F30" s="404"/>
      <c r="G30" s="404"/>
      <c r="H30" s="404"/>
      <c r="I30" s="404"/>
      <c r="J30" s="404"/>
      <c r="K30" s="404"/>
      <c r="L30" s="404"/>
      <c r="M30" s="404"/>
      <c r="N30" s="404"/>
      <c r="O30" s="404"/>
      <c r="P30" s="404"/>
      <c r="Q30" s="404"/>
      <c r="R30" s="404"/>
      <c r="S30" s="404"/>
      <c r="T30" s="404"/>
      <c r="U30" s="404"/>
      <c r="V30" s="404"/>
      <c r="W30" s="404"/>
      <c r="X30" s="404"/>
      <c r="Y30" s="404"/>
    </row>
    <row r="31" spans="1:25" ht="17.25">
      <c r="A31" s="187" t="s">
        <v>162</v>
      </c>
      <c r="B31" s="188">
        <v>1</v>
      </c>
      <c r="C31" s="187" t="s">
        <v>50</v>
      </c>
      <c r="D31" s="187" t="s">
        <v>161</v>
      </c>
      <c r="E31" s="189">
        <v>72000</v>
      </c>
      <c r="F31" s="404"/>
      <c r="G31" s="404"/>
      <c r="H31" s="404"/>
      <c r="I31" s="404"/>
      <c r="J31" s="404"/>
      <c r="K31" s="404"/>
      <c r="L31" s="404"/>
      <c r="M31" s="404"/>
      <c r="N31" s="404"/>
      <c r="O31" s="404"/>
      <c r="P31" s="404"/>
      <c r="Q31" s="404"/>
      <c r="R31" s="404"/>
      <c r="S31" s="404"/>
      <c r="T31" s="404"/>
      <c r="U31" s="404"/>
      <c r="V31" s="404"/>
      <c r="W31" s="404"/>
      <c r="X31" s="404"/>
      <c r="Y31" s="404"/>
    </row>
    <row r="32" spans="1:25" ht="17.25">
      <c r="A32" s="187" t="s">
        <v>163</v>
      </c>
      <c r="B32" s="188">
        <v>30</v>
      </c>
      <c r="C32" s="187" t="s">
        <v>50</v>
      </c>
      <c r="D32" s="187" t="s">
        <v>164</v>
      </c>
      <c r="E32" s="189">
        <v>60000</v>
      </c>
      <c r="F32" s="404"/>
      <c r="G32" s="404"/>
      <c r="H32" s="404"/>
      <c r="I32" s="404"/>
      <c r="J32" s="404"/>
      <c r="K32" s="404"/>
      <c r="L32" s="404"/>
      <c r="M32" s="404"/>
      <c r="N32" s="404"/>
      <c r="O32" s="404"/>
      <c r="P32" s="404"/>
      <c r="Q32" s="404"/>
      <c r="R32" s="404"/>
      <c r="S32" s="404"/>
      <c r="T32" s="404"/>
      <c r="U32" s="404"/>
      <c r="V32" s="404"/>
      <c r="W32" s="404"/>
      <c r="X32" s="404"/>
      <c r="Y32" s="404"/>
    </row>
    <row r="33" spans="1:25" ht="17.25">
      <c r="A33" s="187" t="s">
        <v>165</v>
      </c>
      <c r="B33" s="188">
        <v>4</v>
      </c>
      <c r="C33" s="187" t="s">
        <v>57</v>
      </c>
      <c r="D33" s="187" t="s">
        <v>164</v>
      </c>
      <c r="E33" s="189">
        <v>105000</v>
      </c>
      <c r="F33" s="404"/>
      <c r="G33" s="404"/>
      <c r="H33" s="404"/>
      <c r="I33" s="404"/>
      <c r="J33" s="404"/>
      <c r="K33" s="404"/>
      <c r="L33" s="404"/>
      <c r="M33" s="404"/>
      <c r="N33" s="404"/>
      <c r="O33" s="404"/>
      <c r="P33" s="404"/>
      <c r="Q33" s="404"/>
      <c r="R33" s="404"/>
      <c r="S33" s="404"/>
      <c r="T33" s="404"/>
      <c r="U33" s="404"/>
      <c r="V33" s="404"/>
      <c r="W33" s="404"/>
      <c r="X33" s="404"/>
      <c r="Y33" s="404"/>
    </row>
    <row r="34" spans="1:25" ht="17.25">
      <c r="A34" s="187" t="s">
        <v>145</v>
      </c>
      <c r="B34" s="188">
        <v>28</v>
      </c>
      <c r="C34" s="187" t="s">
        <v>57</v>
      </c>
      <c r="D34" s="187" t="s">
        <v>164</v>
      </c>
      <c r="E34" s="189">
        <v>160000</v>
      </c>
      <c r="F34" s="404"/>
      <c r="G34" s="404"/>
      <c r="H34" s="404"/>
      <c r="I34" s="404"/>
      <c r="J34" s="404"/>
      <c r="K34" s="404"/>
      <c r="L34" s="404"/>
      <c r="M34" s="404"/>
      <c r="N34" s="404"/>
      <c r="O34" s="404"/>
      <c r="P34" s="404"/>
      <c r="Q34" s="404"/>
      <c r="R34" s="404"/>
      <c r="S34" s="404"/>
      <c r="T34" s="404"/>
      <c r="U34" s="404"/>
      <c r="V34" s="404"/>
      <c r="W34" s="404"/>
      <c r="X34" s="404"/>
      <c r="Y34" s="404"/>
    </row>
    <row r="35" spans="1:25" ht="17.25">
      <c r="A35" s="187" t="s">
        <v>166</v>
      </c>
      <c r="B35" s="188">
        <v>33</v>
      </c>
      <c r="C35" s="187" t="s">
        <v>50</v>
      </c>
      <c r="D35" s="187" t="s">
        <v>164</v>
      </c>
      <c r="E35" s="189">
        <v>65000</v>
      </c>
      <c r="F35" s="404"/>
      <c r="G35" s="404"/>
      <c r="H35" s="404"/>
      <c r="I35" s="404"/>
      <c r="J35" s="404"/>
      <c r="K35" s="404"/>
      <c r="L35" s="404"/>
      <c r="M35" s="404"/>
      <c r="N35" s="404"/>
      <c r="O35" s="404"/>
      <c r="P35" s="404"/>
      <c r="Q35" s="404"/>
      <c r="R35" s="404"/>
      <c r="S35" s="404"/>
      <c r="T35" s="404"/>
      <c r="U35" s="404"/>
      <c r="V35" s="404"/>
      <c r="W35" s="404"/>
      <c r="X35" s="404"/>
      <c r="Y35" s="404"/>
    </row>
    <row r="36" spans="1:25" ht="17.25">
      <c r="A36" s="187" t="s">
        <v>167</v>
      </c>
      <c r="B36" s="188">
        <v>29</v>
      </c>
      <c r="C36" s="187" t="s">
        <v>57</v>
      </c>
      <c r="D36" s="187" t="s">
        <v>164</v>
      </c>
      <c r="E36" s="189">
        <v>130000</v>
      </c>
      <c r="F36" s="404"/>
      <c r="G36" s="404"/>
      <c r="H36" s="404"/>
      <c r="I36" s="404"/>
      <c r="J36" s="404"/>
      <c r="K36" s="404"/>
      <c r="L36" s="404"/>
      <c r="M36" s="404"/>
      <c r="N36" s="404"/>
      <c r="O36" s="404"/>
      <c r="P36" s="404"/>
      <c r="Q36" s="404"/>
      <c r="R36" s="404"/>
      <c r="S36" s="404"/>
      <c r="T36" s="404"/>
      <c r="U36" s="404"/>
      <c r="V36" s="404"/>
      <c r="W36" s="404"/>
      <c r="X36" s="404"/>
      <c r="Y36" s="404"/>
    </row>
    <row r="37" spans="1:25" ht="17.25">
      <c r="A37" s="187" t="s">
        <v>168</v>
      </c>
      <c r="B37" s="188">
        <v>24</v>
      </c>
      <c r="C37" s="187" t="s">
        <v>52</v>
      </c>
      <c r="D37" s="187" t="s">
        <v>164</v>
      </c>
      <c r="E37" s="189">
        <v>92000</v>
      </c>
      <c r="F37" s="404"/>
      <c r="G37" s="404"/>
      <c r="H37" s="404"/>
      <c r="I37" s="404"/>
      <c r="J37" s="404"/>
      <c r="K37" s="404"/>
      <c r="L37" s="404"/>
      <c r="M37" s="404"/>
      <c r="N37" s="404"/>
      <c r="O37" s="404"/>
      <c r="P37" s="404"/>
      <c r="Q37" s="404"/>
      <c r="R37" s="404"/>
      <c r="S37" s="404"/>
      <c r="T37" s="404"/>
      <c r="U37" s="404"/>
      <c r="V37" s="404"/>
      <c r="W37" s="404"/>
      <c r="X37" s="404"/>
      <c r="Y37" s="404"/>
    </row>
    <row r="38" spans="1:25" ht="17.25">
      <c r="A38" s="187" t="s">
        <v>81</v>
      </c>
      <c r="B38" s="188">
        <v>12</v>
      </c>
      <c r="C38" s="187" t="s">
        <v>57</v>
      </c>
      <c r="D38" s="187" t="s">
        <v>164</v>
      </c>
      <c r="E38" s="189">
        <v>100000</v>
      </c>
      <c r="F38" s="404"/>
      <c r="G38" s="404"/>
      <c r="H38" s="404"/>
      <c r="I38" s="404"/>
      <c r="J38" s="404"/>
      <c r="K38" s="404"/>
      <c r="L38" s="404"/>
      <c r="M38" s="404"/>
      <c r="N38" s="404"/>
      <c r="O38" s="404"/>
      <c r="P38" s="404"/>
      <c r="Q38" s="404"/>
      <c r="R38" s="404"/>
      <c r="S38" s="404"/>
      <c r="T38" s="404"/>
      <c r="U38" s="404"/>
      <c r="V38" s="404"/>
      <c r="W38" s="404"/>
      <c r="X38" s="404"/>
      <c r="Y38" s="404"/>
    </row>
    <row r="39" spans="1:25" ht="17.25">
      <c r="A39" s="187" t="s">
        <v>169</v>
      </c>
      <c r="B39" s="188">
        <v>23</v>
      </c>
      <c r="C39" s="187" t="s">
        <v>57</v>
      </c>
      <c r="D39" s="187" t="s">
        <v>75</v>
      </c>
      <c r="E39" s="189">
        <v>250500</v>
      </c>
      <c r="F39" s="404"/>
      <c r="G39" s="404"/>
      <c r="H39" s="404"/>
      <c r="I39" s="404"/>
      <c r="J39" s="404"/>
      <c r="K39" s="404"/>
      <c r="L39" s="404"/>
      <c r="M39" s="404"/>
      <c r="N39" s="404"/>
      <c r="O39" s="404"/>
      <c r="P39" s="404"/>
      <c r="Q39" s="404"/>
      <c r="R39" s="404"/>
      <c r="S39" s="404"/>
      <c r="T39" s="404"/>
      <c r="U39" s="404"/>
      <c r="V39" s="404"/>
      <c r="W39" s="404"/>
      <c r="X39" s="404"/>
      <c r="Y39" s="404"/>
    </row>
    <row r="40" spans="1:25" ht="17.25">
      <c r="A40" s="187" t="s">
        <v>86</v>
      </c>
      <c r="B40" s="188">
        <v>9</v>
      </c>
      <c r="C40" s="187" t="s">
        <v>50</v>
      </c>
      <c r="D40" s="187" t="s">
        <v>75</v>
      </c>
      <c r="E40" s="189">
        <v>380050</v>
      </c>
      <c r="F40" s="404"/>
      <c r="G40" s="404"/>
      <c r="H40" s="404"/>
      <c r="I40" s="404"/>
      <c r="J40" s="404"/>
      <c r="K40" s="404"/>
      <c r="L40" s="404"/>
      <c r="M40" s="404"/>
      <c r="N40" s="404"/>
      <c r="O40" s="404"/>
      <c r="P40" s="404"/>
      <c r="Q40" s="404"/>
      <c r="R40" s="404"/>
      <c r="S40" s="404"/>
      <c r="T40" s="404"/>
      <c r="U40" s="404"/>
      <c r="V40" s="404"/>
      <c r="W40" s="404"/>
      <c r="X40" s="404"/>
      <c r="Y40" s="404"/>
    </row>
    <row r="41" spans="1:25" ht="17.25">
      <c r="A41" s="187" t="s">
        <v>170</v>
      </c>
      <c r="B41" s="188">
        <v>21</v>
      </c>
      <c r="C41" s="187" t="s">
        <v>54</v>
      </c>
      <c r="D41" s="187" t="s">
        <v>75</v>
      </c>
      <c r="E41" s="189">
        <v>110000</v>
      </c>
      <c r="F41" s="404"/>
      <c r="G41" s="404"/>
      <c r="H41" s="404"/>
      <c r="I41" s="404"/>
      <c r="J41" s="404"/>
      <c r="K41" s="404"/>
      <c r="L41" s="404"/>
      <c r="M41" s="404"/>
      <c r="N41" s="404"/>
      <c r="O41" s="404"/>
      <c r="P41" s="404"/>
      <c r="Q41" s="404"/>
      <c r="R41" s="404"/>
      <c r="S41" s="404"/>
      <c r="T41" s="404"/>
      <c r="U41" s="404"/>
      <c r="V41" s="404"/>
      <c r="W41" s="404"/>
      <c r="X41" s="404"/>
      <c r="Y41" s="404"/>
    </row>
    <row r="42" spans="1:25" ht="17.25">
      <c r="A42" s="187" t="s">
        <v>87</v>
      </c>
      <c r="B42" s="188">
        <v>10</v>
      </c>
      <c r="C42" s="187" t="s">
        <v>54</v>
      </c>
      <c r="D42" s="187" t="s">
        <v>75</v>
      </c>
      <c r="E42" s="189">
        <v>93000</v>
      </c>
      <c r="F42" s="404"/>
      <c r="G42" s="404"/>
      <c r="H42" s="404"/>
      <c r="I42" s="404"/>
      <c r="J42" s="404"/>
      <c r="K42" s="404"/>
      <c r="L42" s="404"/>
      <c r="M42" s="404"/>
      <c r="N42" s="404"/>
      <c r="O42" s="404"/>
      <c r="P42" s="404"/>
      <c r="Q42" s="404"/>
      <c r="R42" s="404"/>
      <c r="S42" s="404"/>
      <c r="T42" s="404"/>
      <c r="U42" s="404"/>
      <c r="V42" s="404"/>
      <c r="W42" s="404"/>
      <c r="X42" s="404"/>
      <c r="Y42" s="404"/>
    </row>
    <row r="43" spans="1:25" ht="17.25">
      <c r="A43" s="187" t="s">
        <v>90</v>
      </c>
      <c r="B43" s="188">
        <v>16</v>
      </c>
      <c r="C43" s="187" t="s">
        <v>50</v>
      </c>
      <c r="D43" s="187" t="s">
        <v>75</v>
      </c>
      <c r="E43" s="189">
        <v>144000</v>
      </c>
      <c r="F43" s="404"/>
      <c r="G43" s="404"/>
      <c r="H43" s="404"/>
      <c r="I43" s="404"/>
      <c r="J43" s="404"/>
      <c r="K43" s="404"/>
      <c r="L43" s="404"/>
      <c r="M43" s="404"/>
      <c r="N43" s="404"/>
      <c r="O43" s="404"/>
      <c r="P43" s="404"/>
      <c r="Q43" s="404"/>
      <c r="R43" s="404"/>
      <c r="S43" s="404"/>
      <c r="T43" s="404"/>
      <c r="U43" s="404"/>
      <c r="V43" s="404"/>
      <c r="W43" s="404"/>
      <c r="X43" s="404"/>
      <c r="Y43" s="404"/>
    </row>
    <row r="44" spans="1:25" ht="17.25">
      <c r="A44" s="187" t="s">
        <v>91</v>
      </c>
      <c r="B44" s="188">
        <v>14</v>
      </c>
      <c r="C44" s="187" t="s">
        <v>54</v>
      </c>
      <c r="D44" s="187" t="s">
        <v>75</v>
      </c>
      <c r="E44" s="189">
        <v>68000</v>
      </c>
      <c r="F44" s="404"/>
      <c r="G44" s="404"/>
      <c r="H44" s="404"/>
      <c r="I44" s="404"/>
      <c r="J44" s="404"/>
      <c r="K44" s="404"/>
      <c r="L44" s="404"/>
      <c r="M44" s="404"/>
      <c r="N44" s="404"/>
      <c r="O44" s="404"/>
      <c r="P44" s="404"/>
      <c r="Q44" s="404"/>
      <c r="R44" s="404"/>
      <c r="S44" s="404"/>
      <c r="T44" s="404"/>
      <c r="U44" s="404"/>
      <c r="V44" s="404"/>
      <c r="W44" s="404"/>
      <c r="X44" s="404"/>
      <c r="Y44" s="404"/>
    </row>
    <row r="45" spans="1:25" ht="17.25">
      <c r="A45" s="187" t="s">
        <v>85</v>
      </c>
      <c r="B45" s="188">
        <v>13</v>
      </c>
      <c r="C45" s="187" t="s">
        <v>52</v>
      </c>
      <c r="D45" s="187" t="s">
        <v>75</v>
      </c>
      <c r="E45" s="189">
        <v>136000</v>
      </c>
      <c r="F45" s="404"/>
      <c r="G45" s="404"/>
      <c r="H45" s="404"/>
      <c r="I45" s="404"/>
      <c r="J45" s="404"/>
      <c r="K45" s="404"/>
      <c r="L45" s="404"/>
      <c r="M45" s="404"/>
      <c r="N45" s="404"/>
      <c r="O45" s="404"/>
      <c r="P45" s="404"/>
      <c r="Q45" s="404"/>
      <c r="R45" s="404"/>
      <c r="S45" s="404"/>
      <c r="T45" s="404"/>
      <c r="U45" s="404"/>
      <c r="V45" s="404"/>
      <c r="W45" s="404"/>
      <c r="X45" s="404"/>
      <c r="Y45" s="404"/>
    </row>
    <row r="46" spans="1:25" ht="17.25">
      <c r="F46" s="404"/>
      <c r="G46" s="404"/>
      <c r="H46" s="404"/>
      <c r="I46" s="404"/>
      <c r="J46" s="404"/>
      <c r="K46" s="404"/>
      <c r="L46" s="404"/>
      <c r="M46" s="404"/>
      <c r="N46" s="404"/>
      <c r="O46" s="404"/>
      <c r="P46" s="404"/>
      <c r="Q46" s="404"/>
      <c r="R46" s="404"/>
      <c r="S46" s="404"/>
      <c r="T46" s="404"/>
      <c r="U46" s="404"/>
      <c r="V46" s="404"/>
      <c r="W46" s="404"/>
      <c r="X46" s="404"/>
      <c r="Y46" s="404"/>
    </row>
    <row r="47" spans="1:25" ht="17.25">
      <c r="G47" s="404"/>
      <c r="H47" s="404"/>
      <c r="I47" s="404"/>
      <c r="J47" s="404"/>
      <c r="K47" s="404"/>
      <c r="L47" s="404"/>
      <c r="M47" s="404"/>
      <c r="N47" s="404"/>
      <c r="O47" s="404"/>
      <c r="P47" s="404"/>
      <c r="Q47" s="404"/>
      <c r="R47" s="404"/>
      <c r="S47" s="404"/>
      <c r="T47" s="404"/>
      <c r="U47" s="404"/>
      <c r="V47" s="404"/>
      <c r="W47" s="404"/>
      <c r="X47" s="404"/>
      <c r="Y47" s="404"/>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BE17F-EAB1-4482-AE42-58AFAB12BFDC}">
  <sheetPr>
    <tabColor rgb="FFFBB893"/>
  </sheetPr>
  <dimension ref="A1:H121"/>
  <sheetViews>
    <sheetView zoomScale="85" zoomScaleNormal="85" workbookViewId="0"/>
  </sheetViews>
  <sheetFormatPr defaultColWidth="23.875" defaultRowHeight="17.25"/>
  <cols>
    <col min="1" max="16384" width="23.875" style="582"/>
  </cols>
  <sheetData>
    <row r="1" spans="1:8">
      <c r="A1" s="681" t="s">
        <v>10</v>
      </c>
      <c r="B1" s="681" t="s">
        <v>140</v>
      </c>
      <c r="C1" s="681" t="s">
        <v>48</v>
      </c>
      <c r="D1" s="681" t="s">
        <v>141</v>
      </c>
      <c r="E1" s="681" t="s">
        <v>3734</v>
      </c>
      <c r="F1" s="681" t="s">
        <v>3795</v>
      </c>
      <c r="G1" s="681" t="s">
        <v>142</v>
      </c>
      <c r="H1" s="681" t="s">
        <v>513</v>
      </c>
    </row>
    <row r="2" spans="1:8" ht="18">
      <c r="A2" s="675" t="s">
        <v>3750</v>
      </c>
      <c r="B2" s="674">
        <v>57</v>
      </c>
      <c r="C2" s="404" t="s">
        <v>50</v>
      </c>
      <c r="D2" s="404" t="s">
        <v>152</v>
      </c>
      <c r="E2" s="676">
        <v>42914</v>
      </c>
      <c r="F2" s="677" t="str">
        <f ca="1">IF(AND(YEARFRAC(E2,TODAY())&gt;5,OR(D2="Administration",D2="Customer Support",D2="Accounts")),"Review Needed","")</f>
        <v/>
      </c>
      <c r="G2" s="673">
        <v>348000</v>
      </c>
      <c r="H2" s="679">
        <f>IF(D2="Sales",10%*G2,
IF(G2&gt;100000,5%*G2,0))</f>
        <v>17400</v>
      </c>
    </row>
    <row r="3" spans="1:8">
      <c r="A3" s="404" t="s">
        <v>89</v>
      </c>
      <c r="B3" s="674">
        <v>13</v>
      </c>
      <c r="C3" s="404" t="s">
        <v>54</v>
      </c>
      <c r="D3" s="404" t="s">
        <v>152</v>
      </c>
      <c r="E3" s="676">
        <v>41203</v>
      </c>
      <c r="F3" s="677" t="str">
        <f t="shared" ref="F3:F66" ca="1" si="0">IF(AND(YEARFRAC(E3,TODAY())&gt;5,OR(D3="Administration",D3="Customer Support",D3="Accounts")),"Review Needed","")</f>
        <v>Review Needed</v>
      </c>
      <c r="G3" s="673">
        <v>90000</v>
      </c>
      <c r="H3" s="679">
        <f t="shared" ref="H3:H66" si="1">IF(D3="Sales",10%*G3,
IF(G3&gt;100000,5%*G3,0))</f>
        <v>0</v>
      </c>
    </row>
    <row r="4" spans="1:8" ht="18">
      <c r="A4" s="675" t="s">
        <v>3785</v>
      </c>
      <c r="B4" s="674">
        <v>91</v>
      </c>
      <c r="C4" s="404" t="s">
        <v>54</v>
      </c>
      <c r="D4" s="404" t="s">
        <v>152</v>
      </c>
      <c r="E4" s="676">
        <v>41665</v>
      </c>
      <c r="F4" s="677" t="str">
        <f t="shared" ca="1" si="0"/>
        <v/>
      </c>
      <c r="G4" s="673">
        <v>882000</v>
      </c>
      <c r="H4" s="679">
        <f t="shared" si="1"/>
        <v>44100</v>
      </c>
    </row>
    <row r="5" spans="1:8" ht="18">
      <c r="A5" s="675" t="s">
        <v>3768</v>
      </c>
      <c r="B5" s="674">
        <v>74</v>
      </c>
      <c r="C5" s="404" t="s">
        <v>57</v>
      </c>
      <c r="D5" s="404" t="s">
        <v>75</v>
      </c>
      <c r="E5" s="676">
        <v>41765</v>
      </c>
      <c r="F5" s="677" t="str">
        <f t="shared" ca="1" si="0"/>
        <v/>
      </c>
      <c r="G5" s="673">
        <v>121000</v>
      </c>
      <c r="H5" s="679">
        <f t="shared" si="1"/>
        <v>12100</v>
      </c>
    </row>
    <row r="6" spans="1:8" ht="18">
      <c r="A6" s="675" t="s">
        <v>3765</v>
      </c>
      <c r="B6" s="674">
        <v>71</v>
      </c>
      <c r="C6" s="404" t="s">
        <v>52</v>
      </c>
      <c r="D6" s="404" t="s">
        <v>164</v>
      </c>
      <c r="E6" s="676">
        <v>41475</v>
      </c>
      <c r="F6" s="677" t="str">
        <f t="shared" ca="1" si="0"/>
        <v/>
      </c>
      <c r="G6" s="673">
        <v>292000</v>
      </c>
      <c r="H6" s="679">
        <f t="shared" si="1"/>
        <v>14600</v>
      </c>
    </row>
    <row r="7" spans="1:8">
      <c r="A7" s="404" t="s">
        <v>143</v>
      </c>
      <c r="B7" s="674">
        <v>29</v>
      </c>
      <c r="C7" s="404" t="s">
        <v>52</v>
      </c>
      <c r="D7" s="404" t="s">
        <v>144</v>
      </c>
      <c r="E7" s="676">
        <v>41022</v>
      </c>
      <c r="F7" s="677" t="str">
        <f t="shared" ca="1" si="0"/>
        <v>Review Needed</v>
      </c>
      <c r="G7" s="673">
        <v>150000</v>
      </c>
      <c r="H7" s="679">
        <f t="shared" si="1"/>
        <v>7500</v>
      </c>
    </row>
    <row r="8" spans="1:8">
      <c r="A8" s="404" t="s">
        <v>94</v>
      </c>
      <c r="B8" s="674">
        <v>25</v>
      </c>
      <c r="C8" s="404" t="s">
        <v>52</v>
      </c>
      <c r="D8" s="404" t="s">
        <v>161</v>
      </c>
      <c r="E8" s="676">
        <v>42477</v>
      </c>
      <c r="F8" s="677" t="str">
        <f t="shared" ca="1" si="0"/>
        <v/>
      </c>
      <c r="G8" s="673">
        <v>60000</v>
      </c>
      <c r="H8" s="679">
        <f t="shared" si="1"/>
        <v>0</v>
      </c>
    </row>
    <row r="9" spans="1:8" ht="18">
      <c r="A9" s="675" t="s">
        <v>3775</v>
      </c>
      <c r="B9" s="674">
        <v>81</v>
      </c>
      <c r="C9" s="404" t="s">
        <v>52</v>
      </c>
      <c r="D9" s="404" t="s">
        <v>157</v>
      </c>
      <c r="E9" s="676">
        <v>41536</v>
      </c>
      <c r="F9" s="677" t="str">
        <f t="shared" ca="1" si="0"/>
        <v/>
      </c>
      <c r="G9" s="673">
        <v>671000</v>
      </c>
      <c r="H9" s="679">
        <f t="shared" si="1"/>
        <v>33550</v>
      </c>
    </row>
    <row r="10" spans="1:8" ht="18">
      <c r="A10" s="675" t="s">
        <v>3741</v>
      </c>
      <c r="B10" s="674">
        <v>48</v>
      </c>
      <c r="C10" s="404" t="s">
        <v>52</v>
      </c>
      <c r="D10" s="404" t="s">
        <v>144</v>
      </c>
      <c r="E10" s="676">
        <v>42400</v>
      </c>
      <c r="F10" s="677" t="str">
        <f t="shared" ca="1" si="0"/>
        <v/>
      </c>
      <c r="G10" s="673">
        <v>811000</v>
      </c>
      <c r="H10" s="679">
        <f t="shared" si="1"/>
        <v>40550</v>
      </c>
    </row>
    <row r="11" spans="1:8" ht="18">
      <c r="A11" s="675" t="s">
        <v>3758</v>
      </c>
      <c r="B11" s="674">
        <v>65</v>
      </c>
      <c r="C11" s="404" t="s">
        <v>52</v>
      </c>
      <c r="D11" s="404" t="s">
        <v>161</v>
      </c>
      <c r="E11" s="676">
        <v>43024</v>
      </c>
      <c r="F11" s="677" t="str">
        <f t="shared" ca="1" si="0"/>
        <v/>
      </c>
      <c r="G11" s="673">
        <v>53000</v>
      </c>
      <c r="H11" s="679">
        <f t="shared" si="1"/>
        <v>0</v>
      </c>
    </row>
    <row r="12" spans="1:8" ht="18">
      <c r="A12" s="675" t="s">
        <v>3744</v>
      </c>
      <c r="B12" s="674">
        <v>51</v>
      </c>
      <c r="C12" s="404" t="s">
        <v>54</v>
      </c>
      <c r="D12" s="404" t="s">
        <v>152</v>
      </c>
      <c r="E12" s="676">
        <v>41781</v>
      </c>
      <c r="F12" s="677" t="str">
        <f t="shared" ca="1" si="0"/>
        <v/>
      </c>
      <c r="G12" s="673">
        <v>775000</v>
      </c>
      <c r="H12" s="679">
        <f t="shared" si="1"/>
        <v>38750</v>
      </c>
    </row>
    <row r="13" spans="1:8" ht="18">
      <c r="A13" s="675" t="s">
        <v>3786</v>
      </c>
      <c r="B13" s="674">
        <v>92</v>
      </c>
      <c r="C13" s="404" t="s">
        <v>57</v>
      </c>
      <c r="D13" s="404" t="s">
        <v>152</v>
      </c>
      <c r="E13" s="676">
        <v>42058</v>
      </c>
      <c r="F13" s="677" t="str">
        <f t="shared" ca="1" si="0"/>
        <v/>
      </c>
      <c r="G13" s="673">
        <v>669000</v>
      </c>
      <c r="H13" s="679">
        <f t="shared" si="1"/>
        <v>33450</v>
      </c>
    </row>
    <row r="14" spans="1:8" ht="18">
      <c r="A14" s="675" t="s">
        <v>3763</v>
      </c>
      <c r="B14" s="674">
        <v>70</v>
      </c>
      <c r="C14" s="404" t="s">
        <v>52</v>
      </c>
      <c r="D14" s="404" t="s">
        <v>164</v>
      </c>
      <c r="E14" s="676">
        <v>43039</v>
      </c>
      <c r="F14" s="677" t="str">
        <f t="shared" ca="1" si="0"/>
        <v/>
      </c>
      <c r="G14" s="673">
        <v>318000</v>
      </c>
      <c r="H14" s="679">
        <f t="shared" si="1"/>
        <v>15900</v>
      </c>
    </row>
    <row r="15" spans="1:8" ht="18">
      <c r="A15" s="675" t="s">
        <v>3773</v>
      </c>
      <c r="B15" s="674">
        <v>79</v>
      </c>
      <c r="C15" s="404" t="s">
        <v>54</v>
      </c>
      <c r="D15" s="404" t="s">
        <v>75</v>
      </c>
      <c r="E15" s="676">
        <v>41674</v>
      </c>
      <c r="F15" s="677" t="str">
        <f t="shared" ca="1" si="0"/>
        <v/>
      </c>
      <c r="G15" s="673">
        <v>557000</v>
      </c>
      <c r="H15" s="679">
        <f t="shared" si="1"/>
        <v>55700</v>
      </c>
    </row>
    <row r="16" spans="1:8" ht="18">
      <c r="A16" s="675" t="s">
        <v>3770</v>
      </c>
      <c r="B16" s="674">
        <v>76</v>
      </c>
      <c r="C16" s="404" t="s">
        <v>52</v>
      </c>
      <c r="D16" s="404" t="s">
        <v>75</v>
      </c>
      <c r="E16" s="676">
        <v>42459</v>
      </c>
      <c r="F16" s="677" t="str">
        <f t="shared" ca="1" si="0"/>
        <v/>
      </c>
      <c r="G16" s="673">
        <v>243000</v>
      </c>
      <c r="H16" s="679">
        <f t="shared" si="1"/>
        <v>24300</v>
      </c>
    </row>
    <row r="17" spans="1:8" ht="18">
      <c r="A17" s="675" t="s">
        <v>3739</v>
      </c>
      <c r="B17" s="674">
        <v>46</v>
      </c>
      <c r="C17" s="404" t="s">
        <v>57</v>
      </c>
      <c r="D17" s="404" t="s">
        <v>144</v>
      </c>
      <c r="E17" s="676">
        <v>42263</v>
      </c>
      <c r="F17" s="677" t="str">
        <f t="shared" ca="1" si="0"/>
        <v/>
      </c>
      <c r="G17" s="673">
        <v>166000</v>
      </c>
      <c r="H17" s="679">
        <f t="shared" si="1"/>
        <v>8300</v>
      </c>
    </row>
    <row r="18" spans="1:8" ht="18">
      <c r="A18" s="675" t="s">
        <v>3779</v>
      </c>
      <c r="B18" s="674">
        <v>85</v>
      </c>
      <c r="C18" s="404" t="s">
        <v>50</v>
      </c>
      <c r="D18" s="404" t="s">
        <v>144</v>
      </c>
      <c r="E18" s="676">
        <v>42637</v>
      </c>
      <c r="F18" s="677" t="str">
        <f t="shared" ca="1" si="0"/>
        <v/>
      </c>
      <c r="G18" s="673">
        <v>740000</v>
      </c>
      <c r="H18" s="679">
        <f t="shared" si="1"/>
        <v>37000</v>
      </c>
    </row>
    <row r="19" spans="1:8">
      <c r="A19" s="404" t="s">
        <v>85</v>
      </c>
      <c r="B19" s="674">
        <v>38</v>
      </c>
      <c r="C19" s="404" t="s">
        <v>52</v>
      </c>
      <c r="D19" s="404" t="s">
        <v>75</v>
      </c>
      <c r="E19" s="676">
        <v>42351</v>
      </c>
      <c r="F19" s="677" t="str">
        <f t="shared" ca="1" si="0"/>
        <v/>
      </c>
      <c r="G19" s="673">
        <v>70000</v>
      </c>
      <c r="H19" s="679">
        <f t="shared" si="1"/>
        <v>7000</v>
      </c>
    </row>
    <row r="20" spans="1:8" ht="18">
      <c r="A20" s="675" t="s">
        <v>3789</v>
      </c>
      <c r="B20" s="674">
        <v>95</v>
      </c>
      <c r="C20" s="404" t="s">
        <v>57</v>
      </c>
      <c r="D20" s="404" t="s">
        <v>152</v>
      </c>
      <c r="E20" s="676">
        <v>41024</v>
      </c>
      <c r="F20" s="677" t="str">
        <f t="shared" ca="1" si="0"/>
        <v>Review Needed</v>
      </c>
      <c r="G20" s="673">
        <v>99000</v>
      </c>
      <c r="H20" s="679">
        <f t="shared" si="1"/>
        <v>0</v>
      </c>
    </row>
    <row r="21" spans="1:8">
      <c r="A21" s="404" t="s">
        <v>138</v>
      </c>
      <c r="B21" s="674">
        <v>11</v>
      </c>
      <c r="C21" s="404" t="s">
        <v>54</v>
      </c>
      <c r="D21" s="404" t="s">
        <v>157</v>
      </c>
      <c r="E21" s="676">
        <v>42044</v>
      </c>
      <c r="F21" s="677" t="str">
        <f t="shared" ca="1" si="0"/>
        <v/>
      </c>
      <c r="G21" s="673">
        <v>150200</v>
      </c>
      <c r="H21" s="679">
        <f t="shared" si="1"/>
        <v>7510</v>
      </c>
    </row>
    <row r="22" spans="1:8">
      <c r="A22" s="404" t="s">
        <v>146</v>
      </c>
      <c r="B22" s="674">
        <v>7</v>
      </c>
      <c r="C22" s="404" t="s">
        <v>50</v>
      </c>
      <c r="D22" s="404" t="s">
        <v>144</v>
      </c>
      <c r="E22" s="676">
        <v>42765</v>
      </c>
      <c r="F22" s="677" t="str">
        <f t="shared" ca="1" si="0"/>
        <v/>
      </c>
      <c r="G22" s="673">
        <v>73500</v>
      </c>
      <c r="H22" s="679">
        <f t="shared" si="1"/>
        <v>0</v>
      </c>
    </row>
    <row r="23" spans="1:8" ht="18">
      <c r="A23" s="675" t="s">
        <v>3793</v>
      </c>
      <c r="B23" s="674">
        <v>99</v>
      </c>
      <c r="C23" s="404" t="s">
        <v>52</v>
      </c>
      <c r="D23" s="404" t="s">
        <v>157</v>
      </c>
      <c r="E23" s="676">
        <v>42120</v>
      </c>
      <c r="F23" s="677" t="str">
        <f t="shared" ca="1" si="0"/>
        <v/>
      </c>
      <c r="G23" s="673">
        <v>750000</v>
      </c>
      <c r="H23" s="679">
        <f t="shared" si="1"/>
        <v>37500</v>
      </c>
    </row>
    <row r="24" spans="1:8" ht="18">
      <c r="A24" s="675" t="s">
        <v>3738</v>
      </c>
      <c r="B24" s="674">
        <v>45</v>
      </c>
      <c r="C24" s="404" t="s">
        <v>50</v>
      </c>
      <c r="D24" s="404" t="s">
        <v>144</v>
      </c>
      <c r="E24" s="676">
        <v>42988</v>
      </c>
      <c r="F24" s="677" t="str">
        <f t="shared" ca="1" si="0"/>
        <v/>
      </c>
      <c r="G24" s="673">
        <v>229000</v>
      </c>
      <c r="H24" s="679">
        <f t="shared" si="1"/>
        <v>11450</v>
      </c>
    </row>
    <row r="25" spans="1:8">
      <c r="A25" s="404" t="s">
        <v>163</v>
      </c>
      <c r="B25" s="674">
        <v>33</v>
      </c>
      <c r="C25" s="404" t="s">
        <v>50</v>
      </c>
      <c r="D25" s="404" t="s">
        <v>164</v>
      </c>
      <c r="E25" s="676">
        <v>41173</v>
      </c>
      <c r="F25" s="677" t="str">
        <f t="shared" ca="1" si="0"/>
        <v/>
      </c>
      <c r="G25" s="673">
        <v>60000</v>
      </c>
      <c r="H25" s="679">
        <f t="shared" si="1"/>
        <v>0</v>
      </c>
    </row>
    <row r="26" spans="1:8" ht="18">
      <c r="A26" s="675" t="s">
        <v>3752</v>
      </c>
      <c r="B26" s="674">
        <v>59</v>
      </c>
      <c r="C26" s="404" t="s">
        <v>52</v>
      </c>
      <c r="D26" s="404" t="s">
        <v>157</v>
      </c>
      <c r="E26" s="676">
        <v>42615</v>
      </c>
      <c r="F26" s="677" t="str">
        <f t="shared" ca="1" si="0"/>
        <v/>
      </c>
      <c r="G26" s="673">
        <v>576000</v>
      </c>
      <c r="H26" s="679">
        <f t="shared" si="1"/>
        <v>28800</v>
      </c>
    </row>
    <row r="27" spans="1:8" ht="18">
      <c r="A27" s="675" t="s">
        <v>3762</v>
      </c>
      <c r="B27" s="674">
        <v>69</v>
      </c>
      <c r="C27" s="404" t="s">
        <v>52</v>
      </c>
      <c r="D27" s="404" t="s">
        <v>164</v>
      </c>
      <c r="E27" s="676">
        <v>42518</v>
      </c>
      <c r="F27" s="677" t="str">
        <f t="shared" ca="1" si="0"/>
        <v/>
      </c>
      <c r="G27" s="673">
        <v>395000</v>
      </c>
      <c r="H27" s="679">
        <f t="shared" si="1"/>
        <v>19750</v>
      </c>
    </row>
    <row r="28" spans="1:8" ht="18">
      <c r="A28" s="675" t="s">
        <v>3784</v>
      </c>
      <c r="B28" s="674">
        <v>90</v>
      </c>
      <c r="C28" s="404" t="s">
        <v>57</v>
      </c>
      <c r="D28" s="404" t="s">
        <v>144</v>
      </c>
      <c r="E28" s="676">
        <v>43090</v>
      </c>
      <c r="F28" s="677" t="str">
        <f t="shared" ca="1" si="0"/>
        <v/>
      </c>
      <c r="G28" s="673">
        <v>253000</v>
      </c>
      <c r="H28" s="679">
        <f t="shared" si="1"/>
        <v>12650</v>
      </c>
    </row>
    <row r="29" spans="1:8" ht="18">
      <c r="A29" s="675" t="s">
        <v>3737</v>
      </c>
      <c r="B29" s="674">
        <v>43</v>
      </c>
      <c r="C29" s="404" t="s">
        <v>50</v>
      </c>
      <c r="D29" s="404" t="s">
        <v>144</v>
      </c>
      <c r="E29" s="676">
        <v>41891</v>
      </c>
      <c r="F29" s="677" t="str">
        <f t="shared" ca="1" si="0"/>
        <v/>
      </c>
      <c r="G29" s="673">
        <v>920000</v>
      </c>
      <c r="H29" s="679">
        <f t="shared" si="1"/>
        <v>46000</v>
      </c>
    </row>
    <row r="30" spans="1:8" ht="18">
      <c r="A30" s="675" t="s">
        <v>3788</v>
      </c>
      <c r="B30" s="674">
        <v>94</v>
      </c>
      <c r="C30" s="404" t="s">
        <v>50</v>
      </c>
      <c r="D30" s="404" t="s">
        <v>152</v>
      </c>
      <c r="E30" s="676">
        <v>42186</v>
      </c>
      <c r="F30" s="677" t="str">
        <f t="shared" ca="1" si="0"/>
        <v/>
      </c>
      <c r="G30" s="673">
        <v>916000</v>
      </c>
      <c r="H30" s="679">
        <f t="shared" si="1"/>
        <v>45800</v>
      </c>
    </row>
    <row r="31" spans="1:8" ht="18">
      <c r="A31" s="675" t="s">
        <v>3754</v>
      </c>
      <c r="B31" s="674">
        <v>61</v>
      </c>
      <c r="C31" s="404" t="s">
        <v>50</v>
      </c>
      <c r="D31" s="404" t="s">
        <v>157</v>
      </c>
      <c r="E31" s="676">
        <v>41995</v>
      </c>
      <c r="F31" s="677" t="str">
        <f t="shared" ca="1" si="0"/>
        <v/>
      </c>
      <c r="G31" s="673">
        <v>214000</v>
      </c>
      <c r="H31" s="679">
        <f t="shared" si="1"/>
        <v>10700</v>
      </c>
    </row>
    <row r="32" spans="1:8" ht="18">
      <c r="A32" s="675" t="s">
        <v>3772</v>
      </c>
      <c r="B32" s="674">
        <v>78</v>
      </c>
      <c r="C32" s="404" t="s">
        <v>52</v>
      </c>
      <c r="D32" s="404" t="s">
        <v>75</v>
      </c>
      <c r="E32" s="676">
        <v>42362</v>
      </c>
      <c r="F32" s="677" t="str">
        <f t="shared" ca="1" si="0"/>
        <v/>
      </c>
      <c r="G32" s="673">
        <v>670000</v>
      </c>
      <c r="H32" s="679">
        <f t="shared" si="1"/>
        <v>67000</v>
      </c>
    </row>
    <row r="33" spans="1:8" ht="18">
      <c r="A33" s="675" t="s">
        <v>3760</v>
      </c>
      <c r="B33" s="674">
        <v>67</v>
      </c>
      <c r="C33" s="404" t="s">
        <v>57</v>
      </c>
      <c r="D33" s="404" t="s">
        <v>164</v>
      </c>
      <c r="E33" s="676">
        <v>42280</v>
      </c>
      <c r="F33" s="677" t="str">
        <f t="shared" ca="1" si="0"/>
        <v/>
      </c>
      <c r="G33" s="673">
        <v>213000</v>
      </c>
      <c r="H33" s="679">
        <f t="shared" si="1"/>
        <v>10650</v>
      </c>
    </row>
    <row r="34" spans="1:8" ht="18">
      <c r="A34" s="675" t="s">
        <v>3755</v>
      </c>
      <c r="B34" s="674">
        <v>62</v>
      </c>
      <c r="C34" s="404" t="s">
        <v>54</v>
      </c>
      <c r="D34" s="404" t="s">
        <v>157</v>
      </c>
      <c r="E34" s="676">
        <v>41269</v>
      </c>
      <c r="F34" s="677" t="str">
        <f t="shared" ca="1" si="0"/>
        <v>Review Needed</v>
      </c>
      <c r="G34" s="673">
        <v>758000</v>
      </c>
      <c r="H34" s="679">
        <f t="shared" si="1"/>
        <v>37900</v>
      </c>
    </row>
    <row r="35" spans="1:8" ht="18">
      <c r="A35" s="675" t="s">
        <v>3761</v>
      </c>
      <c r="B35" s="674">
        <v>68</v>
      </c>
      <c r="C35" s="404" t="s">
        <v>54</v>
      </c>
      <c r="D35" s="404" t="s">
        <v>164</v>
      </c>
      <c r="E35" s="676">
        <v>41936</v>
      </c>
      <c r="F35" s="677" t="str">
        <f t="shared" ca="1" si="0"/>
        <v/>
      </c>
      <c r="G35" s="673">
        <v>318000</v>
      </c>
      <c r="H35" s="679">
        <f t="shared" si="1"/>
        <v>15900</v>
      </c>
    </row>
    <row r="36" spans="1:8">
      <c r="A36" s="404" t="s">
        <v>165</v>
      </c>
      <c r="B36" s="674">
        <v>34</v>
      </c>
      <c r="C36" s="404" t="s">
        <v>57</v>
      </c>
      <c r="D36" s="404" t="s">
        <v>164</v>
      </c>
      <c r="E36" s="676">
        <v>43094</v>
      </c>
      <c r="F36" s="677" t="str">
        <f t="shared" ca="1" si="0"/>
        <v/>
      </c>
      <c r="G36" s="673">
        <v>105000</v>
      </c>
      <c r="H36" s="679">
        <f t="shared" si="1"/>
        <v>5250</v>
      </c>
    </row>
    <row r="37" spans="1:8">
      <c r="A37" s="404" t="s">
        <v>168</v>
      </c>
      <c r="B37" s="674">
        <v>30</v>
      </c>
      <c r="C37" s="404" t="s">
        <v>52</v>
      </c>
      <c r="D37" s="404" t="s">
        <v>164</v>
      </c>
      <c r="E37" s="676">
        <v>43086</v>
      </c>
      <c r="F37" s="677" t="str">
        <f t="shared" ca="1" si="0"/>
        <v/>
      </c>
      <c r="G37" s="673">
        <v>92000</v>
      </c>
      <c r="H37" s="679">
        <f t="shared" si="1"/>
        <v>0</v>
      </c>
    </row>
    <row r="38" spans="1:8">
      <c r="A38" s="404" t="s">
        <v>77</v>
      </c>
      <c r="B38" s="674">
        <v>24</v>
      </c>
      <c r="C38" s="404" t="s">
        <v>50</v>
      </c>
      <c r="D38" s="404" t="s">
        <v>161</v>
      </c>
      <c r="E38" s="676">
        <v>43112</v>
      </c>
      <c r="F38" s="677" t="str">
        <f t="shared" ca="1" si="0"/>
        <v/>
      </c>
      <c r="G38" s="673">
        <v>62000</v>
      </c>
      <c r="H38" s="679">
        <f t="shared" si="1"/>
        <v>0</v>
      </c>
    </row>
    <row r="39" spans="1:8" ht="18">
      <c r="A39" s="675" t="s">
        <v>3787</v>
      </c>
      <c r="B39" s="674">
        <v>93</v>
      </c>
      <c r="C39" s="404" t="s">
        <v>54</v>
      </c>
      <c r="D39" s="404" t="s">
        <v>152</v>
      </c>
      <c r="E39" s="676">
        <v>41834</v>
      </c>
      <c r="F39" s="677" t="str">
        <f t="shared" ca="1" si="0"/>
        <v/>
      </c>
      <c r="G39" s="673">
        <v>623000</v>
      </c>
      <c r="H39" s="679">
        <f t="shared" si="1"/>
        <v>31150</v>
      </c>
    </row>
    <row r="40" spans="1:8">
      <c r="A40" s="404" t="s">
        <v>169</v>
      </c>
      <c r="B40" s="674">
        <v>10</v>
      </c>
      <c r="C40" s="404" t="s">
        <v>57</v>
      </c>
      <c r="D40" s="404" t="s">
        <v>75</v>
      </c>
      <c r="E40" s="676">
        <v>41982</v>
      </c>
      <c r="F40" s="677" t="str">
        <f t="shared" ca="1" si="0"/>
        <v/>
      </c>
      <c r="G40" s="673">
        <v>250500</v>
      </c>
      <c r="H40" s="679">
        <f t="shared" si="1"/>
        <v>25050</v>
      </c>
    </row>
    <row r="41" spans="1:8" ht="18">
      <c r="A41" s="675" t="s">
        <v>3743</v>
      </c>
      <c r="B41" s="674">
        <v>50</v>
      </c>
      <c r="C41" s="404" t="s">
        <v>57</v>
      </c>
      <c r="D41" s="404" t="s">
        <v>144</v>
      </c>
      <c r="E41" s="676">
        <v>42538</v>
      </c>
      <c r="F41" s="677" t="str">
        <f t="shared" ca="1" si="0"/>
        <v/>
      </c>
      <c r="G41" s="673">
        <v>748000</v>
      </c>
      <c r="H41" s="679">
        <f t="shared" si="1"/>
        <v>37400</v>
      </c>
    </row>
    <row r="42" spans="1:8" ht="18">
      <c r="A42" s="675" t="s">
        <v>3780</v>
      </c>
      <c r="B42" s="674">
        <v>86</v>
      </c>
      <c r="C42" s="404" t="s">
        <v>57</v>
      </c>
      <c r="D42" s="404" t="s">
        <v>144</v>
      </c>
      <c r="E42" s="676">
        <v>41106</v>
      </c>
      <c r="F42" s="677" t="str">
        <f t="shared" ca="1" si="0"/>
        <v>Review Needed</v>
      </c>
      <c r="G42" s="673">
        <v>636000</v>
      </c>
      <c r="H42" s="679">
        <f t="shared" si="1"/>
        <v>31800</v>
      </c>
    </row>
    <row r="43" spans="1:8">
      <c r="A43" s="404" t="s">
        <v>158</v>
      </c>
      <c r="B43" s="674">
        <v>20</v>
      </c>
      <c r="C43" s="404" t="s">
        <v>52</v>
      </c>
      <c r="D43" s="404" t="s">
        <v>157</v>
      </c>
      <c r="E43" s="676">
        <v>41499</v>
      </c>
      <c r="F43" s="677" t="str">
        <f t="shared" ca="1" si="0"/>
        <v/>
      </c>
      <c r="G43" s="673">
        <v>96600</v>
      </c>
      <c r="H43" s="679">
        <f t="shared" si="1"/>
        <v>0</v>
      </c>
    </row>
    <row r="44" spans="1:8">
      <c r="A44" s="404" t="s">
        <v>167</v>
      </c>
      <c r="B44" s="674">
        <v>16</v>
      </c>
      <c r="C44" s="404" t="s">
        <v>57</v>
      </c>
      <c r="D44" s="404" t="s">
        <v>164</v>
      </c>
      <c r="E44" s="676">
        <v>41080</v>
      </c>
      <c r="F44" s="677" t="str">
        <f t="shared" ca="1" si="0"/>
        <v/>
      </c>
      <c r="G44" s="673">
        <v>130000</v>
      </c>
      <c r="H44" s="679">
        <f t="shared" si="1"/>
        <v>6500</v>
      </c>
    </row>
    <row r="45" spans="1:8">
      <c r="A45" s="404" t="s">
        <v>90</v>
      </c>
      <c r="B45" s="674">
        <v>18</v>
      </c>
      <c r="C45" s="404" t="s">
        <v>50</v>
      </c>
      <c r="D45" s="404" t="s">
        <v>75</v>
      </c>
      <c r="E45" s="676">
        <v>41737</v>
      </c>
      <c r="F45" s="677" t="str">
        <f t="shared" ca="1" si="0"/>
        <v/>
      </c>
      <c r="G45" s="673">
        <v>144000</v>
      </c>
      <c r="H45" s="679">
        <f t="shared" si="1"/>
        <v>14400</v>
      </c>
    </row>
    <row r="46" spans="1:8">
      <c r="A46" s="404" t="s">
        <v>88</v>
      </c>
      <c r="B46" s="674">
        <v>8</v>
      </c>
      <c r="C46" s="404" t="s">
        <v>52</v>
      </c>
      <c r="D46" s="404" t="s">
        <v>144</v>
      </c>
      <c r="E46" s="676">
        <v>41110</v>
      </c>
      <c r="F46" s="677" t="str">
        <f t="shared" ca="1" si="0"/>
        <v>Review Needed</v>
      </c>
      <c r="G46" s="673">
        <v>84000</v>
      </c>
      <c r="H46" s="679">
        <f t="shared" si="1"/>
        <v>0</v>
      </c>
    </row>
    <row r="47" spans="1:8" ht="18">
      <c r="A47" s="675" t="s">
        <v>3756</v>
      </c>
      <c r="B47" s="674">
        <v>63</v>
      </c>
      <c r="C47" s="404" t="s">
        <v>52</v>
      </c>
      <c r="D47" s="404" t="s">
        <v>161</v>
      </c>
      <c r="E47" s="676">
        <v>41871</v>
      </c>
      <c r="F47" s="677" t="str">
        <f t="shared" ca="1" si="0"/>
        <v/>
      </c>
      <c r="G47" s="673">
        <v>828000</v>
      </c>
      <c r="H47" s="679">
        <f t="shared" si="1"/>
        <v>41400</v>
      </c>
    </row>
    <row r="48" spans="1:8" ht="18">
      <c r="A48" s="675" t="s">
        <v>3771</v>
      </c>
      <c r="B48" s="674">
        <v>77</v>
      </c>
      <c r="C48" s="404" t="s">
        <v>54</v>
      </c>
      <c r="D48" s="404" t="s">
        <v>75</v>
      </c>
      <c r="E48" s="676">
        <v>41400</v>
      </c>
      <c r="F48" s="677" t="str">
        <f t="shared" ca="1" si="0"/>
        <v/>
      </c>
      <c r="G48" s="673">
        <v>261000</v>
      </c>
      <c r="H48" s="679">
        <f t="shared" si="1"/>
        <v>26100</v>
      </c>
    </row>
    <row r="49" spans="1:8" ht="18">
      <c r="A49" s="675" t="s">
        <v>3749</v>
      </c>
      <c r="B49" s="674">
        <v>56</v>
      </c>
      <c r="C49" s="404" t="s">
        <v>57</v>
      </c>
      <c r="D49" s="404" t="s">
        <v>152</v>
      </c>
      <c r="E49" s="676">
        <v>43144</v>
      </c>
      <c r="F49" s="677" t="str">
        <f t="shared" ca="1" si="0"/>
        <v/>
      </c>
      <c r="G49" s="673">
        <v>258000</v>
      </c>
      <c r="H49" s="679">
        <f t="shared" si="1"/>
        <v>12900</v>
      </c>
    </row>
    <row r="50" spans="1:8" ht="18">
      <c r="A50" s="675" t="s">
        <v>3778</v>
      </c>
      <c r="B50" s="674">
        <v>84</v>
      </c>
      <c r="C50" s="404" t="s">
        <v>54</v>
      </c>
      <c r="D50" s="404" t="s">
        <v>144</v>
      </c>
      <c r="E50" s="676">
        <v>41703</v>
      </c>
      <c r="F50" s="677" t="str">
        <f t="shared" ca="1" si="0"/>
        <v/>
      </c>
      <c r="G50" s="673">
        <v>929000</v>
      </c>
      <c r="H50" s="679">
        <f t="shared" si="1"/>
        <v>46450</v>
      </c>
    </row>
    <row r="51" spans="1:8" ht="18">
      <c r="A51" s="675" t="s">
        <v>3740</v>
      </c>
      <c r="B51" s="674">
        <v>47</v>
      </c>
      <c r="C51" s="404" t="s">
        <v>50</v>
      </c>
      <c r="D51" s="404" t="s">
        <v>144</v>
      </c>
      <c r="E51" s="676">
        <v>43144</v>
      </c>
      <c r="F51" s="677" t="str">
        <f t="shared" ca="1" si="0"/>
        <v/>
      </c>
      <c r="G51" s="673">
        <v>938000</v>
      </c>
      <c r="H51" s="679">
        <f t="shared" si="1"/>
        <v>46900</v>
      </c>
    </row>
    <row r="52" spans="1:8" ht="18">
      <c r="A52" s="675" t="s">
        <v>3751</v>
      </c>
      <c r="B52" s="674">
        <v>58</v>
      </c>
      <c r="C52" s="404" t="s">
        <v>50</v>
      </c>
      <c r="D52" s="404" t="s">
        <v>157</v>
      </c>
      <c r="E52" s="676">
        <v>42777</v>
      </c>
      <c r="F52" s="677" t="str">
        <f t="shared" ca="1" si="0"/>
        <v/>
      </c>
      <c r="G52" s="673">
        <v>416000</v>
      </c>
      <c r="H52" s="679">
        <f t="shared" si="1"/>
        <v>20800</v>
      </c>
    </row>
    <row r="53" spans="1:8" ht="18">
      <c r="A53" s="675" t="s">
        <v>3742</v>
      </c>
      <c r="B53" s="674">
        <v>49</v>
      </c>
      <c r="C53" s="404" t="s">
        <v>50</v>
      </c>
      <c r="D53" s="404" t="s">
        <v>144</v>
      </c>
      <c r="E53" s="676">
        <v>41481</v>
      </c>
      <c r="F53" s="677" t="str">
        <f t="shared" ca="1" si="0"/>
        <v/>
      </c>
      <c r="G53" s="673">
        <v>412000</v>
      </c>
      <c r="H53" s="679">
        <f t="shared" si="1"/>
        <v>20600</v>
      </c>
    </row>
    <row r="54" spans="1:8" ht="18">
      <c r="A54" s="675" t="s">
        <v>3764</v>
      </c>
      <c r="B54" s="674">
        <v>44</v>
      </c>
      <c r="C54" s="404" t="s">
        <v>54</v>
      </c>
      <c r="D54" s="404" t="s">
        <v>144</v>
      </c>
      <c r="E54" s="676">
        <v>41435</v>
      </c>
      <c r="F54" s="677" t="str">
        <f t="shared" ca="1" si="0"/>
        <v/>
      </c>
      <c r="G54" s="673">
        <v>124000</v>
      </c>
      <c r="H54" s="679">
        <f t="shared" si="1"/>
        <v>6200</v>
      </c>
    </row>
    <row r="55" spans="1:8" ht="18">
      <c r="A55" s="675" t="s">
        <v>3777</v>
      </c>
      <c r="B55" s="674">
        <v>83</v>
      </c>
      <c r="C55" s="404" t="s">
        <v>50</v>
      </c>
      <c r="D55" s="404" t="s">
        <v>144</v>
      </c>
      <c r="E55" s="676">
        <v>41974</v>
      </c>
      <c r="F55" s="677" t="str">
        <f t="shared" ca="1" si="0"/>
        <v/>
      </c>
      <c r="G55" s="673">
        <v>567000</v>
      </c>
      <c r="H55" s="679">
        <f t="shared" si="1"/>
        <v>28350</v>
      </c>
    </row>
    <row r="56" spans="1:8">
      <c r="A56" s="404" t="s">
        <v>162</v>
      </c>
      <c r="B56" s="674">
        <v>26</v>
      </c>
      <c r="C56" s="404" t="s">
        <v>50</v>
      </c>
      <c r="D56" s="404" t="s">
        <v>161</v>
      </c>
      <c r="E56" s="676">
        <v>41580</v>
      </c>
      <c r="F56" s="677" t="str">
        <f t="shared" ca="1" si="0"/>
        <v/>
      </c>
      <c r="G56" s="673">
        <v>72000</v>
      </c>
      <c r="H56" s="679">
        <f t="shared" si="1"/>
        <v>0</v>
      </c>
    </row>
    <row r="57" spans="1:8" ht="18">
      <c r="A57" s="675" t="s">
        <v>3753</v>
      </c>
      <c r="B57" s="674">
        <v>60</v>
      </c>
      <c r="C57" s="404" t="s">
        <v>52</v>
      </c>
      <c r="D57" s="404" t="s">
        <v>157</v>
      </c>
      <c r="E57" s="676">
        <v>42298</v>
      </c>
      <c r="F57" s="677" t="str">
        <f t="shared" ca="1" si="0"/>
        <v/>
      </c>
      <c r="G57" s="673">
        <v>564000</v>
      </c>
      <c r="H57" s="679">
        <f t="shared" si="1"/>
        <v>28200</v>
      </c>
    </row>
    <row r="58" spans="1:8">
      <c r="A58" s="404" t="s">
        <v>93</v>
      </c>
      <c r="B58" s="674">
        <v>39</v>
      </c>
      <c r="C58" s="404" t="s">
        <v>54</v>
      </c>
      <c r="D58" s="404" t="s">
        <v>152</v>
      </c>
      <c r="E58" s="676">
        <v>41267</v>
      </c>
      <c r="F58" s="677" t="str">
        <f t="shared" ca="1" si="0"/>
        <v>Review Needed</v>
      </c>
      <c r="G58" s="673">
        <v>104000</v>
      </c>
      <c r="H58" s="679">
        <f t="shared" si="1"/>
        <v>5200</v>
      </c>
    </row>
    <row r="59" spans="1:8" ht="18">
      <c r="A59" s="675" t="s">
        <v>3791</v>
      </c>
      <c r="B59" s="674">
        <v>97</v>
      </c>
      <c r="C59" s="404" t="s">
        <v>50</v>
      </c>
      <c r="D59" s="404" t="s">
        <v>152</v>
      </c>
      <c r="E59" s="676">
        <v>41467</v>
      </c>
      <c r="F59" s="677" t="str">
        <f t="shared" ca="1" si="0"/>
        <v/>
      </c>
      <c r="G59" s="673">
        <v>955000</v>
      </c>
      <c r="H59" s="679">
        <f t="shared" si="1"/>
        <v>47750</v>
      </c>
    </row>
    <row r="60" spans="1:8">
      <c r="A60" s="404" t="s">
        <v>79</v>
      </c>
      <c r="B60" s="674">
        <v>31</v>
      </c>
      <c r="C60" s="404" t="s">
        <v>52</v>
      </c>
      <c r="D60" s="404" t="s">
        <v>144</v>
      </c>
      <c r="E60" s="676">
        <v>42107</v>
      </c>
      <c r="F60" s="677" t="str">
        <f t="shared" ca="1" si="0"/>
        <v/>
      </c>
      <c r="G60" s="673">
        <v>120000</v>
      </c>
      <c r="H60" s="679">
        <f t="shared" si="1"/>
        <v>6000</v>
      </c>
    </row>
    <row r="61" spans="1:8">
      <c r="A61" s="404" t="s">
        <v>153</v>
      </c>
      <c r="B61" s="674">
        <v>15</v>
      </c>
      <c r="C61" s="404" t="s">
        <v>57</v>
      </c>
      <c r="D61" s="404" t="s">
        <v>152</v>
      </c>
      <c r="E61" s="676">
        <v>41455</v>
      </c>
      <c r="F61" s="677" t="str">
        <f t="shared" ca="1" si="0"/>
        <v/>
      </c>
      <c r="G61" s="673">
        <v>95000</v>
      </c>
      <c r="H61" s="679">
        <f t="shared" si="1"/>
        <v>0</v>
      </c>
    </row>
    <row r="62" spans="1:8">
      <c r="A62" s="404" t="s">
        <v>147</v>
      </c>
      <c r="B62" s="674">
        <v>3</v>
      </c>
      <c r="C62" s="404" t="s">
        <v>50</v>
      </c>
      <c r="D62" s="404" t="s">
        <v>144</v>
      </c>
      <c r="E62" s="676">
        <v>41531</v>
      </c>
      <c r="F62" s="677" t="str">
        <f t="shared" ca="1" si="0"/>
        <v/>
      </c>
      <c r="G62" s="673">
        <v>87000</v>
      </c>
      <c r="H62" s="679">
        <f t="shared" si="1"/>
        <v>0</v>
      </c>
    </row>
    <row r="63" spans="1:8" ht="18">
      <c r="A63" s="675" t="s">
        <v>3767</v>
      </c>
      <c r="B63" s="674">
        <v>73</v>
      </c>
      <c r="C63" s="404" t="s">
        <v>50</v>
      </c>
      <c r="D63" s="404" t="s">
        <v>164</v>
      </c>
      <c r="E63" s="676">
        <v>42031</v>
      </c>
      <c r="F63" s="677" t="str">
        <f t="shared" ca="1" si="0"/>
        <v/>
      </c>
      <c r="G63" s="673">
        <v>116000</v>
      </c>
      <c r="H63" s="679">
        <f t="shared" si="1"/>
        <v>5800</v>
      </c>
    </row>
    <row r="64" spans="1:8">
      <c r="A64" s="404" t="s">
        <v>91</v>
      </c>
      <c r="B64" s="674">
        <v>28</v>
      </c>
      <c r="C64" s="404" t="s">
        <v>54</v>
      </c>
      <c r="D64" s="404" t="s">
        <v>75</v>
      </c>
      <c r="E64" s="676">
        <v>41620</v>
      </c>
      <c r="F64" s="677" t="str">
        <f t="shared" ca="1" si="0"/>
        <v/>
      </c>
      <c r="G64" s="673">
        <v>1000000</v>
      </c>
      <c r="H64" s="679">
        <f t="shared" si="1"/>
        <v>100000</v>
      </c>
    </row>
    <row r="65" spans="1:8" ht="18">
      <c r="A65" s="675" t="s">
        <v>3759</v>
      </c>
      <c r="B65" s="674">
        <v>66</v>
      </c>
      <c r="C65" s="404" t="s">
        <v>50</v>
      </c>
      <c r="D65" s="404" t="s">
        <v>161</v>
      </c>
      <c r="E65" s="676">
        <v>41719</v>
      </c>
      <c r="F65" s="677" t="str">
        <f t="shared" ca="1" si="0"/>
        <v/>
      </c>
      <c r="G65" s="673">
        <v>758000</v>
      </c>
      <c r="H65" s="679">
        <f t="shared" si="1"/>
        <v>37900</v>
      </c>
    </row>
    <row r="66" spans="1:8">
      <c r="A66" s="404" t="s">
        <v>170</v>
      </c>
      <c r="B66" s="674">
        <v>40</v>
      </c>
      <c r="C66" s="404" t="s">
        <v>54</v>
      </c>
      <c r="D66" s="404" t="s">
        <v>75</v>
      </c>
      <c r="E66" s="676">
        <v>41437</v>
      </c>
      <c r="F66" s="677" t="str">
        <f t="shared" ca="1" si="0"/>
        <v/>
      </c>
      <c r="G66" s="673">
        <v>110000</v>
      </c>
      <c r="H66" s="679">
        <f t="shared" si="1"/>
        <v>11000</v>
      </c>
    </row>
    <row r="67" spans="1:8" ht="18">
      <c r="A67" s="675" t="s">
        <v>3735</v>
      </c>
      <c r="B67" s="674">
        <v>41</v>
      </c>
      <c r="C67" s="404" t="s">
        <v>52</v>
      </c>
      <c r="D67" s="404" t="s">
        <v>157</v>
      </c>
      <c r="E67" s="676">
        <v>41029</v>
      </c>
      <c r="F67" s="677" t="str">
        <f t="shared" ref="F67:F101" ca="1" si="2">IF(AND(YEARFRAC(E67,TODAY())&gt;5,OR(D67="Administration",D67="Customer Support",D67="Accounts")),"Review Needed","")</f>
        <v>Review Needed</v>
      </c>
      <c r="G67" s="673">
        <v>147000</v>
      </c>
      <c r="H67" s="679">
        <f t="shared" ref="H67:H101" si="3">IF(D67="Sales",10%*G67,
IF(G67&gt;100000,5%*G67,0))</f>
        <v>7350</v>
      </c>
    </row>
    <row r="68" spans="1:8" ht="18">
      <c r="A68" s="675" t="s">
        <v>3790</v>
      </c>
      <c r="B68" s="674">
        <v>96</v>
      </c>
      <c r="C68" s="404" t="s">
        <v>57</v>
      </c>
      <c r="D68" s="404" t="s">
        <v>152</v>
      </c>
      <c r="E68" s="676">
        <v>42938</v>
      </c>
      <c r="F68" s="677" t="str">
        <f t="shared" ca="1" si="2"/>
        <v/>
      </c>
      <c r="G68" s="673">
        <v>444000</v>
      </c>
      <c r="H68" s="679">
        <f t="shared" si="3"/>
        <v>22200</v>
      </c>
    </row>
    <row r="69" spans="1:8">
      <c r="A69" s="404" t="s">
        <v>151</v>
      </c>
      <c r="B69" s="674">
        <v>12</v>
      </c>
      <c r="C69" s="404" t="s">
        <v>57</v>
      </c>
      <c r="D69" s="404" t="s">
        <v>152</v>
      </c>
      <c r="E69" s="676">
        <v>41089</v>
      </c>
      <c r="F69" s="677" t="str">
        <f t="shared" ca="1" si="2"/>
        <v>Review Needed</v>
      </c>
      <c r="G69" s="673">
        <v>75000</v>
      </c>
      <c r="H69" s="679">
        <f t="shared" si="3"/>
        <v>0</v>
      </c>
    </row>
    <row r="70" spans="1:8" ht="18">
      <c r="A70" s="675" t="s">
        <v>3774</v>
      </c>
      <c r="B70" s="674">
        <v>80</v>
      </c>
      <c r="C70" s="404" t="s">
        <v>54</v>
      </c>
      <c r="D70" s="404" t="s">
        <v>75</v>
      </c>
      <c r="E70" s="676">
        <v>42690</v>
      </c>
      <c r="F70" s="677" t="str">
        <f t="shared" ca="1" si="2"/>
        <v/>
      </c>
      <c r="G70" s="673">
        <v>938000</v>
      </c>
      <c r="H70" s="679">
        <f t="shared" si="3"/>
        <v>93800</v>
      </c>
    </row>
    <row r="71" spans="1:8" ht="18">
      <c r="A71" s="675" t="s">
        <v>3746</v>
      </c>
      <c r="B71" s="674">
        <v>53</v>
      </c>
      <c r="C71" s="404" t="s">
        <v>54</v>
      </c>
      <c r="D71" s="404" t="s">
        <v>152</v>
      </c>
      <c r="E71" s="676">
        <v>41874</v>
      </c>
      <c r="F71" s="677" t="str">
        <f t="shared" ca="1" si="2"/>
        <v/>
      </c>
      <c r="G71" s="673">
        <v>956000</v>
      </c>
      <c r="H71" s="679">
        <f t="shared" si="3"/>
        <v>47800</v>
      </c>
    </row>
    <row r="72" spans="1:8">
      <c r="A72" s="404" t="s">
        <v>136</v>
      </c>
      <c r="B72" s="674">
        <v>1</v>
      </c>
      <c r="C72" s="404" t="s">
        <v>52</v>
      </c>
      <c r="D72" s="404" t="s">
        <v>157</v>
      </c>
      <c r="E72" s="676">
        <v>41708</v>
      </c>
      <c r="F72" s="677" t="str">
        <f t="shared" ca="1" si="2"/>
        <v/>
      </c>
      <c r="G72" s="673">
        <v>84000</v>
      </c>
      <c r="H72" s="679">
        <f t="shared" si="3"/>
        <v>0</v>
      </c>
    </row>
    <row r="73" spans="1:8">
      <c r="A73" s="404" t="s">
        <v>83</v>
      </c>
      <c r="B73" s="674">
        <v>9</v>
      </c>
      <c r="C73" s="404" t="s">
        <v>50</v>
      </c>
      <c r="D73" s="404" t="s">
        <v>161</v>
      </c>
      <c r="E73" s="676">
        <v>41673</v>
      </c>
      <c r="F73" s="677" t="str">
        <f t="shared" ca="1" si="2"/>
        <v/>
      </c>
      <c r="G73" s="673">
        <v>180000</v>
      </c>
      <c r="H73" s="679">
        <f t="shared" si="3"/>
        <v>9000</v>
      </c>
    </row>
    <row r="74" spans="1:8" ht="18">
      <c r="A74" s="675" t="s">
        <v>3747</v>
      </c>
      <c r="B74" s="674">
        <v>54</v>
      </c>
      <c r="C74" s="404" t="s">
        <v>50</v>
      </c>
      <c r="D74" s="404" t="s">
        <v>152</v>
      </c>
      <c r="E74" s="676">
        <v>41024</v>
      </c>
      <c r="F74" s="677" t="str">
        <f t="shared" ca="1" si="2"/>
        <v>Review Needed</v>
      </c>
      <c r="G74" s="673">
        <v>743000</v>
      </c>
      <c r="H74" s="679">
        <f t="shared" si="3"/>
        <v>37150</v>
      </c>
    </row>
    <row r="75" spans="1:8">
      <c r="A75" s="404" t="s">
        <v>81</v>
      </c>
      <c r="B75" s="674">
        <v>27</v>
      </c>
      <c r="C75" s="404" t="s">
        <v>57</v>
      </c>
      <c r="D75" s="404" t="s">
        <v>164</v>
      </c>
      <c r="E75" s="676">
        <v>42848</v>
      </c>
      <c r="F75" s="677" t="str">
        <f t="shared" ca="1" si="2"/>
        <v/>
      </c>
      <c r="G75" s="673">
        <v>100000</v>
      </c>
      <c r="H75" s="679">
        <f t="shared" si="3"/>
        <v>0</v>
      </c>
    </row>
    <row r="76" spans="1:8">
      <c r="A76" s="404" t="s">
        <v>86</v>
      </c>
      <c r="B76" s="674">
        <v>17</v>
      </c>
      <c r="C76" s="404" t="s">
        <v>50</v>
      </c>
      <c r="D76" s="404" t="s">
        <v>75</v>
      </c>
      <c r="E76" s="676">
        <v>41906</v>
      </c>
      <c r="F76" s="677" t="str">
        <f t="shared" ca="1" si="2"/>
        <v/>
      </c>
      <c r="G76" s="673">
        <v>380050</v>
      </c>
      <c r="H76" s="679">
        <f t="shared" si="3"/>
        <v>38005</v>
      </c>
    </row>
    <row r="77" spans="1:8">
      <c r="A77" s="404" t="s">
        <v>148</v>
      </c>
      <c r="B77" s="674">
        <v>23</v>
      </c>
      <c r="C77" s="404" t="s">
        <v>52</v>
      </c>
      <c r="D77" s="404" t="s">
        <v>144</v>
      </c>
      <c r="E77" s="676">
        <v>41722</v>
      </c>
      <c r="F77" s="677" t="str">
        <f t="shared" ca="1" si="2"/>
        <v/>
      </c>
      <c r="G77" s="673">
        <v>106000</v>
      </c>
      <c r="H77" s="679">
        <f t="shared" si="3"/>
        <v>5300</v>
      </c>
    </row>
    <row r="78" spans="1:8">
      <c r="A78" s="404" t="s">
        <v>149</v>
      </c>
      <c r="B78" s="674">
        <v>2</v>
      </c>
      <c r="C78" s="404" t="s">
        <v>52</v>
      </c>
      <c r="D78" s="404" t="s">
        <v>144</v>
      </c>
      <c r="E78" s="676">
        <v>41860</v>
      </c>
      <c r="F78" s="677" t="str">
        <f t="shared" ca="1" si="2"/>
        <v/>
      </c>
      <c r="G78" s="673">
        <v>70000</v>
      </c>
      <c r="H78" s="679">
        <f t="shared" si="3"/>
        <v>0</v>
      </c>
    </row>
    <row r="79" spans="1:8">
      <c r="A79" s="404" t="s">
        <v>159</v>
      </c>
      <c r="B79" s="674">
        <v>21</v>
      </c>
      <c r="C79" s="404" t="s">
        <v>50</v>
      </c>
      <c r="D79" s="404" t="s">
        <v>157</v>
      </c>
      <c r="E79" s="676">
        <v>42527</v>
      </c>
      <c r="F79" s="677" t="str">
        <f t="shared" ca="1" si="2"/>
        <v/>
      </c>
      <c r="G79" s="673">
        <v>90000</v>
      </c>
      <c r="H79" s="679">
        <f t="shared" si="3"/>
        <v>0</v>
      </c>
    </row>
    <row r="80" spans="1:8">
      <c r="A80" s="404" t="s">
        <v>145</v>
      </c>
      <c r="B80" s="674">
        <v>35</v>
      </c>
      <c r="C80" s="404" t="s">
        <v>57</v>
      </c>
      <c r="D80" s="404" t="s">
        <v>164</v>
      </c>
      <c r="E80" s="676">
        <v>41751</v>
      </c>
      <c r="F80" s="677" t="str">
        <f t="shared" ca="1" si="2"/>
        <v/>
      </c>
      <c r="G80" s="673">
        <v>160000</v>
      </c>
      <c r="H80" s="679">
        <f t="shared" si="3"/>
        <v>8000</v>
      </c>
    </row>
    <row r="81" spans="1:8">
      <c r="A81" s="404" t="s">
        <v>92</v>
      </c>
      <c r="B81" s="674">
        <v>4</v>
      </c>
      <c r="C81" s="404" t="s">
        <v>54</v>
      </c>
      <c r="D81" s="404" t="s">
        <v>144</v>
      </c>
      <c r="E81" s="676">
        <v>41171</v>
      </c>
      <c r="F81" s="677" t="str">
        <f t="shared" ca="1" si="2"/>
        <v>Review Needed</v>
      </c>
      <c r="G81" s="673">
        <v>100000</v>
      </c>
      <c r="H81" s="679">
        <f t="shared" si="3"/>
        <v>0</v>
      </c>
    </row>
    <row r="82" spans="1:8">
      <c r="A82" s="404" t="s">
        <v>166</v>
      </c>
      <c r="B82" s="674">
        <v>32</v>
      </c>
      <c r="C82" s="404" t="s">
        <v>50</v>
      </c>
      <c r="D82" s="404" t="s">
        <v>164</v>
      </c>
      <c r="E82" s="676">
        <v>42339</v>
      </c>
      <c r="F82" s="677" t="str">
        <f t="shared" ca="1" si="2"/>
        <v/>
      </c>
      <c r="G82" s="673">
        <v>65000</v>
      </c>
      <c r="H82" s="679">
        <f t="shared" si="3"/>
        <v>0</v>
      </c>
    </row>
    <row r="83" spans="1:8" ht="18">
      <c r="A83" s="675" t="s">
        <v>3792</v>
      </c>
      <c r="B83" s="674">
        <v>98</v>
      </c>
      <c r="C83" s="404" t="s">
        <v>50</v>
      </c>
      <c r="D83" s="404" t="s">
        <v>157</v>
      </c>
      <c r="E83" s="676">
        <v>42450</v>
      </c>
      <c r="F83" s="677" t="str">
        <f t="shared" ca="1" si="2"/>
        <v/>
      </c>
      <c r="G83" s="673">
        <v>660000</v>
      </c>
      <c r="H83" s="679">
        <f t="shared" si="3"/>
        <v>33000</v>
      </c>
    </row>
    <row r="84" spans="1:8" ht="18">
      <c r="A84" s="675" t="s">
        <v>3794</v>
      </c>
      <c r="B84" s="674">
        <v>100</v>
      </c>
      <c r="C84" s="404" t="s">
        <v>52</v>
      </c>
      <c r="D84" s="404" t="s">
        <v>157</v>
      </c>
      <c r="E84" s="676">
        <v>42550</v>
      </c>
      <c r="F84" s="677" t="str">
        <f t="shared" ca="1" si="2"/>
        <v/>
      </c>
      <c r="G84" s="673">
        <v>201000</v>
      </c>
      <c r="H84" s="679">
        <f t="shared" si="3"/>
        <v>10050</v>
      </c>
    </row>
    <row r="85" spans="1:8">
      <c r="A85" s="404" t="s">
        <v>150</v>
      </c>
      <c r="B85" s="674">
        <v>6</v>
      </c>
      <c r="C85" s="404" t="s">
        <v>57</v>
      </c>
      <c r="D85" s="404" t="s">
        <v>144</v>
      </c>
      <c r="E85" s="676">
        <v>42887</v>
      </c>
      <c r="F85" s="677" t="str">
        <f t="shared" ca="1" si="2"/>
        <v/>
      </c>
      <c r="G85" s="673">
        <v>80000</v>
      </c>
      <c r="H85" s="679">
        <f t="shared" si="3"/>
        <v>0</v>
      </c>
    </row>
    <row r="86" spans="1:8" ht="18">
      <c r="A86" s="675" t="s">
        <v>3776</v>
      </c>
      <c r="B86" s="674">
        <v>82</v>
      </c>
      <c r="C86" s="404" t="s">
        <v>52</v>
      </c>
      <c r="D86" s="404" t="s">
        <v>144</v>
      </c>
      <c r="E86" s="676">
        <v>41390</v>
      </c>
      <c r="F86" s="677" t="str">
        <f t="shared" ca="1" si="2"/>
        <v/>
      </c>
      <c r="G86" s="673">
        <v>348000</v>
      </c>
      <c r="H86" s="679">
        <f t="shared" si="3"/>
        <v>17400</v>
      </c>
    </row>
    <row r="87" spans="1:8" ht="18">
      <c r="A87" s="675" t="s">
        <v>3748</v>
      </c>
      <c r="B87" s="674">
        <v>55</v>
      </c>
      <c r="C87" s="404" t="s">
        <v>57</v>
      </c>
      <c r="D87" s="404" t="s">
        <v>152</v>
      </c>
      <c r="E87" s="676">
        <v>42762</v>
      </c>
      <c r="F87" s="677" t="str">
        <f t="shared" ca="1" si="2"/>
        <v/>
      </c>
      <c r="G87" s="673">
        <v>77000</v>
      </c>
      <c r="H87" s="679">
        <f t="shared" si="3"/>
        <v>0</v>
      </c>
    </row>
    <row r="88" spans="1:8">
      <c r="A88" s="404" t="s">
        <v>154</v>
      </c>
      <c r="B88" s="674">
        <v>14</v>
      </c>
      <c r="C88" s="404" t="s">
        <v>50</v>
      </c>
      <c r="D88" s="404" t="s">
        <v>152</v>
      </c>
      <c r="E88" s="676">
        <v>42648</v>
      </c>
      <c r="F88" s="677" t="str">
        <f t="shared" ca="1" si="2"/>
        <v/>
      </c>
      <c r="G88" s="673">
        <v>78000</v>
      </c>
      <c r="H88" s="679">
        <f t="shared" si="3"/>
        <v>0</v>
      </c>
    </row>
    <row r="89" spans="1:8">
      <c r="A89" s="404" t="s">
        <v>139</v>
      </c>
      <c r="B89" s="674">
        <v>22</v>
      </c>
      <c r="C89" s="404" t="s">
        <v>54</v>
      </c>
      <c r="D89" s="404" t="s">
        <v>157</v>
      </c>
      <c r="E89" s="676">
        <v>41735</v>
      </c>
      <c r="F89" s="677" t="str">
        <f t="shared" ca="1" si="2"/>
        <v/>
      </c>
      <c r="G89" s="673">
        <v>94000</v>
      </c>
      <c r="H89" s="679">
        <f t="shared" si="3"/>
        <v>0</v>
      </c>
    </row>
    <row r="90" spans="1:8">
      <c r="A90" s="404" t="s">
        <v>160</v>
      </c>
      <c r="B90" s="674">
        <v>19</v>
      </c>
      <c r="C90" s="404" t="s">
        <v>52</v>
      </c>
      <c r="D90" s="404" t="s">
        <v>157</v>
      </c>
      <c r="E90" s="676">
        <v>41149</v>
      </c>
      <c r="F90" s="677" t="str">
        <f t="shared" ca="1" si="2"/>
        <v>Review Needed</v>
      </c>
      <c r="G90" s="673">
        <v>76000</v>
      </c>
      <c r="H90" s="679">
        <f t="shared" si="3"/>
        <v>0</v>
      </c>
    </row>
    <row r="91" spans="1:8" ht="18">
      <c r="A91" s="675" t="s">
        <v>3745</v>
      </c>
      <c r="B91" s="674">
        <v>52</v>
      </c>
      <c r="C91" s="404" t="s">
        <v>57</v>
      </c>
      <c r="D91" s="404" t="s">
        <v>152</v>
      </c>
      <c r="E91" s="676">
        <v>42333</v>
      </c>
      <c r="F91" s="677" t="str">
        <f t="shared" ca="1" si="2"/>
        <v/>
      </c>
      <c r="G91" s="673">
        <v>787000</v>
      </c>
      <c r="H91" s="679">
        <f t="shared" si="3"/>
        <v>39350</v>
      </c>
    </row>
    <row r="92" spans="1:8" ht="18">
      <c r="A92" s="675" t="s">
        <v>3766</v>
      </c>
      <c r="B92" s="674">
        <v>72</v>
      </c>
      <c r="C92" s="404" t="s">
        <v>50</v>
      </c>
      <c r="D92" s="404" t="s">
        <v>164</v>
      </c>
      <c r="E92" s="676">
        <v>41525</v>
      </c>
      <c r="F92" s="677" t="str">
        <f t="shared" ca="1" si="2"/>
        <v/>
      </c>
      <c r="G92" s="673">
        <v>596000</v>
      </c>
      <c r="H92" s="679">
        <f t="shared" si="3"/>
        <v>29800</v>
      </c>
    </row>
    <row r="93" spans="1:8" ht="18">
      <c r="A93" s="675" t="s">
        <v>3757</v>
      </c>
      <c r="B93" s="674">
        <v>64</v>
      </c>
      <c r="C93" s="404" t="s">
        <v>50</v>
      </c>
      <c r="D93" s="404" t="s">
        <v>161</v>
      </c>
      <c r="E93" s="676">
        <v>41208</v>
      </c>
      <c r="F93" s="677" t="str">
        <f t="shared" ca="1" si="2"/>
        <v/>
      </c>
      <c r="G93" s="673">
        <v>692000</v>
      </c>
      <c r="H93" s="679">
        <f t="shared" si="3"/>
        <v>34600</v>
      </c>
    </row>
    <row r="94" spans="1:8" ht="18">
      <c r="A94" s="675" t="s">
        <v>3782</v>
      </c>
      <c r="B94" s="674">
        <v>88</v>
      </c>
      <c r="C94" s="404" t="s">
        <v>52</v>
      </c>
      <c r="D94" s="404" t="s">
        <v>144</v>
      </c>
      <c r="E94" s="676">
        <v>41617</v>
      </c>
      <c r="F94" s="677" t="str">
        <f t="shared" ca="1" si="2"/>
        <v/>
      </c>
      <c r="G94" s="673">
        <v>545000</v>
      </c>
      <c r="H94" s="679">
        <f t="shared" si="3"/>
        <v>27250</v>
      </c>
    </row>
    <row r="95" spans="1:8">
      <c r="A95" s="404" t="s">
        <v>155</v>
      </c>
      <c r="B95" s="674">
        <v>36</v>
      </c>
      <c r="C95" s="404" t="s">
        <v>52</v>
      </c>
      <c r="D95" s="404" t="s">
        <v>152</v>
      </c>
      <c r="E95" s="676">
        <v>41657</v>
      </c>
      <c r="F95" s="677" t="str">
        <f t="shared" ca="1" si="2"/>
        <v/>
      </c>
      <c r="G95" s="673">
        <v>124000</v>
      </c>
      <c r="H95" s="679">
        <f t="shared" si="3"/>
        <v>6200</v>
      </c>
    </row>
    <row r="96" spans="1:8">
      <c r="A96" s="404" t="s">
        <v>87</v>
      </c>
      <c r="B96" s="674">
        <v>37</v>
      </c>
      <c r="C96" s="404" t="s">
        <v>54</v>
      </c>
      <c r="D96" s="404" t="s">
        <v>75</v>
      </c>
      <c r="E96" s="676">
        <v>42300</v>
      </c>
      <c r="F96" s="677" t="str">
        <f t="shared" ca="1" si="2"/>
        <v/>
      </c>
      <c r="G96" s="673">
        <v>93000</v>
      </c>
      <c r="H96" s="679">
        <f t="shared" si="3"/>
        <v>9300</v>
      </c>
    </row>
    <row r="97" spans="1:8" ht="18">
      <c r="A97" s="675" t="s">
        <v>3783</v>
      </c>
      <c r="B97" s="674">
        <v>89</v>
      </c>
      <c r="C97" s="404" t="s">
        <v>50</v>
      </c>
      <c r="D97" s="404" t="s">
        <v>144</v>
      </c>
      <c r="E97" s="676">
        <v>42826</v>
      </c>
      <c r="F97" s="677" t="str">
        <f t="shared" ca="1" si="2"/>
        <v/>
      </c>
      <c r="G97" s="673">
        <v>452000</v>
      </c>
      <c r="H97" s="679">
        <f t="shared" si="3"/>
        <v>22600</v>
      </c>
    </row>
    <row r="98" spans="1:8" ht="18">
      <c r="A98" s="675" t="s">
        <v>3769</v>
      </c>
      <c r="B98" s="674">
        <v>75</v>
      </c>
      <c r="C98" s="404" t="s">
        <v>57</v>
      </c>
      <c r="D98" s="404" t="s">
        <v>75</v>
      </c>
      <c r="E98" s="676">
        <v>41378</v>
      </c>
      <c r="F98" s="677" t="str">
        <f t="shared" ca="1" si="2"/>
        <v/>
      </c>
      <c r="G98" s="673">
        <v>904000</v>
      </c>
      <c r="H98" s="679">
        <f t="shared" si="3"/>
        <v>90400</v>
      </c>
    </row>
    <row r="99" spans="1:8">
      <c r="A99" s="404" t="s">
        <v>156</v>
      </c>
      <c r="B99" s="674">
        <v>5</v>
      </c>
      <c r="C99" s="404" t="s">
        <v>50</v>
      </c>
      <c r="D99" s="404" t="s">
        <v>152</v>
      </c>
      <c r="E99" s="676">
        <v>41492</v>
      </c>
      <c r="F99" s="677" t="str">
        <f t="shared" ca="1" si="2"/>
        <v/>
      </c>
      <c r="G99" s="673">
        <v>105000</v>
      </c>
      <c r="H99" s="679">
        <f t="shared" si="3"/>
        <v>5250</v>
      </c>
    </row>
    <row r="100" spans="1:8" ht="18">
      <c r="A100" s="675" t="s">
        <v>3736</v>
      </c>
      <c r="B100" s="674">
        <v>42</v>
      </c>
      <c r="C100" s="404" t="s">
        <v>52</v>
      </c>
      <c r="D100" s="404" t="s">
        <v>144</v>
      </c>
      <c r="E100" s="676">
        <v>42925</v>
      </c>
      <c r="F100" s="677" t="str">
        <f t="shared" ca="1" si="2"/>
        <v/>
      </c>
      <c r="G100" s="673">
        <v>313000</v>
      </c>
      <c r="H100" s="679">
        <f t="shared" si="3"/>
        <v>15650</v>
      </c>
    </row>
    <row r="101" spans="1:8" ht="18">
      <c r="A101" s="675" t="s">
        <v>3781</v>
      </c>
      <c r="B101" s="674">
        <v>87</v>
      </c>
      <c r="C101" s="404" t="s">
        <v>50</v>
      </c>
      <c r="D101" s="404" t="s">
        <v>144</v>
      </c>
      <c r="E101" s="676">
        <v>41640</v>
      </c>
      <c r="F101" s="677" t="str">
        <f t="shared" ca="1" si="2"/>
        <v/>
      </c>
      <c r="G101" s="673">
        <v>120000</v>
      </c>
      <c r="H101" s="679">
        <f t="shared" si="3"/>
        <v>6000</v>
      </c>
    </row>
    <row r="102" spans="1:8">
      <c r="C102" s="404"/>
      <c r="D102" s="404"/>
      <c r="F102" s="678" t="s">
        <v>46</v>
      </c>
      <c r="H102" s="680" t="s">
        <v>46</v>
      </c>
    </row>
    <row r="103" spans="1:8">
      <c r="C103" s="404"/>
      <c r="D103" s="404"/>
    </row>
    <row r="104" spans="1:8">
      <c r="C104" s="404"/>
      <c r="D104" s="404"/>
    </row>
    <row r="105" spans="1:8">
      <c r="C105" s="404"/>
      <c r="D105" s="404"/>
    </row>
    <row r="106" spans="1:8">
      <c r="C106" s="404"/>
      <c r="D106" s="404"/>
    </row>
    <row r="107" spans="1:8">
      <c r="C107" s="404"/>
      <c r="D107" s="404"/>
    </row>
    <row r="108" spans="1:8">
      <c r="C108" s="404"/>
      <c r="D108" s="404"/>
    </row>
    <row r="109" spans="1:8">
      <c r="C109" s="404"/>
      <c r="D109" s="404"/>
    </row>
    <row r="110" spans="1:8">
      <c r="C110" s="404"/>
      <c r="D110" s="404"/>
    </row>
    <row r="111" spans="1:8">
      <c r="C111" s="404"/>
      <c r="D111" s="404"/>
    </row>
    <row r="112" spans="1:8">
      <c r="C112" s="404"/>
      <c r="D112" s="404"/>
    </row>
    <row r="113" spans="3:4">
      <c r="C113" s="404"/>
      <c r="D113" s="404"/>
    </row>
    <row r="114" spans="3:4">
      <c r="C114" s="404"/>
      <c r="D114" s="404"/>
    </row>
    <row r="115" spans="3:4">
      <c r="C115" s="404"/>
      <c r="D115" s="404"/>
    </row>
    <row r="116" spans="3:4">
      <c r="C116" s="404"/>
      <c r="D116" s="404"/>
    </row>
    <row r="117" spans="3:4">
      <c r="C117" s="404"/>
      <c r="D117" s="404"/>
    </row>
    <row r="118" spans="3:4">
      <c r="C118" s="404"/>
      <c r="D118" s="404"/>
    </row>
    <row r="119" spans="3:4">
      <c r="C119" s="404"/>
      <c r="D119" s="404"/>
    </row>
    <row r="120" spans="3:4">
      <c r="C120" s="404"/>
      <c r="D120" s="404"/>
    </row>
    <row r="121" spans="3:4">
      <c r="C121" s="404"/>
      <c r="D121" s="404"/>
    </row>
  </sheetData>
  <autoFilter ref="A1:H102" xr:uid="{C636B5F7-BFBF-425B-8B3D-1F391125D88C}"/>
  <sortState ref="A3:H101">
    <sortCondition ref="A3"/>
  </sortState>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BB893"/>
  </sheetPr>
  <dimension ref="A1:O47"/>
  <sheetViews>
    <sheetView showGridLines="0" zoomScale="85" zoomScaleNormal="85" workbookViewId="0">
      <pane xSplit="1" ySplit="2" topLeftCell="B3" activePane="bottomRight" state="frozen"/>
      <selection pane="topRight"/>
      <selection pane="bottomLeft"/>
      <selection pane="bottomRight" sqref="A1:A2"/>
    </sheetView>
  </sheetViews>
  <sheetFormatPr defaultColWidth="8" defaultRowHeight="16.5"/>
  <cols>
    <col min="1" max="1" width="15.25" customWidth="1"/>
    <col min="2" max="2" width="22.25" customWidth="1"/>
    <col min="3" max="3" width="11.625" customWidth="1"/>
    <col min="4" max="4" width="12.375" customWidth="1"/>
    <col min="5" max="5" width="12.5" customWidth="1"/>
    <col min="6" max="6" width="11.25" customWidth="1"/>
    <col min="7" max="7" width="11" customWidth="1"/>
    <col min="8" max="8" width="24.5" customWidth="1"/>
    <col min="9" max="9" width="41.75" customWidth="1"/>
    <col min="10" max="11" width="18.25" hidden="1" customWidth="1"/>
    <col min="15" max="15" width="21.875" hidden="1" customWidth="1"/>
  </cols>
  <sheetData>
    <row r="1" spans="1:15" s="625" customFormat="1" ht="32.25" customHeight="1">
      <c r="A1" s="700" t="s">
        <v>3512</v>
      </c>
      <c r="B1" s="700" t="s">
        <v>3033</v>
      </c>
      <c r="C1" s="700" t="s">
        <v>3513</v>
      </c>
      <c r="D1" s="700" t="s">
        <v>3514</v>
      </c>
      <c r="E1" s="704" t="s">
        <v>3515</v>
      </c>
      <c r="F1" s="704" t="s">
        <v>3516</v>
      </c>
      <c r="G1" s="704" t="s">
        <v>3517</v>
      </c>
      <c r="H1" s="700" t="s">
        <v>3518</v>
      </c>
      <c r="I1" s="700" t="s">
        <v>3519</v>
      </c>
      <c r="J1" s="702" t="s">
        <v>3520</v>
      </c>
      <c r="K1" s="624" t="s">
        <v>3521</v>
      </c>
      <c r="O1" s="625" t="s">
        <v>3522</v>
      </c>
    </row>
    <row r="2" spans="1:15" ht="32.25" customHeight="1">
      <c r="A2" s="701"/>
      <c r="B2" s="701"/>
      <c r="C2" s="701"/>
      <c r="D2" s="701"/>
      <c r="E2" s="705"/>
      <c r="F2" s="705"/>
      <c r="G2" s="705"/>
      <c r="H2" s="701"/>
      <c r="I2" s="701"/>
      <c r="J2" s="703"/>
      <c r="K2" s="624" t="s">
        <v>3523</v>
      </c>
      <c r="O2" s="625" t="s">
        <v>3521</v>
      </c>
    </row>
    <row r="3" spans="1:15">
      <c r="A3" s="626" t="s">
        <v>3524</v>
      </c>
      <c r="B3" s="626" t="s">
        <v>3525</v>
      </c>
      <c r="C3" s="627">
        <v>7.5</v>
      </c>
      <c r="D3" s="627">
        <v>10</v>
      </c>
      <c r="E3" s="626">
        <v>52</v>
      </c>
      <c r="F3" s="626">
        <v>48</v>
      </c>
      <c r="G3" s="626">
        <v>84</v>
      </c>
      <c r="H3" s="626" t="s">
        <v>3521</v>
      </c>
      <c r="I3" s="672" t="str">
        <f>IF(E3&lt;F3,"Below",IF(E3&lt;=G3,"Within","Over"))</f>
        <v>Within</v>
      </c>
      <c r="J3" s="627"/>
      <c r="O3" t="s">
        <v>3526</v>
      </c>
    </row>
    <row r="4" spans="1:15">
      <c r="A4" s="626" t="s">
        <v>3527</v>
      </c>
      <c r="B4" s="626" t="s">
        <v>3528</v>
      </c>
      <c r="C4" s="627">
        <v>10.5</v>
      </c>
      <c r="D4" s="627">
        <v>14</v>
      </c>
      <c r="E4" s="626">
        <v>31</v>
      </c>
      <c r="F4" s="626">
        <v>49</v>
      </c>
      <c r="G4" s="626">
        <v>94</v>
      </c>
      <c r="H4" s="626" t="s">
        <v>3108</v>
      </c>
      <c r="I4" s="672" t="str">
        <f t="shared" ref="I4:I47" si="0">IF(E4&lt;F4,"Below",IF(E4&lt;=G4,"Within","Over"))</f>
        <v>Below</v>
      </c>
      <c r="J4" s="627"/>
      <c r="O4" t="s">
        <v>3108</v>
      </c>
    </row>
    <row r="5" spans="1:15">
      <c r="A5" s="626" t="s">
        <v>3529</v>
      </c>
      <c r="B5" s="626" t="s">
        <v>3530</v>
      </c>
      <c r="C5" s="627">
        <v>18.75</v>
      </c>
      <c r="D5" s="627">
        <v>25</v>
      </c>
      <c r="E5" s="626">
        <v>88</v>
      </c>
      <c r="F5" s="626">
        <v>19</v>
      </c>
      <c r="G5" s="626">
        <v>87</v>
      </c>
      <c r="H5" s="626" t="s">
        <v>3531</v>
      </c>
      <c r="I5" s="672" t="str">
        <f t="shared" si="0"/>
        <v>Over</v>
      </c>
      <c r="J5" s="627"/>
      <c r="O5" t="s">
        <v>3532</v>
      </c>
    </row>
    <row r="6" spans="1:15">
      <c r="A6" s="626" t="s">
        <v>3533</v>
      </c>
      <c r="B6" s="626" t="s">
        <v>3534</v>
      </c>
      <c r="C6" s="627">
        <v>9</v>
      </c>
      <c r="D6" s="627">
        <v>12.49</v>
      </c>
      <c r="E6" s="626">
        <v>49</v>
      </c>
      <c r="F6" s="626">
        <v>14</v>
      </c>
      <c r="G6" s="626">
        <v>100</v>
      </c>
      <c r="H6" s="626" t="s">
        <v>3526</v>
      </c>
      <c r="I6" s="672" t="str">
        <f t="shared" si="0"/>
        <v>Within</v>
      </c>
      <c r="J6" s="627"/>
      <c r="O6" t="s">
        <v>3535</v>
      </c>
    </row>
    <row r="7" spans="1:15">
      <c r="A7" s="626" t="s">
        <v>3536</v>
      </c>
      <c r="B7" s="626" t="s">
        <v>3537</v>
      </c>
      <c r="C7" s="627">
        <v>16.5</v>
      </c>
      <c r="D7" s="627">
        <v>22</v>
      </c>
      <c r="E7" s="626">
        <v>26</v>
      </c>
      <c r="F7" s="626">
        <v>13</v>
      </c>
      <c r="G7" s="626">
        <v>86</v>
      </c>
      <c r="H7" s="626" t="s">
        <v>3081</v>
      </c>
      <c r="I7" s="672" t="str">
        <f t="shared" si="0"/>
        <v>Within</v>
      </c>
      <c r="J7" s="627"/>
      <c r="O7" t="s">
        <v>3538</v>
      </c>
    </row>
    <row r="8" spans="1:15" ht="15" customHeight="1">
      <c r="A8" s="626" t="s">
        <v>3539</v>
      </c>
      <c r="B8" s="626" t="s">
        <v>3540</v>
      </c>
      <c r="C8" s="627">
        <v>10.5</v>
      </c>
      <c r="D8" s="627">
        <v>15.99</v>
      </c>
      <c r="E8" s="626">
        <v>78</v>
      </c>
      <c r="F8" s="626">
        <v>49</v>
      </c>
      <c r="G8" s="626">
        <v>66</v>
      </c>
      <c r="H8" s="626" t="s">
        <v>3526</v>
      </c>
      <c r="I8" s="672" t="str">
        <f t="shared" si="0"/>
        <v>Over</v>
      </c>
      <c r="J8" s="627"/>
      <c r="O8" t="s">
        <v>3541</v>
      </c>
    </row>
    <row r="9" spans="1:15">
      <c r="A9" s="626" t="s">
        <v>3542</v>
      </c>
      <c r="B9" s="626" t="s">
        <v>3273</v>
      </c>
      <c r="C9" s="627">
        <v>13.5</v>
      </c>
      <c r="D9" s="627">
        <v>18</v>
      </c>
      <c r="E9" s="626">
        <v>84</v>
      </c>
      <c r="F9" s="626">
        <v>12</v>
      </c>
      <c r="G9" s="626">
        <v>89</v>
      </c>
      <c r="H9" s="626" t="s">
        <v>3108</v>
      </c>
      <c r="I9" s="672" t="str">
        <f t="shared" si="0"/>
        <v>Within</v>
      </c>
      <c r="J9" s="627"/>
      <c r="O9" t="s">
        <v>3523</v>
      </c>
    </row>
    <row r="10" spans="1:15">
      <c r="A10" s="626" t="s">
        <v>3543</v>
      </c>
      <c r="B10" s="626" t="s">
        <v>3544</v>
      </c>
      <c r="C10" s="627">
        <v>1</v>
      </c>
      <c r="D10" s="627">
        <v>2</v>
      </c>
      <c r="E10" s="626">
        <v>84</v>
      </c>
      <c r="F10" s="626">
        <v>9</v>
      </c>
      <c r="G10" s="626">
        <v>66</v>
      </c>
      <c r="H10" s="626" t="s">
        <v>3535</v>
      </c>
      <c r="I10" s="672" t="str">
        <f t="shared" si="0"/>
        <v>Over</v>
      </c>
      <c r="J10" s="627"/>
      <c r="O10" t="s">
        <v>3081</v>
      </c>
    </row>
    <row r="11" spans="1:15">
      <c r="A11" s="626" t="s">
        <v>3545</v>
      </c>
      <c r="B11" s="626" t="s">
        <v>3546</v>
      </c>
      <c r="C11" s="627">
        <v>1</v>
      </c>
      <c r="D11" s="627">
        <v>1.95</v>
      </c>
      <c r="E11" s="626">
        <v>95</v>
      </c>
      <c r="F11" s="626">
        <v>24</v>
      </c>
      <c r="G11" s="626">
        <v>96</v>
      </c>
      <c r="H11" s="626" t="s">
        <v>3547</v>
      </c>
      <c r="I11" s="672" t="str">
        <f t="shared" si="0"/>
        <v>Within</v>
      </c>
      <c r="J11" s="627"/>
      <c r="O11" t="s">
        <v>3045</v>
      </c>
    </row>
    <row r="12" spans="1:15">
      <c r="A12" s="626" t="s">
        <v>3548</v>
      </c>
      <c r="B12" s="626" t="s">
        <v>3549</v>
      </c>
      <c r="C12" s="627">
        <v>9.56</v>
      </c>
      <c r="D12" s="627">
        <v>12.75</v>
      </c>
      <c r="E12" s="626">
        <v>54</v>
      </c>
      <c r="F12" s="626">
        <v>27</v>
      </c>
      <c r="G12" s="626">
        <v>73</v>
      </c>
      <c r="H12" s="626" t="s">
        <v>3532</v>
      </c>
      <c r="I12" s="672" t="str">
        <f t="shared" si="0"/>
        <v>Within</v>
      </c>
      <c r="J12" s="627"/>
      <c r="O12" t="s">
        <v>3521</v>
      </c>
    </row>
    <row r="13" spans="1:15">
      <c r="A13" s="626" t="s">
        <v>3550</v>
      </c>
      <c r="B13" s="626" t="s">
        <v>3551</v>
      </c>
      <c r="C13" s="627">
        <v>6.9</v>
      </c>
      <c r="D13" s="627">
        <v>9.1999999999999993</v>
      </c>
      <c r="E13" s="626">
        <v>64</v>
      </c>
      <c r="F13" s="626">
        <v>45</v>
      </c>
      <c r="G13" s="626">
        <v>54</v>
      </c>
      <c r="H13" s="626" t="s">
        <v>3526</v>
      </c>
      <c r="I13" s="672" t="str">
        <f t="shared" si="0"/>
        <v>Over</v>
      </c>
      <c r="J13" s="627"/>
      <c r="O13" t="s">
        <v>3552</v>
      </c>
    </row>
    <row r="14" spans="1:15">
      <c r="A14" s="626" t="s">
        <v>3553</v>
      </c>
      <c r="B14" s="626" t="s">
        <v>3554</v>
      </c>
      <c r="C14" s="627">
        <v>7.24</v>
      </c>
      <c r="D14" s="627">
        <v>9.65</v>
      </c>
      <c r="E14" s="626">
        <v>23</v>
      </c>
      <c r="F14" s="626">
        <v>44</v>
      </c>
      <c r="G14" s="626">
        <v>51</v>
      </c>
      <c r="H14" s="626" t="s">
        <v>3547</v>
      </c>
      <c r="I14" s="672" t="str">
        <f t="shared" si="0"/>
        <v>Below</v>
      </c>
      <c r="J14" s="627"/>
      <c r="O14" t="s">
        <v>3531</v>
      </c>
    </row>
    <row r="15" spans="1:15">
      <c r="A15" s="626" t="s">
        <v>3555</v>
      </c>
      <c r="B15" s="626" t="s">
        <v>3556</v>
      </c>
      <c r="C15" s="627">
        <v>34.5</v>
      </c>
      <c r="D15" s="627">
        <v>46</v>
      </c>
      <c r="E15" s="626">
        <v>89</v>
      </c>
      <c r="F15" s="626">
        <v>37</v>
      </c>
      <c r="G15" s="626">
        <v>84</v>
      </c>
      <c r="H15" s="626" t="s">
        <v>3108</v>
      </c>
      <c r="I15" s="672" t="str">
        <f t="shared" si="0"/>
        <v>Over</v>
      </c>
      <c r="J15" s="627"/>
      <c r="O15" t="s">
        <v>3557</v>
      </c>
    </row>
    <row r="16" spans="1:15">
      <c r="A16" s="626" t="s">
        <v>3558</v>
      </c>
      <c r="B16" s="626" t="s">
        <v>3559</v>
      </c>
      <c r="C16" s="627">
        <v>1</v>
      </c>
      <c r="D16" s="627">
        <v>1.2</v>
      </c>
      <c r="E16" s="626">
        <v>80</v>
      </c>
      <c r="F16" s="626">
        <v>41</v>
      </c>
      <c r="G16" s="626">
        <v>59</v>
      </c>
      <c r="H16" s="626" t="s">
        <v>3535</v>
      </c>
      <c r="I16" s="672" t="str">
        <f t="shared" si="0"/>
        <v>Over</v>
      </c>
      <c r="J16" s="627"/>
      <c r="O16" t="s">
        <v>3560</v>
      </c>
    </row>
    <row r="17" spans="1:15">
      <c r="A17" s="626" t="s">
        <v>3561</v>
      </c>
      <c r="B17" s="626" t="s">
        <v>3562</v>
      </c>
      <c r="C17" s="627">
        <v>13.8</v>
      </c>
      <c r="D17" s="627">
        <v>18.399999999999999</v>
      </c>
      <c r="E17" s="626">
        <v>63</v>
      </c>
      <c r="F17" s="626">
        <v>34</v>
      </c>
      <c r="G17" s="626">
        <v>67</v>
      </c>
      <c r="H17" s="626" t="s">
        <v>3538</v>
      </c>
      <c r="I17" s="672" t="str">
        <f t="shared" si="0"/>
        <v>Within</v>
      </c>
      <c r="J17" s="627"/>
      <c r="O17" t="s">
        <v>3563</v>
      </c>
    </row>
    <row r="18" spans="1:15">
      <c r="A18" s="626" t="s">
        <v>3564</v>
      </c>
      <c r="B18" s="626" t="s">
        <v>3565</v>
      </c>
      <c r="C18" s="627">
        <v>30</v>
      </c>
      <c r="D18" s="627">
        <v>40</v>
      </c>
      <c r="E18" s="626">
        <v>86</v>
      </c>
      <c r="F18" s="626">
        <v>16</v>
      </c>
      <c r="G18" s="626">
        <v>50</v>
      </c>
      <c r="H18" s="626" t="s">
        <v>3563</v>
      </c>
      <c r="I18" s="672" t="str">
        <f t="shared" si="0"/>
        <v>Over</v>
      </c>
      <c r="J18" s="627"/>
      <c r="O18" t="s">
        <v>3547</v>
      </c>
    </row>
    <row r="19" spans="1:15">
      <c r="A19" s="626" t="s">
        <v>3566</v>
      </c>
      <c r="B19" s="626" t="s">
        <v>3567</v>
      </c>
      <c r="C19" s="627">
        <v>39.75</v>
      </c>
      <c r="D19" s="627">
        <v>53</v>
      </c>
      <c r="E19" s="626">
        <v>76</v>
      </c>
      <c r="F19" s="626">
        <v>50</v>
      </c>
      <c r="G19" s="626">
        <v>54</v>
      </c>
      <c r="H19" s="626" t="s">
        <v>3521</v>
      </c>
      <c r="I19" s="672" t="str">
        <f t="shared" si="0"/>
        <v>Over</v>
      </c>
      <c r="J19" s="627"/>
    </row>
    <row r="20" spans="1:15">
      <c r="A20" s="626" t="s">
        <v>3568</v>
      </c>
      <c r="B20" s="626" t="s">
        <v>3569</v>
      </c>
      <c r="C20" s="627">
        <v>22.5</v>
      </c>
      <c r="D20" s="627">
        <v>30</v>
      </c>
      <c r="E20" s="626">
        <v>21</v>
      </c>
      <c r="F20" s="626">
        <v>31</v>
      </c>
      <c r="G20" s="626">
        <v>80</v>
      </c>
      <c r="H20" s="626" t="s">
        <v>3521</v>
      </c>
      <c r="I20" s="672" t="str">
        <f t="shared" si="0"/>
        <v>Below</v>
      </c>
      <c r="J20" s="627"/>
    </row>
    <row r="21" spans="1:15">
      <c r="A21" s="626" t="s">
        <v>3570</v>
      </c>
      <c r="B21" s="626" t="s">
        <v>3571</v>
      </c>
      <c r="C21" s="627">
        <v>3</v>
      </c>
      <c r="D21" s="627">
        <v>3.5</v>
      </c>
      <c r="E21" s="626">
        <v>62</v>
      </c>
      <c r="F21" s="626">
        <v>3</v>
      </c>
      <c r="G21" s="626">
        <v>69</v>
      </c>
      <c r="H21" s="626" t="s">
        <v>3521</v>
      </c>
      <c r="I21" s="672" t="str">
        <f t="shared" si="0"/>
        <v>Within</v>
      </c>
      <c r="J21" s="627"/>
    </row>
    <row r="22" spans="1:15">
      <c r="A22" s="626" t="s">
        <v>3572</v>
      </c>
      <c r="B22" s="626" t="s">
        <v>3573</v>
      </c>
      <c r="C22" s="627">
        <v>29.25</v>
      </c>
      <c r="D22" s="627">
        <v>39</v>
      </c>
      <c r="E22" s="626">
        <v>57</v>
      </c>
      <c r="F22" s="626">
        <v>50</v>
      </c>
      <c r="G22" s="626">
        <v>58</v>
      </c>
      <c r="H22" s="626" t="s">
        <v>3535</v>
      </c>
      <c r="I22" s="672" t="str">
        <f t="shared" si="0"/>
        <v>Within</v>
      </c>
      <c r="J22" s="627"/>
    </row>
    <row r="23" spans="1:15">
      <c r="A23" s="626" t="s">
        <v>3574</v>
      </c>
      <c r="B23" s="626" t="s">
        <v>3575</v>
      </c>
      <c r="C23" s="627">
        <v>28.5</v>
      </c>
      <c r="D23" s="627">
        <v>38</v>
      </c>
      <c r="E23" s="626">
        <v>14</v>
      </c>
      <c r="F23" s="626">
        <v>29</v>
      </c>
      <c r="G23" s="626">
        <v>81</v>
      </c>
      <c r="H23" s="626" t="s">
        <v>3560</v>
      </c>
      <c r="I23" s="672" t="str">
        <f t="shared" si="0"/>
        <v>Below</v>
      </c>
      <c r="J23" s="627"/>
    </row>
    <row r="24" spans="1:15">
      <c r="A24" s="626" t="s">
        <v>3576</v>
      </c>
      <c r="B24" s="626" t="s">
        <v>3577</v>
      </c>
      <c r="C24" s="627">
        <v>2</v>
      </c>
      <c r="D24" s="627">
        <v>4</v>
      </c>
      <c r="E24" s="626">
        <v>36</v>
      </c>
      <c r="F24" s="626">
        <v>1</v>
      </c>
      <c r="G24" s="626">
        <v>68</v>
      </c>
      <c r="H24" s="626" t="s">
        <v>3541</v>
      </c>
      <c r="I24" s="672" t="str">
        <f t="shared" si="0"/>
        <v>Within</v>
      </c>
      <c r="J24" s="627"/>
    </row>
    <row r="25" spans="1:15">
      <c r="A25" s="626" t="s">
        <v>3578</v>
      </c>
      <c r="B25" s="626" t="s">
        <v>3579</v>
      </c>
      <c r="C25" s="627">
        <v>1</v>
      </c>
      <c r="D25" s="627">
        <v>1.2</v>
      </c>
      <c r="E25" s="626">
        <v>4</v>
      </c>
      <c r="F25" s="626">
        <v>18</v>
      </c>
      <c r="G25" s="626">
        <v>86</v>
      </c>
      <c r="H25" s="626" t="s">
        <v>3535</v>
      </c>
      <c r="I25" s="672" t="str">
        <f t="shared" si="0"/>
        <v>Below</v>
      </c>
      <c r="J25" s="627"/>
    </row>
    <row r="26" spans="1:15">
      <c r="A26" s="626" t="s">
        <v>3580</v>
      </c>
      <c r="B26" s="626" t="s">
        <v>3581</v>
      </c>
      <c r="C26" s="627">
        <v>2</v>
      </c>
      <c r="D26" s="627">
        <v>2.99</v>
      </c>
      <c r="E26" s="626">
        <v>64</v>
      </c>
      <c r="F26" s="626">
        <v>14</v>
      </c>
      <c r="G26" s="626">
        <v>70</v>
      </c>
      <c r="H26" s="626" t="s">
        <v>3108</v>
      </c>
      <c r="I26" s="672" t="str">
        <f t="shared" si="0"/>
        <v>Within</v>
      </c>
      <c r="J26" s="627"/>
    </row>
    <row r="27" spans="1:15">
      <c r="A27" s="626" t="s">
        <v>3576</v>
      </c>
      <c r="B27" s="626" t="s">
        <v>3582</v>
      </c>
      <c r="C27" s="627">
        <v>3</v>
      </c>
      <c r="D27" s="627">
        <v>5</v>
      </c>
      <c r="E27" s="626">
        <v>28</v>
      </c>
      <c r="F27" s="626">
        <v>36</v>
      </c>
      <c r="G27" s="626">
        <v>94</v>
      </c>
      <c r="H27" s="626" t="s">
        <v>3541</v>
      </c>
      <c r="I27" s="672" t="str">
        <f t="shared" si="0"/>
        <v>Below</v>
      </c>
      <c r="J27" s="627"/>
    </row>
    <row r="28" spans="1:15">
      <c r="A28" s="626" t="s">
        <v>3583</v>
      </c>
      <c r="B28" s="626" t="s">
        <v>3584</v>
      </c>
      <c r="C28" s="627">
        <v>15.79</v>
      </c>
      <c r="D28" s="627">
        <v>21.05</v>
      </c>
      <c r="E28" s="626">
        <v>17</v>
      </c>
      <c r="F28" s="626">
        <v>40</v>
      </c>
      <c r="G28" s="626">
        <v>72</v>
      </c>
      <c r="H28" s="626" t="s">
        <v>3563</v>
      </c>
      <c r="I28" s="672" t="str">
        <f t="shared" si="0"/>
        <v>Below</v>
      </c>
      <c r="J28" s="627"/>
    </row>
    <row r="29" spans="1:15">
      <c r="A29" s="626" t="s">
        <v>3585</v>
      </c>
      <c r="B29" s="626" t="s">
        <v>3586</v>
      </c>
      <c r="C29" s="627">
        <v>5.25</v>
      </c>
      <c r="D29" s="627">
        <v>7</v>
      </c>
      <c r="E29" s="626">
        <v>14</v>
      </c>
      <c r="F29" s="626">
        <v>13</v>
      </c>
      <c r="G29" s="626">
        <v>94</v>
      </c>
      <c r="H29" s="626" t="s">
        <v>3552</v>
      </c>
      <c r="I29" s="672" t="str">
        <f t="shared" si="0"/>
        <v>Within</v>
      </c>
      <c r="J29" s="627"/>
    </row>
    <row r="30" spans="1:15">
      <c r="A30" s="626" t="s">
        <v>3529</v>
      </c>
      <c r="B30" s="626" t="s">
        <v>3587</v>
      </c>
      <c r="C30" s="627">
        <v>60.75</v>
      </c>
      <c r="D30" s="627">
        <v>81</v>
      </c>
      <c r="E30" s="626">
        <v>45</v>
      </c>
      <c r="F30" s="626">
        <v>40</v>
      </c>
      <c r="G30" s="626">
        <v>99</v>
      </c>
      <c r="H30" s="626" t="s">
        <v>3531</v>
      </c>
      <c r="I30" s="672" t="str">
        <f t="shared" si="0"/>
        <v>Within</v>
      </c>
      <c r="J30" s="627"/>
    </row>
    <row r="31" spans="1:15">
      <c r="A31" s="626" t="s">
        <v>3588</v>
      </c>
      <c r="B31" s="626" t="s">
        <v>3589</v>
      </c>
      <c r="C31" s="627">
        <v>26.1</v>
      </c>
      <c r="D31" s="627">
        <v>34.799999999999997</v>
      </c>
      <c r="E31" s="626">
        <v>77</v>
      </c>
      <c r="F31" s="626">
        <v>15</v>
      </c>
      <c r="G31" s="626">
        <v>79</v>
      </c>
      <c r="H31" s="626" t="s">
        <v>3045</v>
      </c>
      <c r="I31" s="672" t="str">
        <f t="shared" si="0"/>
        <v>Within</v>
      </c>
      <c r="J31" s="627"/>
    </row>
    <row r="32" spans="1:15">
      <c r="A32" s="626" t="s">
        <v>3590</v>
      </c>
      <c r="B32" s="626" t="s">
        <v>3591</v>
      </c>
      <c r="C32" s="627">
        <v>9.75</v>
      </c>
      <c r="D32" s="627">
        <v>13</v>
      </c>
      <c r="E32" s="626">
        <v>89</v>
      </c>
      <c r="F32" s="626">
        <v>8</v>
      </c>
      <c r="G32" s="626">
        <v>66</v>
      </c>
      <c r="H32" s="626" t="s">
        <v>3081</v>
      </c>
      <c r="I32" s="672" t="str">
        <f t="shared" si="0"/>
        <v>Over</v>
      </c>
      <c r="J32" s="627"/>
    </row>
    <row r="33" spans="1:10">
      <c r="A33" s="626" t="s">
        <v>3592</v>
      </c>
      <c r="B33" s="626" t="s">
        <v>3593</v>
      </c>
      <c r="C33" s="627">
        <v>16.010000000000002</v>
      </c>
      <c r="D33" s="627">
        <v>21.35</v>
      </c>
      <c r="E33" s="626">
        <v>18</v>
      </c>
      <c r="F33" s="626">
        <v>28</v>
      </c>
      <c r="G33" s="626">
        <v>81</v>
      </c>
      <c r="H33" s="626" t="s">
        <v>3557</v>
      </c>
      <c r="I33" s="672" t="str">
        <f t="shared" si="0"/>
        <v>Below</v>
      </c>
      <c r="J33" s="627"/>
    </row>
    <row r="34" spans="1:10">
      <c r="A34" s="626" t="s">
        <v>3594</v>
      </c>
      <c r="B34" s="626" t="s">
        <v>3595</v>
      </c>
      <c r="C34" s="627">
        <v>1</v>
      </c>
      <c r="D34" s="627">
        <v>1.5</v>
      </c>
      <c r="E34" s="626">
        <v>67</v>
      </c>
      <c r="F34" s="626">
        <v>16</v>
      </c>
      <c r="G34" s="626">
        <v>86</v>
      </c>
      <c r="H34" s="626" t="s">
        <v>3535</v>
      </c>
      <c r="I34" s="672" t="str">
        <f t="shared" si="0"/>
        <v>Within</v>
      </c>
      <c r="J34" s="627"/>
    </row>
    <row r="35" spans="1:10">
      <c r="A35" s="626" t="s">
        <v>3596</v>
      </c>
      <c r="B35" s="626" t="s">
        <v>3597</v>
      </c>
      <c r="C35" s="627">
        <v>1</v>
      </c>
      <c r="D35" s="627">
        <v>1.3</v>
      </c>
      <c r="E35" s="626">
        <v>53</v>
      </c>
      <c r="F35" s="626">
        <v>43</v>
      </c>
      <c r="G35" s="626">
        <v>93</v>
      </c>
      <c r="H35" s="626" t="s">
        <v>3535</v>
      </c>
      <c r="I35" s="672" t="str">
        <f t="shared" si="0"/>
        <v>Within</v>
      </c>
      <c r="J35" s="627"/>
    </row>
    <row r="36" spans="1:10">
      <c r="A36" s="626" t="s">
        <v>3598</v>
      </c>
      <c r="B36" s="626" t="s">
        <v>3599</v>
      </c>
      <c r="C36" s="627">
        <v>1</v>
      </c>
      <c r="D36" s="627">
        <v>1.5</v>
      </c>
      <c r="E36" s="626">
        <v>33</v>
      </c>
      <c r="F36" s="626">
        <v>31</v>
      </c>
      <c r="G36" s="626">
        <v>83</v>
      </c>
      <c r="H36" s="626" t="s">
        <v>3535</v>
      </c>
      <c r="I36" s="672" t="str">
        <f t="shared" si="0"/>
        <v>Within</v>
      </c>
      <c r="J36" s="627"/>
    </row>
    <row r="37" spans="1:10">
      <c r="A37" s="626" t="s">
        <v>3600</v>
      </c>
      <c r="B37" s="626" t="s">
        <v>3601</v>
      </c>
      <c r="C37" s="627">
        <v>1</v>
      </c>
      <c r="D37" s="627">
        <v>1.8</v>
      </c>
      <c r="E37" s="626">
        <v>75</v>
      </c>
      <c r="F37" s="626">
        <v>5</v>
      </c>
      <c r="G37" s="626">
        <v>74</v>
      </c>
      <c r="H37" s="626" t="s">
        <v>3535</v>
      </c>
      <c r="I37" s="672" t="str">
        <f t="shared" si="0"/>
        <v>Over</v>
      </c>
      <c r="J37" s="627"/>
    </row>
    <row r="38" spans="1:10">
      <c r="A38" s="626" t="s">
        <v>3602</v>
      </c>
      <c r="B38" s="626" t="s">
        <v>3603</v>
      </c>
      <c r="C38" s="627">
        <v>0.5</v>
      </c>
      <c r="D38" s="627">
        <v>1.8</v>
      </c>
      <c r="E38" s="626">
        <v>44</v>
      </c>
      <c r="F38" s="626">
        <v>6</v>
      </c>
      <c r="G38" s="626">
        <v>91</v>
      </c>
      <c r="H38" s="626" t="s">
        <v>3523</v>
      </c>
      <c r="I38" s="672" t="str">
        <f t="shared" si="0"/>
        <v>Within</v>
      </c>
      <c r="J38" s="627"/>
    </row>
    <row r="39" spans="1:10">
      <c r="A39" s="626" t="s">
        <v>3604</v>
      </c>
      <c r="B39" s="626" t="s">
        <v>3605</v>
      </c>
      <c r="C39" s="627">
        <v>14.63</v>
      </c>
      <c r="D39" s="627">
        <v>19.5</v>
      </c>
      <c r="E39" s="626">
        <v>59</v>
      </c>
      <c r="F39" s="626">
        <v>33</v>
      </c>
      <c r="G39" s="626">
        <v>79</v>
      </c>
      <c r="H39" s="626" t="s">
        <v>3560</v>
      </c>
      <c r="I39" s="672" t="str">
        <f t="shared" si="0"/>
        <v>Within</v>
      </c>
      <c r="J39" s="627"/>
    </row>
    <row r="40" spans="1:10">
      <c r="A40" s="626" t="s">
        <v>3606</v>
      </c>
      <c r="B40" s="626" t="s">
        <v>3607</v>
      </c>
      <c r="C40" s="627">
        <v>7.5</v>
      </c>
      <c r="D40" s="627">
        <v>10</v>
      </c>
      <c r="E40" s="626">
        <v>40</v>
      </c>
      <c r="F40" s="626">
        <v>38</v>
      </c>
      <c r="G40" s="626">
        <v>84</v>
      </c>
      <c r="H40" s="626" t="s">
        <v>3526</v>
      </c>
      <c r="I40" s="672" t="str">
        <f t="shared" si="0"/>
        <v>Within</v>
      </c>
      <c r="J40" s="627"/>
    </row>
    <row r="41" spans="1:10">
      <c r="A41" s="626" t="s">
        <v>3608</v>
      </c>
      <c r="B41" s="626" t="s">
        <v>3609</v>
      </c>
      <c r="C41" s="627">
        <v>2</v>
      </c>
      <c r="D41" s="627">
        <v>4</v>
      </c>
      <c r="E41" s="626">
        <v>90</v>
      </c>
      <c r="F41" s="626">
        <v>6</v>
      </c>
      <c r="G41" s="626">
        <v>95</v>
      </c>
      <c r="H41" s="626" t="s">
        <v>3538</v>
      </c>
      <c r="I41" s="672" t="str">
        <f t="shared" si="0"/>
        <v>Within</v>
      </c>
      <c r="J41" s="627"/>
    </row>
    <row r="42" spans="1:10">
      <c r="A42" s="626" t="s">
        <v>3610</v>
      </c>
      <c r="B42" s="626" t="s">
        <v>3611</v>
      </c>
      <c r="C42" s="627">
        <v>7.5</v>
      </c>
      <c r="D42" s="627">
        <v>10</v>
      </c>
      <c r="E42" s="626">
        <v>8</v>
      </c>
      <c r="F42" s="626">
        <v>21</v>
      </c>
      <c r="G42" s="626">
        <v>88</v>
      </c>
      <c r="H42" s="626" t="s">
        <v>3081</v>
      </c>
      <c r="I42" s="672" t="str">
        <f t="shared" si="0"/>
        <v>Below</v>
      </c>
      <c r="J42" s="627"/>
    </row>
    <row r="43" spans="1:10">
      <c r="A43" s="626" t="s">
        <v>3612</v>
      </c>
      <c r="B43" s="626" t="s">
        <v>3613</v>
      </c>
      <c r="C43" s="627">
        <v>2</v>
      </c>
      <c r="D43" s="627">
        <v>4</v>
      </c>
      <c r="E43" s="626">
        <v>90</v>
      </c>
      <c r="F43" s="626">
        <v>18</v>
      </c>
      <c r="G43" s="626">
        <v>85</v>
      </c>
      <c r="H43" s="626" t="s">
        <v>3108</v>
      </c>
      <c r="I43" s="672" t="str">
        <f t="shared" si="0"/>
        <v>Over</v>
      </c>
      <c r="J43" s="627"/>
    </row>
    <row r="44" spans="1:10">
      <c r="A44" s="626" t="s">
        <v>3614</v>
      </c>
      <c r="B44" s="626" t="s">
        <v>3615</v>
      </c>
      <c r="C44" s="627">
        <v>12.75</v>
      </c>
      <c r="D44" s="627">
        <v>17</v>
      </c>
      <c r="E44" s="626">
        <v>63</v>
      </c>
      <c r="F44" s="626">
        <v>37</v>
      </c>
      <c r="G44" s="626">
        <v>82</v>
      </c>
      <c r="H44" s="626" t="s">
        <v>3563</v>
      </c>
      <c r="I44" s="672" t="str">
        <f t="shared" si="0"/>
        <v>Within</v>
      </c>
      <c r="J44" s="627"/>
    </row>
    <row r="45" spans="1:10">
      <c r="A45" s="626" t="s">
        <v>3616</v>
      </c>
      <c r="B45" s="626" t="s">
        <v>3617</v>
      </c>
      <c r="C45" s="627">
        <v>0.5</v>
      </c>
      <c r="D45" s="627">
        <v>2</v>
      </c>
      <c r="E45" s="626">
        <v>54</v>
      </c>
      <c r="F45" s="626">
        <v>20</v>
      </c>
      <c r="G45" s="626">
        <v>89</v>
      </c>
      <c r="H45" s="626" t="s">
        <v>3538</v>
      </c>
      <c r="I45" s="672" t="str">
        <f t="shared" si="0"/>
        <v>Within</v>
      </c>
      <c r="J45" s="627"/>
    </row>
    <row r="46" spans="1:10">
      <c r="A46" s="626" t="s">
        <v>3618</v>
      </c>
      <c r="B46" s="626" t="s">
        <v>3619</v>
      </c>
      <c r="C46" s="627">
        <v>1</v>
      </c>
      <c r="D46" s="627">
        <v>1.89</v>
      </c>
      <c r="E46" s="626">
        <v>99</v>
      </c>
      <c r="F46" s="626">
        <v>32</v>
      </c>
      <c r="G46" s="626">
        <v>64</v>
      </c>
      <c r="H46" s="626" t="s">
        <v>3547</v>
      </c>
      <c r="I46" s="672" t="str">
        <f t="shared" si="0"/>
        <v>Over</v>
      </c>
      <c r="J46" s="627"/>
    </row>
    <row r="47" spans="1:10">
      <c r="A47" s="626" t="s">
        <v>3620</v>
      </c>
      <c r="B47" s="626" t="s">
        <v>3621</v>
      </c>
      <c r="C47" s="627">
        <v>17.440000000000001</v>
      </c>
      <c r="D47" s="627">
        <v>23.25</v>
      </c>
      <c r="E47" s="626">
        <v>36</v>
      </c>
      <c r="F47" s="626">
        <v>7</v>
      </c>
      <c r="G47" s="626">
        <v>51</v>
      </c>
      <c r="H47" s="626" t="s">
        <v>3521</v>
      </c>
      <c r="I47" s="672" t="str">
        <f t="shared" si="0"/>
        <v>Within</v>
      </c>
      <c r="J47" s="627"/>
    </row>
  </sheetData>
  <autoFilter ref="A1:I46" xr:uid="{00000000-0009-0000-0000-000007000000}"/>
  <mergeCells count="10">
    <mergeCell ref="I1:I2"/>
    <mergeCell ref="J1:J2"/>
    <mergeCell ref="A1:A2"/>
    <mergeCell ref="B1:B2"/>
    <mergeCell ref="C1:C2"/>
    <mergeCell ref="D1:D2"/>
    <mergeCell ref="E1:E2"/>
    <mergeCell ref="F1:F2"/>
    <mergeCell ref="G1:G2"/>
    <mergeCell ref="H1:H2"/>
  </mergeCells>
  <dataValidations count="2">
    <dataValidation type="list" allowBlank="1" showInputMessage="1" showErrorMessage="1" sqref="K3:K47" xr:uid="{00000000-0002-0000-0700-000000000000}">
      <formula1>$K$1:$K$2</formula1>
    </dataValidation>
    <dataValidation type="list" allowBlank="1" showInputMessage="1" showErrorMessage="1" sqref="K1:K2" xr:uid="{00000000-0002-0000-0700-000001000000}">
      <formula1>List_Category</formula1>
    </dataValidation>
  </dataValidation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B81414"/>
  </sheetPr>
  <dimension ref="A1:S13"/>
  <sheetViews>
    <sheetView showGridLines="0" zoomScale="85" zoomScaleNormal="85" workbookViewId="0"/>
  </sheetViews>
  <sheetFormatPr defaultColWidth="9" defaultRowHeight="16.5"/>
  <cols>
    <col min="1" max="1" width="12.625" style="4" customWidth="1"/>
    <col min="2" max="6" width="17.5" style="4" customWidth="1"/>
    <col min="7" max="7" width="21" style="4" customWidth="1"/>
    <col min="8" max="8" width="9" style="4"/>
    <col min="9" max="9" width="17.875" style="4" customWidth="1"/>
    <col min="10" max="10" width="19.5" style="4" customWidth="1"/>
    <col min="11" max="16384" width="9" style="4"/>
  </cols>
  <sheetData>
    <row r="1" spans="1:19" customFormat="1" ht="52.5">
      <c r="A1" s="184" t="s">
        <v>171</v>
      </c>
      <c r="B1" s="202"/>
      <c r="C1" s="202"/>
      <c r="D1" s="202"/>
      <c r="E1" s="202"/>
      <c r="F1" s="202"/>
      <c r="G1" s="202"/>
      <c r="H1" s="203"/>
      <c r="I1" s="203"/>
      <c r="J1" s="203"/>
      <c r="K1" s="203"/>
      <c r="L1" s="203"/>
      <c r="M1" s="202"/>
      <c r="N1" s="202"/>
      <c r="O1" s="203"/>
      <c r="P1" s="203"/>
      <c r="Q1" s="203"/>
      <c r="R1" s="203"/>
      <c r="S1" s="203"/>
    </row>
    <row r="2" spans="1:19" ht="30.75">
      <c r="A2" s="242"/>
      <c r="B2" s="239"/>
      <c r="C2" s="239"/>
      <c r="D2" s="239"/>
      <c r="E2" s="239"/>
      <c r="F2" s="240"/>
      <c r="G2" s="240"/>
      <c r="H2" s="1"/>
    </row>
    <row r="3" spans="1:19" ht="30.75">
      <c r="A3" s="243" t="s">
        <v>10</v>
      </c>
      <c r="B3" s="241" t="s">
        <v>11</v>
      </c>
      <c r="C3" s="241" t="s">
        <v>12</v>
      </c>
      <c r="D3" s="241" t="s">
        <v>13</v>
      </c>
      <c r="E3" s="241" t="s">
        <v>14</v>
      </c>
      <c r="F3" s="239" t="s">
        <v>15</v>
      </c>
      <c r="G3" s="239" t="s">
        <v>16</v>
      </c>
      <c r="H3" s="1"/>
      <c r="I3" s="706" t="s">
        <v>172</v>
      </c>
      <c r="J3" s="706"/>
    </row>
    <row r="4" spans="1:19" ht="25.5">
      <c r="A4" s="244" t="s">
        <v>17</v>
      </c>
      <c r="B4" s="6">
        <v>6354</v>
      </c>
      <c r="C4" s="6">
        <v>4846</v>
      </c>
      <c r="D4" s="6">
        <v>3958</v>
      </c>
      <c r="E4" s="6">
        <v>8284</v>
      </c>
      <c r="F4" s="7">
        <f>SUM(B4:E4)</f>
        <v>23442</v>
      </c>
      <c r="G4" s="245"/>
      <c r="H4" s="1"/>
      <c r="I4" s="619" t="s">
        <v>3507</v>
      </c>
      <c r="J4" s="621">
        <v>2.5000000000000001E-2</v>
      </c>
    </row>
    <row r="5" spans="1:19" ht="25.5">
      <c r="A5" s="244" t="s">
        <v>18</v>
      </c>
      <c r="B5" s="6">
        <v>8484</v>
      </c>
      <c r="C5" s="6">
        <v>5858</v>
      </c>
      <c r="D5" s="6">
        <v>5858</v>
      </c>
      <c r="E5" s="6">
        <v>4555</v>
      </c>
      <c r="F5" s="7">
        <f t="shared" ref="F5:F12" si="0">SUM(B5:E5)</f>
        <v>24755</v>
      </c>
      <c r="G5" s="245"/>
      <c r="H5" s="1"/>
      <c r="I5" s="618" t="s">
        <v>3508</v>
      </c>
      <c r="J5" s="622">
        <v>7.4999999999999997E-2</v>
      </c>
    </row>
    <row r="6" spans="1:19" ht="25.5">
      <c r="A6" s="244" t="s">
        <v>19</v>
      </c>
      <c r="B6" s="6">
        <v>9595</v>
      </c>
      <c r="C6" s="6">
        <v>5859</v>
      </c>
      <c r="D6" s="6">
        <v>4879</v>
      </c>
      <c r="E6" s="6">
        <v>3432</v>
      </c>
      <c r="F6" s="7">
        <f t="shared" si="0"/>
        <v>23765</v>
      </c>
      <c r="G6" s="245"/>
      <c r="H6" s="1"/>
      <c r="I6" s="617" t="s">
        <v>3509</v>
      </c>
      <c r="J6" s="623">
        <v>0.1</v>
      </c>
    </row>
    <row r="7" spans="1:19" ht="25.5">
      <c r="A7" s="244" t="s">
        <v>20</v>
      </c>
      <c r="B7" s="6">
        <v>7578</v>
      </c>
      <c r="C7" s="6">
        <v>6900</v>
      </c>
      <c r="D7" s="6">
        <v>3444</v>
      </c>
      <c r="E7" s="6">
        <v>5909</v>
      </c>
      <c r="F7" s="7">
        <f t="shared" si="0"/>
        <v>23831</v>
      </c>
      <c r="G7" s="245"/>
      <c r="H7" s="1"/>
      <c r="I7" s="3"/>
      <c r="J7" s="1"/>
    </row>
    <row r="8" spans="1:19" ht="25.5">
      <c r="A8" s="244" t="s">
        <v>21</v>
      </c>
      <c r="B8" s="6">
        <v>6291</v>
      </c>
      <c r="C8" s="6">
        <v>5209</v>
      </c>
      <c r="D8" s="6">
        <v>6333</v>
      </c>
      <c r="E8" s="6">
        <v>8633</v>
      </c>
      <c r="F8" s="7">
        <f t="shared" si="0"/>
        <v>26466</v>
      </c>
      <c r="G8" s="245"/>
      <c r="H8" s="1"/>
      <c r="I8" s="3"/>
      <c r="J8" s="1"/>
    </row>
    <row r="9" spans="1:19" ht="25.5">
      <c r="A9" s="244" t="s">
        <v>22</v>
      </c>
      <c r="B9" s="6">
        <v>7910</v>
      </c>
      <c r="C9" s="6">
        <v>7278</v>
      </c>
      <c r="D9" s="6">
        <v>6298</v>
      </c>
      <c r="E9" s="6">
        <v>8478</v>
      </c>
      <c r="F9" s="7">
        <f t="shared" si="0"/>
        <v>29964</v>
      </c>
      <c r="G9" s="245"/>
      <c r="H9" s="1"/>
      <c r="I9" s="3"/>
      <c r="J9" s="1"/>
    </row>
    <row r="10" spans="1:19" ht="25.5">
      <c r="A10" s="244" t="s">
        <v>23</v>
      </c>
      <c r="B10" s="6">
        <v>6432</v>
      </c>
      <c r="C10" s="6">
        <v>7322</v>
      </c>
      <c r="D10" s="6">
        <v>7245</v>
      </c>
      <c r="E10" s="6">
        <v>7754</v>
      </c>
      <c r="F10" s="7">
        <f t="shared" si="0"/>
        <v>28753</v>
      </c>
      <c r="G10" s="245"/>
      <c r="H10" s="1"/>
      <c r="I10" s="1"/>
      <c r="J10" s="1"/>
    </row>
    <row r="11" spans="1:19" ht="25.5">
      <c r="A11" s="244" t="s">
        <v>24</v>
      </c>
      <c r="B11" s="6">
        <v>6354</v>
      </c>
      <c r="C11" s="6">
        <v>6563</v>
      </c>
      <c r="D11" s="6">
        <v>4333</v>
      </c>
      <c r="E11" s="6">
        <v>8284</v>
      </c>
      <c r="F11" s="7">
        <f t="shared" si="0"/>
        <v>25534</v>
      </c>
      <c r="G11" s="245"/>
      <c r="H11" s="1"/>
      <c r="I11" s="1"/>
      <c r="J11" s="1"/>
    </row>
    <row r="12" spans="1:19" ht="25.5">
      <c r="A12" s="244" t="s">
        <v>25</v>
      </c>
      <c r="B12" s="6">
        <v>7789</v>
      </c>
      <c r="C12" s="6">
        <v>7434</v>
      </c>
      <c r="D12" s="6">
        <v>5647</v>
      </c>
      <c r="E12" s="6">
        <v>7633</v>
      </c>
      <c r="F12" s="6">
        <f t="shared" si="0"/>
        <v>28503</v>
      </c>
      <c r="G12" s="245"/>
      <c r="H12" s="1"/>
      <c r="I12" s="5"/>
    </row>
    <row r="13" spans="1:19" ht="25.5">
      <c r="A13" s="246" t="s">
        <v>173</v>
      </c>
      <c r="B13" s="247">
        <f t="shared" ref="B13:G13" si="1">SUM(B4:B12)</f>
        <v>66787</v>
      </c>
      <c r="C13" s="247">
        <f t="shared" si="1"/>
        <v>57269</v>
      </c>
      <c r="D13" s="247">
        <f t="shared" si="1"/>
        <v>47995</v>
      </c>
      <c r="E13" s="247">
        <f t="shared" si="1"/>
        <v>62962</v>
      </c>
      <c r="F13" s="247">
        <f t="shared" si="1"/>
        <v>235013</v>
      </c>
      <c r="G13" s="247">
        <f t="shared" si="1"/>
        <v>0</v>
      </c>
    </row>
  </sheetData>
  <mergeCells count="1">
    <mergeCell ref="I3:J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481086"/>
  </sheetPr>
  <dimension ref="A1:M33"/>
  <sheetViews>
    <sheetView showGridLines="0" zoomScaleNormal="100" workbookViewId="0"/>
  </sheetViews>
  <sheetFormatPr defaultRowHeight="16.5"/>
  <cols>
    <col min="1" max="1" width="18.625" style="175" customWidth="1"/>
    <col min="2" max="2" width="35.25" style="175" customWidth="1"/>
    <col min="3" max="3" width="28.75" style="175" customWidth="1"/>
    <col min="4" max="4" width="25.625" style="175" customWidth="1"/>
    <col min="5" max="5" width="17.75" style="175" customWidth="1"/>
    <col min="6" max="6" width="13.25" style="175" customWidth="1"/>
    <col min="7" max="16384" width="9" style="175"/>
  </cols>
  <sheetData>
    <row r="1" spans="1:13" ht="52.5">
      <c r="A1" s="214" t="s">
        <v>174</v>
      </c>
      <c r="B1" s="198"/>
      <c r="C1" s="165"/>
      <c r="D1" s="165"/>
      <c r="E1" s="165"/>
      <c r="F1" s="165"/>
      <c r="G1" s="165"/>
      <c r="H1" s="165"/>
      <c r="I1" s="165"/>
      <c r="J1" s="165"/>
      <c r="K1" s="165"/>
      <c r="L1" s="165"/>
      <c r="M1" s="165"/>
    </row>
    <row r="2" spans="1:13">
      <c r="A2" s="199"/>
      <c r="B2" s="199"/>
      <c r="C2" s="199"/>
      <c r="D2" s="199"/>
    </row>
    <row r="3" spans="1:13" ht="17.25">
      <c r="A3" s="590" t="s">
        <v>175</v>
      </c>
      <c r="B3" s="707" t="s">
        <v>176</v>
      </c>
      <c r="C3" s="707"/>
      <c r="D3" s="707"/>
      <c r="E3" s="707"/>
    </row>
    <row r="4" spans="1:13" ht="21" thickBot="1">
      <c r="A4" s="248" t="s">
        <v>177</v>
      </c>
      <c r="B4" s="249" t="s">
        <v>178</v>
      </c>
      <c r="C4" s="250" t="s">
        <v>179</v>
      </c>
      <c r="D4" s="249" t="s">
        <v>180</v>
      </c>
      <c r="E4" s="249" t="s">
        <v>181</v>
      </c>
      <c r="F4" s="249" t="s">
        <v>182</v>
      </c>
      <c r="H4" s="251"/>
    </row>
    <row r="5" spans="1:13" ht="21" thickTop="1">
      <c r="A5" s="252">
        <v>11158</v>
      </c>
      <c r="B5" s="253" t="str">
        <f>VLOOKUP($A$5,$A$8:$F$33,2,0)</f>
        <v>Lanford Haverrman Travel</v>
      </c>
      <c r="C5" s="253" t="str">
        <f>VLOOKUP($A$5,$A$8:$F$33,3,0)</f>
        <v>80 St. Thomas's Rd</v>
      </c>
      <c r="D5" s="253" t="str">
        <f>VLOOKUP($A$5,$A$8:$F$33,4,0)</f>
        <v>Highbury</v>
      </c>
      <c r="E5" s="253" t="str">
        <f>VLOOKUP($A$5,$A$8:$F$33,5,0)</f>
        <v>London</v>
      </c>
      <c r="F5" s="253" t="str">
        <f>VLOOKUP($A$5,$A$8:$F$33,6,0)</f>
        <v>N4 2QW</v>
      </c>
    </row>
    <row r="8" spans="1:13" ht="21" thickBot="1">
      <c r="A8" s="254" t="s">
        <v>177</v>
      </c>
      <c r="B8" s="255" t="s">
        <v>178</v>
      </c>
      <c r="C8" s="255" t="s">
        <v>179</v>
      </c>
      <c r="D8" s="255" t="s">
        <v>180</v>
      </c>
      <c r="E8" s="255" t="s">
        <v>181</v>
      </c>
      <c r="F8" s="255" t="s">
        <v>182</v>
      </c>
    </row>
    <row r="9" spans="1:13" ht="20.25">
      <c r="A9" s="256">
        <v>11158</v>
      </c>
      <c r="B9" s="210" t="s">
        <v>183</v>
      </c>
      <c r="C9" s="210" t="s">
        <v>184</v>
      </c>
      <c r="D9" s="210" t="s">
        <v>185</v>
      </c>
      <c r="E9" s="210" t="s">
        <v>186</v>
      </c>
      <c r="F9" s="210" t="s">
        <v>187</v>
      </c>
    </row>
    <row r="10" spans="1:13" ht="20.25">
      <c r="A10" s="256">
        <v>11584</v>
      </c>
      <c r="B10" s="210" t="s">
        <v>188</v>
      </c>
      <c r="C10" s="210" t="s">
        <v>189</v>
      </c>
      <c r="D10" s="210" t="s">
        <v>190</v>
      </c>
      <c r="E10" s="210" t="s">
        <v>186</v>
      </c>
      <c r="F10" s="210" t="s">
        <v>191</v>
      </c>
    </row>
    <row r="11" spans="1:13" ht="20.25">
      <c r="A11" s="256">
        <v>11659</v>
      </c>
      <c r="B11" s="210" t="s">
        <v>192</v>
      </c>
      <c r="C11" s="210" t="s">
        <v>193</v>
      </c>
      <c r="D11" s="210" t="s">
        <v>194</v>
      </c>
      <c r="E11" s="210" t="s">
        <v>186</v>
      </c>
      <c r="F11" s="210" t="s">
        <v>195</v>
      </c>
    </row>
    <row r="12" spans="1:13" ht="20.25">
      <c r="A12" s="256">
        <v>12867</v>
      </c>
      <c r="B12" s="210" t="s">
        <v>196</v>
      </c>
      <c r="C12" s="210" t="s">
        <v>197</v>
      </c>
      <c r="D12" s="210" t="s">
        <v>198</v>
      </c>
      <c r="E12" s="210" t="s">
        <v>186</v>
      </c>
      <c r="F12" s="210" t="s">
        <v>199</v>
      </c>
    </row>
    <row r="13" spans="1:13" ht="20.25">
      <c r="A13" s="256">
        <v>14809</v>
      </c>
      <c r="B13" s="210" t="s">
        <v>200</v>
      </c>
      <c r="C13" s="210" t="s">
        <v>201</v>
      </c>
      <c r="D13" s="210" t="s">
        <v>202</v>
      </c>
      <c r="E13" s="210" t="s">
        <v>186</v>
      </c>
      <c r="F13" s="210" t="s">
        <v>203</v>
      </c>
    </row>
    <row r="14" spans="1:13" ht="20.25">
      <c r="A14" s="256">
        <v>20058</v>
      </c>
      <c r="B14" s="210" t="s">
        <v>204</v>
      </c>
      <c r="C14" s="210" t="s">
        <v>205</v>
      </c>
      <c r="D14" s="210" t="s">
        <v>206</v>
      </c>
      <c r="E14" s="210" t="s">
        <v>186</v>
      </c>
      <c r="F14" s="210" t="s">
        <v>207</v>
      </c>
    </row>
    <row r="15" spans="1:13" ht="20.25">
      <c r="A15" s="256">
        <v>20337</v>
      </c>
      <c r="B15" s="210" t="s">
        <v>208</v>
      </c>
      <c r="C15" s="210" t="s">
        <v>209</v>
      </c>
      <c r="D15" s="210" t="s">
        <v>210</v>
      </c>
      <c r="E15" s="210" t="s">
        <v>186</v>
      </c>
      <c r="F15" s="210" t="s">
        <v>211</v>
      </c>
    </row>
    <row r="16" spans="1:13" ht="20.25">
      <c r="A16" s="256">
        <v>22680</v>
      </c>
      <c r="B16" s="210" t="s">
        <v>212</v>
      </c>
      <c r="C16" s="210" t="s">
        <v>213</v>
      </c>
      <c r="D16" s="210" t="s">
        <v>214</v>
      </c>
      <c r="E16" s="210" t="s">
        <v>186</v>
      </c>
      <c r="F16" s="210" t="s">
        <v>215</v>
      </c>
    </row>
    <row r="17" spans="1:6" ht="20.25">
      <c r="A17" s="256">
        <v>22974</v>
      </c>
      <c r="B17" s="210" t="s">
        <v>216</v>
      </c>
      <c r="C17" s="210" t="s">
        <v>217</v>
      </c>
      <c r="D17" s="210" t="s">
        <v>218</v>
      </c>
      <c r="E17" s="210" t="s">
        <v>186</v>
      </c>
      <c r="F17" s="210" t="s">
        <v>219</v>
      </c>
    </row>
    <row r="18" spans="1:6" ht="20.25">
      <c r="A18" s="256">
        <v>25525</v>
      </c>
      <c r="B18" s="210" t="s">
        <v>220</v>
      </c>
      <c r="C18" s="210" t="s">
        <v>221</v>
      </c>
      <c r="D18" s="210" t="s">
        <v>222</v>
      </c>
      <c r="E18" s="210" t="s">
        <v>186</v>
      </c>
      <c r="F18" s="210" t="s">
        <v>223</v>
      </c>
    </row>
    <row r="19" spans="1:6" ht="20.25">
      <c r="A19" s="256">
        <v>25871</v>
      </c>
      <c r="B19" s="210" t="s">
        <v>224</v>
      </c>
      <c r="C19" s="210" t="s">
        <v>225</v>
      </c>
      <c r="D19" s="210" t="s">
        <v>226</v>
      </c>
      <c r="E19" s="210" t="s">
        <v>186</v>
      </c>
      <c r="F19" s="210" t="s">
        <v>227</v>
      </c>
    </row>
    <row r="20" spans="1:6" ht="20.25">
      <c r="A20" s="256">
        <v>26704</v>
      </c>
      <c r="B20" s="210" t="s">
        <v>228</v>
      </c>
      <c r="C20" s="210" t="s">
        <v>229</v>
      </c>
      <c r="D20" s="210" t="s">
        <v>230</v>
      </c>
      <c r="E20" s="210" t="s">
        <v>186</v>
      </c>
      <c r="F20" s="210" t="s">
        <v>231</v>
      </c>
    </row>
    <row r="21" spans="1:6" ht="20.25">
      <c r="A21" s="256">
        <v>30268</v>
      </c>
      <c r="B21" s="210" t="s">
        <v>232</v>
      </c>
      <c r="C21" s="210" t="s">
        <v>233</v>
      </c>
      <c r="D21" s="210" t="s">
        <v>234</v>
      </c>
      <c r="E21" s="210" t="s">
        <v>186</v>
      </c>
      <c r="F21" s="210" t="s">
        <v>235</v>
      </c>
    </row>
    <row r="22" spans="1:6" ht="20.25">
      <c r="A22" s="256">
        <v>36954</v>
      </c>
      <c r="B22" s="210" t="s">
        <v>236</v>
      </c>
      <c r="C22" s="210" t="s">
        <v>237</v>
      </c>
      <c r="D22" s="210" t="s">
        <v>238</v>
      </c>
      <c r="E22" s="210" t="s">
        <v>186</v>
      </c>
      <c r="F22" s="210" t="s">
        <v>239</v>
      </c>
    </row>
    <row r="23" spans="1:6" ht="20.25">
      <c r="A23" s="256">
        <v>38547</v>
      </c>
      <c r="B23" s="210" t="s">
        <v>240</v>
      </c>
      <c r="C23" s="210" t="s">
        <v>241</v>
      </c>
      <c r="D23" s="210" t="s">
        <v>242</v>
      </c>
      <c r="E23" s="210" t="s">
        <v>186</v>
      </c>
      <c r="F23" s="210" t="s">
        <v>243</v>
      </c>
    </row>
    <row r="24" spans="1:6" ht="20.25">
      <c r="A24" s="256">
        <v>44117</v>
      </c>
      <c r="B24" s="210" t="s">
        <v>244</v>
      </c>
      <c r="C24" s="210" t="s">
        <v>245</v>
      </c>
      <c r="D24" s="210" t="s">
        <v>246</v>
      </c>
      <c r="E24" s="210" t="s">
        <v>186</v>
      </c>
      <c r="F24" s="210" t="s">
        <v>247</v>
      </c>
    </row>
    <row r="25" spans="1:6" ht="20.25">
      <c r="A25" s="256">
        <v>44156</v>
      </c>
      <c r="B25" s="210" t="s">
        <v>248</v>
      </c>
      <c r="C25" s="210" t="s">
        <v>249</v>
      </c>
      <c r="D25" s="210" t="s">
        <v>250</v>
      </c>
      <c r="E25" s="210" t="s">
        <v>186</v>
      </c>
      <c r="F25" s="210" t="s">
        <v>251</v>
      </c>
    </row>
    <row r="26" spans="1:6" ht="20.25">
      <c r="A26" s="256">
        <v>44462</v>
      </c>
      <c r="B26" s="210" t="s">
        <v>252</v>
      </c>
      <c r="C26" s="210" t="s">
        <v>253</v>
      </c>
      <c r="D26" s="210" t="s">
        <v>254</v>
      </c>
      <c r="E26" s="210" t="s">
        <v>186</v>
      </c>
      <c r="F26" s="210" t="s">
        <v>255</v>
      </c>
    </row>
    <row r="27" spans="1:6" ht="20.25">
      <c r="A27" s="256">
        <v>55683</v>
      </c>
      <c r="B27" s="210" t="s">
        <v>256</v>
      </c>
      <c r="C27" s="210" t="s">
        <v>257</v>
      </c>
      <c r="D27" s="210" t="s">
        <v>258</v>
      </c>
      <c r="E27" s="210" t="s">
        <v>186</v>
      </c>
      <c r="F27" s="210" t="s">
        <v>259</v>
      </c>
    </row>
    <row r="28" spans="1:6" ht="20.25">
      <c r="A28" s="256">
        <v>58437</v>
      </c>
      <c r="B28" s="210" t="s">
        <v>260</v>
      </c>
      <c r="C28" s="210" t="s">
        <v>261</v>
      </c>
      <c r="D28" s="210" t="s">
        <v>194</v>
      </c>
      <c r="E28" s="210" t="s">
        <v>186</v>
      </c>
      <c r="F28" s="210" t="s">
        <v>262</v>
      </c>
    </row>
    <row r="29" spans="1:6" ht="20.25">
      <c r="A29" s="256">
        <v>63851</v>
      </c>
      <c r="B29" s="210" t="s">
        <v>263</v>
      </c>
      <c r="C29" s="210" t="s">
        <v>264</v>
      </c>
      <c r="D29" s="210" t="s">
        <v>265</v>
      </c>
      <c r="E29" s="210" t="s">
        <v>186</v>
      </c>
      <c r="F29" s="210" t="s">
        <v>266</v>
      </c>
    </row>
    <row r="30" spans="1:6" ht="20.25">
      <c r="A30" s="256">
        <v>64287</v>
      </c>
      <c r="B30" s="210" t="s">
        <v>267</v>
      </c>
      <c r="C30" s="210" t="s">
        <v>268</v>
      </c>
      <c r="D30" s="210" t="s">
        <v>269</v>
      </c>
      <c r="E30" s="210" t="s">
        <v>186</v>
      </c>
      <c r="F30" s="210" t="s">
        <v>270</v>
      </c>
    </row>
    <row r="31" spans="1:6" ht="20.25">
      <c r="A31" s="256">
        <v>66874</v>
      </c>
      <c r="B31" s="210" t="s">
        <v>271</v>
      </c>
      <c r="C31" s="210" t="s">
        <v>272</v>
      </c>
      <c r="D31" s="210" t="s">
        <v>273</v>
      </c>
      <c r="E31" s="210" t="s">
        <v>186</v>
      </c>
      <c r="F31" s="210" t="s">
        <v>274</v>
      </c>
    </row>
    <row r="32" spans="1:6" ht="20.25">
      <c r="A32" s="256">
        <v>73390</v>
      </c>
      <c r="B32" s="210" t="s">
        <v>275</v>
      </c>
      <c r="C32" s="210" t="s">
        <v>276</v>
      </c>
      <c r="D32" s="210" t="s">
        <v>277</v>
      </c>
      <c r="E32" s="210" t="s">
        <v>186</v>
      </c>
      <c r="F32" s="210" t="s">
        <v>278</v>
      </c>
    </row>
    <row r="33" spans="1:6" ht="20.25">
      <c r="A33" s="256">
        <v>77482</v>
      </c>
      <c r="B33" s="210" t="s">
        <v>279</v>
      </c>
      <c r="C33" s="210" t="s">
        <v>280</v>
      </c>
      <c r="D33" s="210" t="s">
        <v>281</v>
      </c>
      <c r="E33" s="210" t="s">
        <v>186</v>
      </c>
      <c r="F33" s="210" t="s">
        <v>282</v>
      </c>
    </row>
  </sheetData>
  <mergeCells count="1">
    <mergeCell ref="B3:E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6D18CA"/>
  </sheetPr>
  <dimension ref="A1:T56"/>
  <sheetViews>
    <sheetView showGridLines="0" zoomScaleNormal="100" workbookViewId="0"/>
  </sheetViews>
  <sheetFormatPr defaultColWidth="9" defaultRowHeight="14.25"/>
  <cols>
    <col min="1" max="1" width="19.875" style="429" customWidth="1"/>
    <col min="2" max="2" width="17.625" style="257" customWidth="1"/>
    <col min="3" max="4" width="17" style="185" customWidth="1"/>
    <col min="5" max="5" width="12.375" style="257" customWidth="1"/>
    <col min="6" max="6" width="12.625" style="185" customWidth="1"/>
    <col min="7" max="7" width="12.625" style="257" customWidth="1"/>
    <col min="8" max="8" width="12.5" style="257" customWidth="1"/>
    <col min="9" max="9" width="11.875" style="257" customWidth="1"/>
    <col min="10" max="10" width="11.75" style="185" customWidth="1"/>
    <col min="11" max="16384" width="9" style="257"/>
  </cols>
  <sheetData>
    <row r="1" spans="1:20" ht="52.5">
      <c r="A1" s="428" t="s">
        <v>283</v>
      </c>
      <c r="B1" s="198"/>
      <c r="C1" s="165"/>
      <c r="D1" s="165"/>
      <c r="E1" s="165"/>
      <c r="G1" s="185"/>
      <c r="H1" s="185"/>
      <c r="I1" s="185"/>
      <c r="K1" s="185"/>
      <c r="L1" s="185"/>
      <c r="M1" s="185"/>
      <c r="N1" s="185"/>
      <c r="O1" s="185"/>
      <c r="P1" s="185"/>
      <c r="Q1" s="185"/>
      <c r="R1" s="185"/>
      <c r="S1" s="185"/>
      <c r="T1" s="185"/>
    </row>
    <row r="3" spans="1:20">
      <c r="E3" s="258"/>
    </row>
    <row r="4" spans="1:20" ht="29.25" customHeight="1" thickBot="1">
      <c r="A4" s="708" t="s">
        <v>284</v>
      </c>
      <c r="B4" s="708"/>
      <c r="C4" s="708"/>
      <c r="D4" s="591"/>
      <c r="E4" s="259"/>
      <c r="F4" s="260"/>
      <c r="G4" s="260"/>
      <c r="J4" s="257"/>
    </row>
    <row r="5" spans="1:20" ht="31.5" thickBot="1">
      <c r="A5" s="708" t="s">
        <v>285</v>
      </c>
      <c r="B5" s="708"/>
      <c r="C5" s="708"/>
      <c r="D5" s="419" t="s">
        <v>286</v>
      </c>
      <c r="E5" s="420" t="s">
        <v>287</v>
      </c>
      <c r="G5" s="261"/>
      <c r="J5" s="257"/>
    </row>
    <row r="6" spans="1:20" ht="20.25">
      <c r="A6" s="264"/>
      <c r="B6" s="259"/>
      <c r="C6" s="262"/>
      <c r="D6" s="421">
        <v>0</v>
      </c>
      <c r="E6" s="422">
        <v>0</v>
      </c>
      <c r="G6" s="261"/>
      <c r="J6" s="257"/>
    </row>
    <row r="7" spans="1:20" ht="17.25">
      <c r="A7" s="430" t="s">
        <v>175</v>
      </c>
      <c r="B7" s="263" t="s">
        <v>176</v>
      </c>
      <c r="C7" s="263"/>
      <c r="D7" s="423">
        <v>25000</v>
      </c>
      <c r="E7" s="424">
        <v>0.05</v>
      </c>
      <c r="G7" s="261"/>
      <c r="J7" s="257"/>
    </row>
    <row r="8" spans="1:20" ht="21" thickBot="1">
      <c r="A8" s="468" t="s">
        <v>286</v>
      </c>
      <c r="B8" s="469" t="s">
        <v>288</v>
      </c>
      <c r="C8" s="264"/>
      <c r="D8" s="423">
        <v>50000</v>
      </c>
      <c r="E8" s="424">
        <v>0.1</v>
      </c>
      <c r="G8" s="261"/>
      <c r="J8" s="257"/>
    </row>
    <row r="9" spans="1:20" ht="21" thickTop="1">
      <c r="A9" s="470">
        <v>27000</v>
      </c>
      <c r="B9" s="471">
        <f>VLOOKUP($A$9,$D$5:$E$10,2,1)</f>
        <v>0.05</v>
      </c>
      <c r="C9" s="253"/>
      <c r="D9" s="423">
        <v>75000</v>
      </c>
      <c r="E9" s="424">
        <v>0.15</v>
      </c>
      <c r="G9" s="265"/>
      <c r="J9" s="257"/>
    </row>
    <row r="10" spans="1:20" ht="21" thickBot="1">
      <c r="A10" s="431"/>
      <c r="B10" s="266"/>
      <c r="C10" s="266"/>
      <c r="D10" s="425">
        <v>100000</v>
      </c>
      <c r="E10" s="426">
        <v>0.2</v>
      </c>
      <c r="G10" s="265"/>
      <c r="J10" s="257"/>
    </row>
    <row r="11" spans="1:20" ht="20.25">
      <c r="A11" s="431"/>
      <c r="B11" s="266"/>
      <c r="C11" s="266"/>
      <c r="D11" s="466"/>
      <c r="E11" s="467"/>
      <c r="G11" s="265"/>
      <c r="J11" s="257"/>
    </row>
    <row r="12" spans="1:20" ht="20.25">
      <c r="A12" s="431"/>
      <c r="B12" s="266"/>
      <c r="C12" s="266"/>
      <c r="D12" s="266"/>
      <c r="E12" s="266"/>
      <c r="F12" s="257"/>
      <c r="G12" s="265"/>
      <c r="J12" s="257"/>
    </row>
    <row r="13" spans="1:20" s="268" customFormat="1" ht="41.25" thickBot="1">
      <c r="A13" s="427" t="s">
        <v>289</v>
      </c>
      <c r="B13" s="272" t="s">
        <v>286</v>
      </c>
      <c r="C13" s="272" t="s">
        <v>290</v>
      </c>
      <c r="D13" s="272" t="s">
        <v>291</v>
      </c>
      <c r="E13" s="267"/>
    </row>
    <row r="14" spans="1:20" ht="20.25">
      <c r="A14" s="253">
        <v>10880</v>
      </c>
      <c r="B14" s="270">
        <v>92000</v>
      </c>
      <c r="C14" s="271">
        <f t="shared" ref="C14:C53" si="0">IF(B14&gt;100000,0.2,IF(B14&gt;75000,0.15,IF(B14&gt;50000,0.1,IF(B14&gt;25000,0.05,0))))</f>
        <v>0.15</v>
      </c>
      <c r="D14" s="271">
        <f>VLOOKUP($B14,$D$5:$E$10,2,1)</f>
        <v>0.15</v>
      </c>
      <c r="E14" s="266"/>
      <c r="J14" s="257"/>
    </row>
    <row r="15" spans="1:20" ht="20.25">
      <c r="A15" s="253">
        <v>21045</v>
      </c>
      <c r="B15" s="270">
        <v>73000</v>
      </c>
      <c r="C15" s="271">
        <f t="shared" si="0"/>
        <v>0.1</v>
      </c>
      <c r="D15" s="271">
        <f t="shared" ref="D15:D53" si="1">VLOOKUP($B15,$D$5:$E$10,2,1)</f>
        <v>0.1</v>
      </c>
      <c r="E15" s="266"/>
      <c r="J15" s="257"/>
    </row>
    <row r="16" spans="1:20" ht="20.25">
      <c r="A16" s="253">
        <v>22671</v>
      </c>
      <c r="B16" s="270">
        <v>43000</v>
      </c>
      <c r="C16" s="271">
        <f t="shared" si="0"/>
        <v>0.05</v>
      </c>
      <c r="D16" s="271">
        <f t="shared" si="1"/>
        <v>0.05</v>
      </c>
      <c r="E16" s="266"/>
      <c r="F16" s="257"/>
      <c r="J16" s="257"/>
    </row>
    <row r="17" spans="1:10" ht="20.25">
      <c r="A17" s="253">
        <v>23369</v>
      </c>
      <c r="B17" s="270">
        <v>104000</v>
      </c>
      <c r="C17" s="271">
        <f t="shared" si="0"/>
        <v>0.2</v>
      </c>
      <c r="D17" s="271">
        <f t="shared" si="1"/>
        <v>0.2</v>
      </c>
      <c r="E17" s="266"/>
      <c r="F17" s="257"/>
      <c r="J17" s="257"/>
    </row>
    <row r="18" spans="1:10" ht="20.25">
      <c r="A18" s="253">
        <v>23744</v>
      </c>
      <c r="B18" s="270">
        <v>150000</v>
      </c>
      <c r="C18" s="271">
        <f t="shared" si="0"/>
        <v>0.2</v>
      </c>
      <c r="D18" s="271">
        <f t="shared" si="1"/>
        <v>0.2</v>
      </c>
      <c r="E18" s="266"/>
      <c r="J18" s="257"/>
    </row>
    <row r="19" spans="1:10" ht="20.25">
      <c r="A19" s="253">
        <v>27410</v>
      </c>
      <c r="B19" s="270">
        <v>144000</v>
      </c>
      <c r="C19" s="271">
        <f t="shared" si="0"/>
        <v>0.2</v>
      </c>
      <c r="D19" s="271">
        <f t="shared" si="1"/>
        <v>0.2</v>
      </c>
      <c r="E19" s="266"/>
      <c r="F19" s="257"/>
      <c r="J19" s="257"/>
    </row>
    <row r="20" spans="1:10" ht="20.25">
      <c r="A20" s="253">
        <v>28164</v>
      </c>
      <c r="B20" s="270">
        <v>77000</v>
      </c>
      <c r="C20" s="271">
        <f t="shared" si="0"/>
        <v>0.15</v>
      </c>
      <c r="D20" s="271">
        <f t="shared" si="1"/>
        <v>0.15</v>
      </c>
      <c r="E20" s="266"/>
      <c r="F20" s="257"/>
      <c r="J20" s="257"/>
    </row>
    <row r="21" spans="1:10" ht="20.25">
      <c r="A21" s="253">
        <v>31190</v>
      </c>
      <c r="B21" s="270">
        <v>59000</v>
      </c>
      <c r="C21" s="271">
        <f t="shared" si="0"/>
        <v>0.1</v>
      </c>
      <c r="D21" s="271">
        <f t="shared" si="1"/>
        <v>0.1</v>
      </c>
      <c r="E21" s="266"/>
      <c r="F21" s="257"/>
      <c r="J21" s="257"/>
    </row>
    <row r="22" spans="1:10" ht="20.25">
      <c r="A22" s="253">
        <v>32259</v>
      </c>
      <c r="B22" s="270">
        <v>71000</v>
      </c>
      <c r="C22" s="271">
        <f t="shared" si="0"/>
        <v>0.1</v>
      </c>
      <c r="D22" s="271">
        <f t="shared" si="1"/>
        <v>0.1</v>
      </c>
      <c r="E22" s="266"/>
      <c r="F22" s="257"/>
      <c r="J22" s="257"/>
    </row>
    <row r="23" spans="1:10" ht="20.25">
      <c r="A23" s="253">
        <v>32902</v>
      </c>
      <c r="B23" s="270">
        <v>93000</v>
      </c>
      <c r="C23" s="271">
        <f t="shared" si="0"/>
        <v>0.15</v>
      </c>
      <c r="D23" s="271">
        <f t="shared" si="1"/>
        <v>0.15</v>
      </c>
      <c r="E23" s="266"/>
      <c r="J23" s="257"/>
    </row>
    <row r="24" spans="1:10" ht="20.25">
      <c r="A24" s="253">
        <v>33346</v>
      </c>
      <c r="B24" s="270">
        <v>100000</v>
      </c>
      <c r="C24" s="271">
        <f t="shared" si="0"/>
        <v>0.15</v>
      </c>
      <c r="D24" s="271">
        <f t="shared" si="1"/>
        <v>0.2</v>
      </c>
      <c r="E24" s="266"/>
      <c r="J24" s="257"/>
    </row>
    <row r="25" spans="1:10" ht="20.25">
      <c r="A25" s="253">
        <v>44700</v>
      </c>
      <c r="B25" s="270">
        <v>124000</v>
      </c>
      <c r="C25" s="271">
        <f t="shared" si="0"/>
        <v>0.2</v>
      </c>
      <c r="D25" s="271">
        <f t="shared" si="1"/>
        <v>0.2</v>
      </c>
      <c r="E25" s="266"/>
      <c r="F25" s="257"/>
      <c r="J25" s="257"/>
    </row>
    <row r="26" spans="1:10" ht="20.25">
      <c r="A26" s="253">
        <v>45897</v>
      </c>
      <c r="B26" s="270">
        <v>95000</v>
      </c>
      <c r="C26" s="271">
        <f t="shared" si="0"/>
        <v>0.15</v>
      </c>
      <c r="D26" s="271">
        <f t="shared" si="1"/>
        <v>0.15</v>
      </c>
      <c r="E26" s="266"/>
      <c r="F26" s="257"/>
      <c r="J26" s="257"/>
    </row>
    <row r="27" spans="1:10" ht="20.25">
      <c r="A27" s="253">
        <v>50313</v>
      </c>
      <c r="B27" s="270">
        <v>90000</v>
      </c>
      <c r="C27" s="271">
        <f t="shared" si="0"/>
        <v>0.15</v>
      </c>
      <c r="D27" s="271">
        <f t="shared" si="1"/>
        <v>0.15</v>
      </c>
      <c r="E27" s="266"/>
      <c r="F27" s="257"/>
      <c r="J27" s="257"/>
    </row>
    <row r="28" spans="1:10" ht="20.25">
      <c r="A28" s="253">
        <v>50414</v>
      </c>
      <c r="B28" s="270">
        <v>46000</v>
      </c>
      <c r="C28" s="271">
        <f t="shared" si="0"/>
        <v>0.05</v>
      </c>
      <c r="D28" s="271">
        <f t="shared" si="1"/>
        <v>0.05</v>
      </c>
      <c r="E28" s="266"/>
      <c r="F28" s="257"/>
      <c r="J28" s="257"/>
    </row>
    <row r="29" spans="1:10" ht="20.25">
      <c r="A29" s="253">
        <v>52453</v>
      </c>
      <c r="B29" s="270">
        <v>120000</v>
      </c>
      <c r="C29" s="271">
        <f t="shared" si="0"/>
        <v>0.2</v>
      </c>
      <c r="D29" s="271">
        <f t="shared" si="1"/>
        <v>0.2</v>
      </c>
      <c r="E29" s="266"/>
      <c r="F29" s="257"/>
      <c r="J29" s="257"/>
    </row>
    <row r="30" spans="1:10" ht="20.25">
      <c r="A30" s="253">
        <v>53317</v>
      </c>
      <c r="B30" s="270">
        <v>22000</v>
      </c>
      <c r="C30" s="271">
        <f t="shared" si="0"/>
        <v>0</v>
      </c>
      <c r="D30" s="271">
        <f t="shared" si="1"/>
        <v>0</v>
      </c>
      <c r="E30" s="266"/>
      <c r="F30" s="257"/>
      <c r="J30" s="257"/>
    </row>
    <row r="31" spans="1:10" ht="20.25">
      <c r="A31" s="253">
        <v>54485</v>
      </c>
      <c r="B31" s="270">
        <v>24000</v>
      </c>
      <c r="C31" s="271">
        <f t="shared" si="0"/>
        <v>0</v>
      </c>
      <c r="D31" s="271">
        <f t="shared" si="1"/>
        <v>0</v>
      </c>
      <c r="E31" s="266"/>
      <c r="F31" s="257"/>
      <c r="J31" s="257"/>
    </row>
    <row r="32" spans="1:10" ht="20.25">
      <c r="A32" s="253">
        <v>57068</v>
      </c>
      <c r="B32" s="270">
        <v>94000</v>
      </c>
      <c r="C32" s="271">
        <f t="shared" si="0"/>
        <v>0.15</v>
      </c>
      <c r="D32" s="271">
        <f t="shared" si="1"/>
        <v>0.15</v>
      </c>
      <c r="E32" s="266"/>
      <c r="F32" s="257"/>
      <c r="J32" s="257"/>
    </row>
    <row r="33" spans="1:10" ht="20.25">
      <c r="A33" s="253">
        <v>58187</v>
      </c>
      <c r="B33" s="270">
        <v>150200</v>
      </c>
      <c r="C33" s="271">
        <f t="shared" si="0"/>
        <v>0.2</v>
      </c>
      <c r="D33" s="271">
        <f t="shared" si="1"/>
        <v>0.2</v>
      </c>
      <c r="E33" s="266"/>
      <c r="F33" s="257"/>
      <c r="J33" s="257"/>
    </row>
    <row r="34" spans="1:10" ht="20.25">
      <c r="A34" s="253">
        <v>59858</v>
      </c>
      <c r="B34" s="270">
        <v>100000</v>
      </c>
      <c r="C34" s="271">
        <f t="shared" si="0"/>
        <v>0.15</v>
      </c>
      <c r="D34" s="271">
        <f t="shared" si="1"/>
        <v>0.2</v>
      </c>
      <c r="E34" s="266"/>
      <c r="F34" s="257"/>
      <c r="J34" s="257"/>
    </row>
    <row r="35" spans="1:10" ht="20.25">
      <c r="A35" s="253">
        <v>61551</v>
      </c>
      <c r="B35" s="270">
        <v>75000</v>
      </c>
      <c r="C35" s="271">
        <f t="shared" si="0"/>
        <v>0.1</v>
      </c>
      <c r="D35" s="271">
        <f t="shared" si="1"/>
        <v>0.15</v>
      </c>
      <c r="E35" s="266"/>
      <c r="F35" s="257"/>
      <c r="J35" s="257"/>
    </row>
    <row r="36" spans="1:10" ht="20.25">
      <c r="A36" s="253">
        <v>61953</v>
      </c>
      <c r="B36" s="270">
        <v>36000</v>
      </c>
      <c r="C36" s="271">
        <f t="shared" si="0"/>
        <v>0.05</v>
      </c>
      <c r="D36" s="271">
        <f t="shared" si="1"/>
        <v>0.05</v>
      </c>
      <c r="E36" s="266"/>
      <c r="F36" s="257"/>
      <c r="J36" s="257"/>
    </row>
    <row r="37" spans="1:10" ht="20.25">
      <c r="A37" s="253">
        <v>62672</v>
      </c>
      <c r="B37" s="270">
        <v>180000</v>
      </c>
      <c r="C37" s="271">
        <f t="shared" si="0"/>
        <v>0.2</v>
      </c>
      <c r="D37" s="271">
        <f t="shared" si="1"/>
        <v>0.2</v>
      </c>
      <c r="E37" s="266"/>
      <c r="F37" s="257"/>
      <c r="J37" s="257"/>
    </row>
    <row r="38" spans="1:10" ht="20.25">
      <c r="A38" s="253">
        <v>62746</v>
      </c>
      <c r="B38" s="270">
        <v>380050</v>
      </c>
      <c r="C38" s="271">
        <f t="shared" si="0"/>
        <v>0.2</v>
      </c>
      <c r="D38" s="271">
        <f t="shared" si="1"/>
        <v>0.2</v>
      </c>
      <c r="E38" s="266"/>
      <c r="F38" s="257"/>
      <c r="J38" s="257"/>
    </row>
    <row r="39" spans="1:10" ht="20.25">
      <c r="A39" s="253">
        <v>62844</v>
      </c>
      <c r="B39" s="270">
        <v>136000</v>
      </c>
      <c r="C39" s="271">
        <f t="shared" si="0"/>
        <v>0.2</v>
      </c>
      <c r="D39" s="271">
        <f t="shared" si="1"/>
        <v>0.2</v>
      </c>
      <c r="E39" s="266"/>
      <c r="F39" s="257"/>
      <c r="J39" s="257"/>
    </row>
    <row r="40" spans="1:10" ht="20.25">
      <c r="A40" s="253">
        <v>63334</v>
      </c>
      <c r="B40" s="270">
        <v>53000</v>
      </c>
      <c r="C40" s="271">
        <f t="shared" si="0"/>
        <v>0.1</v>
      </c>
      <c r="D40" s="271">
        <f t="shared" si="1"/>
        <v>0.1</v>
      </c>
      <c r="E40" s="266"/>
      <c r="F40" s="257"/>
      <c r="J40" s="257"/>
    </row>
    <row r="41" spans="1:10" ht="20.25">
      <c r="A41" s="253">
        <v>66756</v>
      </c>
      <c r="B41" s="270">
        <v>62000</v>
      </c>
      <c r="C41" s="271">
        <f t="shared" si="0"/>
        <v>0.1</v>
      </c>
      <c r="D41" s="271">
        <f t="shared" si="1"/>
        <v>0.1</v>
      </c>
      <c r="E41" s="266"/>
      <c r="F41" s="257"/>
      <c r="J41" s="257"/>
    </row>
    <row r="42" spans="1:10" ht="20.25">
      <c r="A42" s="253">
        <v>67286</v>
      </c>
      <c r="B42" s="270">
        <v>250500</v>
      </c>
      <c r="C42" s="271">
        <f t="shared" si="0"/>
        <v>0.2</v>
      </c>
      <c r="D42" s="271">
        <f t="shared" si="1"/>
        <v>0.2</v>
      </c>
      <c r="E42" s="266"/>
      <c r="F42" s="257"/>
      <c r="J42" s="257"/>
    </row>
    <row r="43" spans="1:10" ht="20.25">
      <c r="A43" s="253">
        <v>68769</v>
      </c>
      <c r="B43" s="270">
        <v>37700</v>
      </c>
      <c r="C43" s="271">
        <f t="shared" si="0"/>
        <v>0.05</v>
      </c>
      <c r="D43" s="271">
        <f t="shared" si="1"/>
        <v>0.05</v>
      </c>
      <c r="E43" s="266"/>
      <c r="F43" s="257"/>
      <c r="J43" s="257"/>
    </row>
    <row r="44" spans="1:10" ht="20.25">
      <c r="A44" s="253">
        <v>69884</v>
      </c>
      <c r="B44" s="270">
        <v>96600</v>
      </c>
      <c r="C44" s="271">
        <f t="shared" si="0"/>
        <v>0.15</v>
      </c>
      <c r="D44" s="271">
        <f t="shared" si="1"/>
        <v>0.15</v>
      </c>
      <c r="E44" s="266"/>
      <c r="F44" s="257"/>
      <c r="J44" s="257"/>
    </row>
    <row r="45" spans="1:10" ht="20.25">
      <c r="A45" s="253">
        <v>72074</v>
      </c>
      <c r="B45" s="270">
        <v>50000</v>
      </c>
      <c r="C45" s="271">
        <f t="shared" si="0"/>
        <v>0.05</v>
      </c>
      <c r="D45" s="271">
        <f t="shared" si="1"/>
        <v>0.1</v>
      </c>
      <c r="E45" s="266"/>
      <c r="F45" s="257"/>
      <c r="J45" s="257"/>
    </row>
    <row r="46" spans="1:10" ht="20.25">
      <c r="A46" s="253">
        <v>72155</v>
      </c>
      <c r="B46" s="270">
        <v>18000</v>
      </c>
      <c r="C46" s="271">
        <f t="shared" si="0"/>
        <v>0</v>
      </c>
      <c r="D46" s="271">
        <f t="shared" si="1"/>
        <v>0</v>
      </c>
      <c r="E46" s="266"/>
      <c r="F46" s="257"/>
      <c r="J46" s="257"/>
    </row>
    <row r="47" spans="1:10" ht="20.25">
      <c r="A47" s="253">
        <v>72182</v>
      </c>
      <c r="B47" s="270">
        <v>37000</v>
      </c>
      <c r="C47" s="271">
        <f t="shared" si="0"/>
        <v>0.05</v>
      </c>
      <c r="D47" s="271">
        <f t="shared" si="1"/>
        <v>0.05</v>
      </c>
      <c r="E47" s="266"/>
      <c r="F47" s="257"/>
      <c r="J47" s="257"/>
    </row>
    <row r="48" spans="1:10" ht="20.25">
      <c r="A48" s="253">
        <v>74656</v>
      </c>
      <c r="B48" s="270">
        <v>48000</v>
      </c>
      <c r="C48" s="271">
        <f t="shared" si="0"/>
        <v>0.05</v>
      </c>
      <c r="D48" s="271">
        <f t="shared" si="1"/>
        <v>0.05</v>
      </c>
      <c r="E48" s="266"/>
      <c r="F48" s="257"/>
      <c r="J48" s="257"/>
    </row>
    <row r="49" spans="1:10" ht="20.25">
      <c r="A49" s="253">
        <v>75479</v>
      </c>
      <c r="B49" s="270">
        <v>35500</v>
      </c>
      <c r="C49" s="271">
        <f t="shared" si="0"/>
        <v>0.05</v>
      </c>
      <c r="D49" s="271">
        <f t="shared" si="1"/>
        <v>0.05</v>
      </c>
      <c r="E49" s="266"/>
      <c r="F49" s="257"/>
      <c r="J49" s="257"/>
    </row>
    <row r="50" spans="1:10" ht="20.25">
      <c r="A50" s="253">
        <v>75896</v>
      </c>
      <c r="B50" s="270">
        <v>110000</v>
      </c>
      <c r="C50" s="271">
        <f t="shared" si="0"/>
        <v>0.2</v>
      </c>
      <c r="D50" s="271">
        <f t="shared" si="1"/>
        <v>0.2</v>
      </c>
      <c r="E50" s="266"/>
      <c r="F50" s="257"/>
      <c r="J50" s="257"/>
    </row>
    <row r="51" spans="1:10" ht="20.25">
      <c r="A51" s="253">
        <v>77345</v>
      </c>
      <c r="B51" s="270">
        <v>130000</v>
      </c>
      <c r="C51" s="271">
        <f t="shared" si="0"/>
        <v>0.2</v>
      </c>
      <c r="D51" s="271">
        <f t="shared" si="1"/>
        <v>0.2</v>
      </c>
      <c r="E51" s="266"/>
      <c r="F51" s="257"/>
      <c r="J51" s="257"/>
    </row>
    <row r="52" spans="1:10" ht="20.25">
      <c r="A52" s="253">
        <v>78676</v>
      </c>
      <c r="B52" s="270">
        <v>160000</v>
      </c>
      <c r="C52" s="271">
        <f t="shared" si="0"/>
        <v>0.2</v>
      </c>
      <c r="D52" s="271">
        <f t="shared" si="1"/>
        <v>0.2</v>
      </c>
      <c r="E52" s="266"/>
      <c r="F52" s="257"/>
      <c r="J52" s="257"/>
    </row>
    <row r="53" spans="1:10" ht="20.25">
      <c r="A53" s="253">
        <v>78711</v>
      </c>
      <c r="B53" s="270">
        <v>90000</v>
      </c>
      <c r="C53" s="271">
        <f t="shared" si="0"/>
        <v>0.15</v>
      </c>
      <c r="D53" s="271">
        <f t="shared" si="1"/>
        <v>0.15</v>
      </c>
      <c r="E53" s="266"/>
      <c r="F53" s="257"/>
      <c r="J53" s="257"/>
    </row>
    <row r="54" spans="1:10" ht="20.25">
      <c r="A54" s="431"/>
      <c r="B54" s="262"/>
      <c r="C54" s="266"/>
      <c r="D54" s="266"/>
      <c r="E54" s="266"/>
      <c r="F54" s="257"/>
      <c r="G54" s="265"/>
      <c r="J54" s="257"/>
    </row>
    <row r="55" spans="1:10" ht="20.25">
      <c r="A55" s="431"/>
      <c r="B55" s="266"/>
      <c r="C55" s="266"/>
      <c r="D55" s="266"/>
      <c r="E55" s="266"/>
    </row>
    <row r="56" spans="1:10" ht="20.25">
      <c r="A56" s="253"/>
      <c r="B56" s="266"/>
      <c r="C56" s="266"/>
      <c r="D56" s="266"/>
      <c r="E56" s="266"/>
      <c r="F56" s="269"/>
    </row>
  </sheetData>
  <sortState ref="A14:D53">
    <sortCondition ref="A14"/>
  </sortState>
  <mergeCells count="2">
    <mergeCell ref="A4:C4"/>
    <mergeCell ref="A5:C5"/>
  </mergeCell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I31"/>
  <sheetViews>
    <sheetView showGridLines="0" workbookViewId="0">
      <selection activeCell="E24" sqref="E24"/>
    </sheetView>
  </sheetViews>
  <sheetFormatPr defaultRowHeight="16.5"/>
  <cols>
    <col min="1" max="1" width="8.125" style="333" customWidth="1"/>
    <col min="2" max="2" width="17.375" customWidth="1"/>
    <col min="3" max="3" width="11.125" customWidth="1"/>
    <col min="5" max="5" width="24.875" customWidth="1"/>
    <col min="7" max="7" width="8" customWidth="1"/>
  </cols>
  <sheetData>
    <row r="1" spans="1:9" ht="52.5">
      <c r="A1" s="587" t="s">
        <v>292</v>
      </c>
      <c r="I1" s="195" t="s">
        <v>293</v>
      </c>
    </row>
    <row r="2" spans="1:9" ht="30.75">
      <c r="I2" s="195" t="s">
        <v>294</v>
      </c>
    </row>
    <row r="3" spans="1:9" ht="30.75">
      <c r="A3" s="197" t="s">
        <v>295</v>
      </c>
      <c r="B3" s="197" t="s">
        <v>141</v>
      </c>
      <c r="C3" s="197" t="s">
        <v>296</v>
      </c>
      <c r="I3" s="415" t="s">
        <v>297</v>
      </c>
    </row>
    <row r="4" spans="1:9" ht="17.25">
      <c r="A4" s="533">
        <v>1</v>
      </c>
      <c r="B4" s="290" t="s">
        <v>298</v>
      </c>
      <c r="C4" s="416">
        <v>79</v>
      </c>
    </row>
    <row r="5" spans="1:9" ht="18" thickBot="1">
      <c r="A5" s="533">
        <v>2</v>
      </c>
      <c r="B5" s="290" t="s">
        <v>298</v>
      </c>
      <c r="C5" s="416">
        <v>32</v>
      </c>
    </row>
    <row r="6" spans="1:9" ht="18" thickBot="1">
      <c r="A6" s="533">
        <v>3</v>
      </c>
      <c r="B6" s="290" t="s">
        <v>75</v>
      </c>
      <c r="C6" s="416">
        <v>80</v>
      </c>
      <c r="E6" s="531" t="s">
        <v>299</v>
      </c>
      <c r="F6" s="532"/>
    </row>
    <row r="7" spans="1:9" ht="18" thickBot="1">
      <c r="A7" s="533">
        <v>4</v>
      </c>
      <c r="B7" s="290" t="s">
        <v>152</v>
      </c>
      <c r="C7" s="529">
        <v>83</v>
      </c>
      <c r="D7" s="530"/>
      <c r="E7" s="531"/>
      <c r="F7" s="531"/>
    </row>
    <row r="8" spans="1:9" ht="18" thickBot="1">
      <c r="A8" s="533">
        <v>5</v>
      </c>
      <c r="B8" s="290" t="s">
        <v>300</v>
      </c>
      <c r="C8" s="416">
        <v>100</v>
      </c>
      <c r="E8" s="531" t="s">
        <v>301</v>
      </c>
      <c r="F8" s="532"/>
    </row>
    <row r="9" spans="1:9" ht="18" thickBot="1">
      <c r="A9" s="533">
        <v>6</v>
      </c>
      <c r="B9" s="290" t="s">
        <v>300</v>
      </c>
      <c r="C9" s="416">
        <v>53</v>
      </c>
      <c r="E9" s="531"/>
      <c r="F9" s="531"/>
    </row>
    <row r="10" spans="1:9" ht="18" thickBot="1">
      <c r="A10" s="533">
        <v>7</v>
      </c>
      <c r="B10" s="290" t="s">
        <v>298</v>
      </c>
      <c r="C10" s="416">
        <v>15</v>
      </c>
      <c r="E10" s="531" t="s">
        <v>302</v>
      </c>
      <c r="F10" s="532"/>
    </row>
    <row r="11" spans="1:9" ht="18" thickBot="1">
      <c r="A11" s="533">
        <v>8</v>
      </c>
      <c r="B11" s="290" t="s">
        <v>298</v>
      </c>
      <c r="C11" s="416">
        <v>76</v>
      </c>
      <c r="E11" s="531"/>
      <c r="F11" s="531"/>
    </row>
    <row r="12" spans="1:9" ht="18" thickBot="1">
      <c r="A12" s="533">
        <v>9</v>
      </c>
      <c r="B12" s="290" t="s">
        <v>298</v>
      </c>
      <c r="C12" s="416">
        <v>63</v>
      </c>
      <c r="E12" s="531" t="s">
        <v>303</v>
      </c>
      <c r="F12" s="532"/>
    </row>
    <row r="13" spans="1:9" ht="17.25">
      <c r="A13" s="533">
        <v>10</v>
      </c>
      <c r="B13" s="290" t="s">
        <v>298</v>
      </c>
      <c r="C13" s="416">
        <v>17</v>
      </c>
    </row>
    <row r="14" spans="1:9" ht="17.25">
      <c r="A14" s="533">
        <v>11</v>
      </c>
      <c r="B14" s="290" t="s">
        <v>298</v>
      </c>
      <c r="C14" s="416">
        <v>42</v>
      </c>
    </row>
    <row r="15" spans="1:9" ht="17.25">
      <c r="A15" s="533">
        <v>12</v>
      </c>
      <c r="B15" s="290" t="s">
        <v>75</v>
      </c>
      <c r="C15" s="416">
        <v>86</v>
      </c>
    </row>
    <row r="16" spans="1:9" ht="17.25">
      <c r="A16" s="533">
        <v>13</v>
      </c>
      <c r="B16" s="290" t="s">
        <v>75</v>
      </c>
      <c r="C16" s="416">
        <v>100</v>
      </c>
    </row>
    <row r="17" spans="1:3" ht="17.25">
      <c r="A17" s="533">
        <v>14</v>
      </c>
      <c r="B17" s="290" t="s">
        <v>75</v>
      </c>
      <c r="C17" s="416">
        <v>58</v>
      </c>
    </row>
    <row r="18" spans="1:3" ht="17.25">
      <c r="A18" s="533">
        <v>15</v>
      </c>
      <c r="B18" s="290" t="s">
        <v>75</v>
      </c>
      <c r="C18" s="416">
        <v>64</v>
      </c>
    </row>
    <row r="19" spans="1:3" ht="17.25">
      <c r="A19" s="533">
        <v>16</v>
      </c>
      <c r="B19" s="290" t="s">
        <v>75</v>
      </c>
      <c r="C19" s="416">
        <v>28</v>
      </c>
    </row>
    <row r="20" spans="1:3" ht="17.25">
      <c r="A20" s="533">
        <v>17</v>
      </c>
      <c r="B20" s="290" t="s">
        <v>152</v>
      </c>
      <c r="C20" s="416">
        <v>62</v>
      </c>
    </row>
    <row r="21" spans="1:3" ht="17.25">
      <c r="A21" s="533">
        <v>18</v>
      </c>
      <c r="B21" s="290" t="s">
        <v>152</v>
      </c>
      <c r="C21" s="416">
        <v>95</v>
      </c>
    </row>
    <row r="22" spans="1:3" ht="17.25">
      <c r="A22" s="533">
        <v>19</v>
      </c>
      <c r="B22" s="290" t="s">
        <v>298</v>
      </c>
      <c r="C22" s="416">
        <v>77</v>
      </c>
    </row>
    <row r="23" spans="1:3" ht="17.25">
      <c r="A23" s="533">
        <v>20</v>
      </c>
      <c r="B23" s="290" t="s">
        <v>298</v>
      </c>
      <c r="C23" s="416">
        <v>78</v>
      </c>
    </row>
    <row r="24" spans="1:3" ht="17.25">
      <c r="A24" s="533">
        <v>21</v>
      </c>
      <c r="B24" s="290" t="s">
        <v>298</v>
      </c>
      <c r="C24" s="416">
        <v>32</v>
      </c>
    </row>
    <row r="25" spans="1:3" ht="17.25">
      <c r="A25" s="533">
        <v>22</v>
      </c>
      <c r="B25" s="290" t="s">
        <v>75</v>
      </c>
      <c r="C25" s="416">
        <v>33</v>
      </c>
    </row>
    <row r="26" spans="1:3" ht="17.25">
      <c r="A26" s="533">
        <v>23</v>
      </c>
      <c r="B26" s="290" t="s">
        <v>152</v>
      </c>
      <c r="C26" s="416">
        <v>38</v>
      </c>
    </row>
    <row r="27" spans="1:3" ht="17.25">
      <c r="A27" s="533">
        <v>24</v>
      </c>
      <c r="B27" s="290" t="s">
        <v>152</v>
      </c>
      <c r="C27" s="416">
        <v>52</v>
      </c>
    </row>
    <row r="28" spans="1:3" ht="17.25">
      <c r="A28" s="533">
        <v>25</v>
      </c>
      <c r="B28" s="290" t="s">
        <v>298</v>
      </c>
      <c r="C28" s="416">
        <v>75</v>
      </c>
    </row>
    <row r="29" spans="1:3" ht="17.25">
      <c r="A29" s="533">
        <v>26</v>
      </c>
      <c r="B29" s="290" t="s">
        <v>75</v>
      </c>
      <c r="C29" s="416">
        <v>69</v>
      </c>
    </row>
    <row r="30" spans="1:3" ht="17.25">
      <c r="A30" s="533">
        <v>27</v>
      </c>
      <c r="B30" s="290" t="s">
        <v>300</v>
      </c>
      <c r="C30" s="416">
        <v>47</v>
      </c>
    </row>
    <row r="31" spans="1:3" ht="17.25">
      <c r="A31" s="533">
        <v>28</v>
      </c>
      <c r="B31" s="290" t="s">
        <v>75</v>
      </c>
      <c r="C31" s="416">
        <v>17</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934CC8"/>
  </sheetPr>
  <dimension ref="A1:F39"/>
  <sheetViews>
    <sheetView showGridLines="0" workbookViewId="0"/>
  </sheetViews>
  <sheetFormatPr defaultRowHeight="16.5"/>
  <cols>
    <col min="1" max="1" width="21" style="175" bestFit="1" customWidth="1"/>
    <col min="2" max="2" width="18.125" style="175" bestFit="1" customWidth="1"/>
    <col min="3" max="3" width="9" style="175" bestFit="1" customWidth="1"/>
    <col min="4" max="4" width="17" style="175" bestFit="1" customWidth="1"/>
    <col min="5" max="5" width="12" style="175" bestFit="1" customWidth="1"/>
    <col min="6" max="16384" width="9" style="175"/>
  </cols>
  <sheetData>
    <row r="1" spans="1:6" ht="37.5">
      <c r="A1" s="280" t="s">
        <v>304</v>
      </c>
    </row>
    <row r="2" spans="1:6" ht="37.5">
      <c r="A2" s="418">
        <v>2015</v>
      </c>
    </row>
    <row r="3" spans="1:6" ht="21.75" customHeight="1"/>
    <row r="4" spans="1:6" ht="20.25">
      <c r="A4" s="439" t="s">
        <v>10</v>
      </c>
      <c r="B4" s="439" t="s">
        <v>140</v>
      </c>
      <c r="C4" s="439" t="s">
        <v>48</v>
      </c>
      <c r="D4" s="439" t="s">
        <v>141</v>
      </c>
      <c r="E4" s="439" t="s">
        <v>142</v>
      </c>
    </row>
    <row r="5" spans="1:6" ht="17.25">
      <c r="A5" s="187" t="s">
        <v>143</v>
      </c>
      <c r="B5" s="188">
        <v>26</v>
      </c>
      <c r="C5" s="187" t="s">
        <v>52</v>
      </c>
      <c r="D5" s="187" t="s">
        <v>144</v>
      </c>
      <c r="E5" s="594">
        <v>150000</v>
      </c>
      <c r="F5" s="187"/>
    </row>
    <row r="6" spans="1:6" ht="17.25">
      <c r="A6" s="187" t="s">
        <v>146</v>
      </c>
      <c r="B6" s="188">
        <v>37</v>
      </c>
      <c r="C6" s="187" t="s">
        <v>50</v>
      </c>
      <c r="D6" s="187" t="s">
        <v>144</v>
      </c>
      <c r="E6" s="594">
        <v>73500</v>
      </c>
      <c r="F6" s="187"/>
    </row>
    <row r="7" spans="1:6" ht="17.25">
      <c r="A7" s="187" t="s">
        <v>79</v>
      </c>
      <c r="B7" s="188">
        <v>20</v>
      </c>
      <c r="C7" s="187" t="s">
        <v>52</v>
      </c>
      <c r="D7" s="187" t="s">
        <v>144</v>
      </c>
      <c r="E7" s="594">
        <v>120000</v>
      </c>
      <c r="F7" s="187"/>
    </row>
    <row r="8" spans="1:6" ht="17.25">
      <c r="A8" s="187" t="s">
        <v>147</v>
      </c>
      <c r="B8" s="188">
        <v>7</v>
      </c>
      <c r="C8" s="187" t="s">
        <v>50</v>
      </c>
      <c r="D8" s="187" t="s">
        <v>144</v>
      </c>
      <c r="E8" s="594">
        <v>87000</v>
      </c>
      <c r="F8" s="187"/>
    </row>
    <row r="9" spans="1:6" ht="17.25">
      <c r="A9" s="187" t="s">
        <v>136</v>
      </c>
      <c r="B9" s="188">
        <v>25</v>
      </c>
      <c r="C9" s="187" t="s">
        <v>52</v>
      </c>
      <c r="D9" s="187" t="s">
        <v>144</v>
      </c>
      <c r="E9" s="594">
        <v>84000</v>
      </c>
      <c r="F9" s="187"/>
    </row>
    <row r="10" spans="1:6" ht="17.25">
      <c r="A10" s="187" t="s">
        <v>148</v>
      </c>
      <c r="B10" s="188">
        <v>27</v>
      </c>
      <c r="C10" s="187" t="s">
        <v>52</v>
      </c>
      <c r="D10" s="187" t="s">
        <v>144</v>
      </c>
      <c r="E10" s="594">
        <v>106000</v>
      </c>
      <c r="F10" s="187"/>
    </row>
    <row r="11" spans="1:6" ht="17.25">
      <c r="A11" s="187" t="s">
        <v>149</v>
      </c>
      <c r="B11" s="188">
        <v>31</v>
      </c>
      <c r="C11" s="187" t="s">
        <v>52</v>
      </c>
      <c r="D11" s="187" t="s">
        <v>144</v>
      </c>
      <c r="E11" s="594">
        <v>70000</v>
      </c>
      <c r="F11" s="187"/>
    </row>
    <row r="12" spans="1:6" ht="17.25">
      <c r="A12" s="187" t="s">
        <v>92</v>
      </c>
      <c r="B12" s="188">
        <v>15</v>
      </c>
      <c r="C12" s="187" t="s">
        <v>54</v>
      </c>
      <c r="D12" s="187" t="s">
        <v>144</v>
      </c>
      <c r="E12" s="594">
        <v>100000</v>
      </c>
      <c r="F12" s="187"/>
    </row>
    <row r="13" spans="1:6" ht="17.25">
      <c r="A13" s="187" t="s">
        <v>150</v>
      </c>
      <c r="B13" s="188">
        <v>2</v>
      </c>
      <c r="C13" s="187" t="s">
        <v>57</v>
      </c>
      <c r="D13" s="187" t="s">
        <v>144</v>
      </c>
      <c r="E13" s="594">
        <v>80000</v>
      </c>
      <c r="F13" s="187"/>
    </row>
    <row r="14" spans="1:6" ht="17.25">
      <c r="A14" s="187" t="s">
        <v>89</v>
      </c>
      <c r="B14" s="188">
        <v>18</v>
      </c>
      <c r="C14" s="187" t="s">
        <v>54</v>
      </c>
      <c r="D14" s="187" t="s">
        <v>152</v>
      </c>
      <c r="E14" s="594">
        <v>90000</v>
      </c>
      <c r="F14" s="187"/>
    </row>
    <row r="15" spans="1:6" ht="17.25">
      <c r="A15" s="187" t="s">
        <v>93</v>
      </c>
      <c r="B15" s="188">
        <v>8</v>
      </c>
      <c r="C15" s="187" t="s">
        <v>54</v>
      </c>
      <c r="D15" s="187" t="s">
        <v>152</v>
      </c>
      <c r="E15" s="594">
        <v>104000</v>
      </c>
      <c r="F15" s="187"/>
    </row>
    <row r="16" spans="1:6" ht="17.25">
      <c r="A16" s="187" t="s">
        <v>151</v>
      </c>
      <c r="B16" s="188">
        <v>36</v>
      </c>
      <c r="C16" s="187" t="s">
        <v>57</v>
      </c>
      <c r="D16" s="187" t="s">
        <v>152</v>
      </c>
      <c r="E16" s="594">
        <v>75000</v>
      </c>
      <c r="F16" s="187"/>
    </row>
    <row r="17" spans="1:6" ht="17.25">
      <c r="A17" s="187" t="s">
        <v>154</v>
      </c>
      <c r="B17" s="188">
        <v>40</v>
      </c>
      <c r="C17" s="187" t="s">
        <v>50</v>
      </c>
      <c r="D17" s="187" t="s">
        <v>152</v>
      </c>
      <c r="E17" s="594">
        <v>78000</v>
      </c>
      <c r="F17" s="187"/>
    </row>
    <row r="18" spans="1:6" ht="17.25">
      <c r="A18" s="187" t="s">
        <v>155</v>
      </c>
      <c r="B18" s="188">
        <v>35</v>
      </c>
      <c r="C18" s="187" t="s">
        <v>52</v>
      </c>
      <c r="D18" s="187" t="s">
        <v>152</v>
      </c>
      <c r="E18" s="594">
        <v>124000</v>
      </c>
      <c r="F18" s="187"/>
    </row>
    <row r="19" spans="1:6" ht="17.25">
      <c r="A19" s="187" t="s">
        <v>156</v>
      </c>
      <c r="B19" s="188">
        <v>34</v>
      </c>
      <c r="C19" s="187" t="s">
        <v>50</v>
      </c>
      <c r="D19" s="187" t="s">
        <v>152</v>
      </c>
      <c r="E19" s="594">
        <v>105000</v>
      </c>
      <c r="F19" s="187"/>
    </row>
    <row r="20" spans="1:6" ht="17.25">
      <c r="A20" s="187" t="s">
        <v>138</v>
      </c>
      <c r="B20" s="188">
        <v>38</v>
      </c>
      <c r="C20" s="187" t="s">
        <v>54</v>
      </c>
      <c r="D20" s="187" t="s">
        <v>157</v>
      </c>
      <c r="E20" s="594">
        <v>150200</v>
      </c>
      <c r="F20" s="187"/>
    </row>
    <row r="21" spans="1:6" ht="17.25">
      <c r="A21" s="187" t="s">
        <v>158</v>
      </c>
      <c r="B21" s="188">
        <v>39</v>
      </c>
      <c r="C21" s="187" t="s">
        <v>52</v>
      </c>
      <c r="D21" s="187" t="s">
        <v>157</v>
      </c>
      <c r="E21" s="594">
        <v>96600</v>
      </c>
      <c r="F21" s="187"/>
    </row>
    <row r="22" spans="1:6" ht="17.25">
      <c r="A22" s="187" t="s">
        <v>159</v>
      </c>
      <c r="B22" s="188">
        <v>5</v>
      </c>
      <c r="C22" s="187" t="s">
        <v>50</v>
      </c>
      <c r="D22" s="187" t="s">
        <v>157</v>
      </c>
      <c r="E22" s="594">
        <v>90000</v>
      </c>
      <c r="F22" s="187"/>
    </row>
    <row r="23" spans="1:6" ht="17.25">
      <c r="A23" s="187" t="s">
        <v>139</v>
      </c>
      <c r="B23" s="188">
        <v>22</v>
      </c>
      <c r="C23" s="187" t="s">
        <v>54</v>
      </c>
      <c r="D23" s="187" t="s">
        <v>157</v>
      </c>
      <c r="E23" s="594">
        <v>94000</v>
      </c>
      <c r="F23" s="187"/>
    </row>
    <row r="24" spans="1:6" ht="17.25">
      <c r="A24" s="187" t="s">
        <v>94</v>
      </c>
      <c r="B24" s="188">
        <v>6</v>
      </c>
      <c r="C24" s="187" t="s">
        <v>52</v>
      </c>
      <c r="D24" s="187" t="s">
        <v>161</v>
      </c>
      <c r="E24" s="594">
        <v>60000</v>
      </c>
      <c r="F24" s="187"/>
    </row>
    <row r="25" spans="1:6" ht="17.25">
      <c r="A25" s="187" t="s">
        <v>77</v>
      </c>
      <c r="B25" s="188">
        <v>19</v>
      </c>
      <c r="C25" s="187" t="s">
        <v>50</v>
      </c>
      <c r="D25" s="187" t="s">
        <v>161</v>
      </c>
      <c r="E25" s="594">
        <v>62000</v>
      </c>
      <c r="F25" s="187"/>
    </row>
    <row r="26" spans="1:6" ht="17.25">
      <c r="A26" s="187" t="s">
        <v>162</v>
      </c>
      <c r="B26" s="188">
        <v>1</v>
      </c>
      <c r="C26" s="187" t="s">
        <v>50</v>
      </c>
      <c r="D26" s="187" t="s">
        <v>161</v>
      </c>
      <c r="E26" s="594">
        <v>72000</v>
      </c>
      <c r="F26" s="187"/>
    </row>
    <row r="27" spans="1:6" ht="17.25">
      <c r="A27" s="187" t="s">
        <v>83</v>
      </c>
      <c r="B27" s="188">
        <v>11</v>
      </c>
      <c r="C27" s="187" t="s">
        <v>50</v>
      </c>
      <c r="D27" s="187" t="s">
        <v>161</v>
      </c>
      <c r="E27" s="594">
        <v>180000</v>
      </c>
      <c r="F27" s="187"/>
    </row>
    <row r="28" spans="1:6" ht="17.25">
      <c r="A28" s="187" t="s">
        <v>163</v>
      </c>
      <c r="B28" s="188">
        <v>30</v>
      </c>
      <c r="C28" s="187" t="s">
        <v>50</v>
      </c>
      <c r="D28" s="187" t="s">
        <v>164</v>
      </c>
      <c r="E28" s="594">
        <v>60000</v>
      </c>
      <c r="F28" s="187"/>
    </row>
    <row r="29" spans="1:6" ht="17.25">
      <c r="A29" s="187" t="s">
        <v>167</v>
      </c>
      <c r="B29" s="188">
        <v>29</v>
      </c>
      <c r="C29" s="187" t="s">
        <v>57</v>
      </c>
      <c r="D29" s="187" t="s">
        <v>164</v>
      </c>
      <c r="E29" s="594">
        <v>130000</v>
      </c>
      <c r="F29" s="187"/>
    </row>
    <row r="30" spans="1:6" ht="17.25">
      <c r="A30" s="187" t="s">
        <v>81</v>
      </c>
      <c r="B30" s="188">
        <v>12</v>
      </c>
      <c r="C30" s="187" t="s">
        <v>57</v>
      </c>
      <c r="D30" s="187" t="s">
        <v>164</v>
      </c>
      <c r="E30" s="594">
        <v>100000</v>
      </c>
      <c r="F30" s="187"/>
    </row>
    <row r="31" spans="1:6" ht="17.25">
      <c r="A31" s="187" t="s">
        <v>145</v>
      </c>
      <c r="B31" s="188">
        <v>28</v>
      </c>
      <c r="C31" s="187" t="s">
        <v>57</v>
      </c>
      <c r="D31" s="187" t="s">
        <v>164</v>
      </c>
      <c r="E31" s="594">
        <v>160000</v>
      </c>
      <c r="F31" s="187"/>
    </row>
    <row r="32" spans="1:6" ht="17.25">
      <c r="A32" s="187" t="s">
        <v>166</v>
      </c>
      <c r="B32" s="188">
        <v>33</v>
      </c>
      <c r="C32" s="187" t="s">
        <v>50</v>
      </c>
      <c r="D32" s="187" t="s">
        <v>164</v>
      </c>
      <c r="E32" s="594">
        <v>65000</v>
      </c>
      <c r="F32" s="187"/>
    </row>
    <row r="33" spans="1:6" ht="17.25">
      <c r="A33" s="187" t="s">
        <v>85</v>
      </c>
      <c r="B33" s="188">
        <v>13</v>
      </c>
      <c r="C33" s="187" t="s">
        <v>52</v>
      </c>
      <c r="D33" s="187" t="s">
        <v>75</v>
      </c>
      <c r="E33" s="594">
        <v>136000</v>
      </c>
      <c r="F33" s="187"/>
    </row>
    <row r="34" spans="1:6" ht="17.25">
      <c r="A34" s="187" t="s">
        <v>169</v>
      </c>
      <c r="B34" s="188">
        <v>23</v>
      </c>
      <c r="C34" s="187" t="s">
        <v>57</v>
      </c>
      <c r="D34" s="187" t="s">
        <v>75</v>
      </c>
      <c r="E34" s="594">
        <v>250500</v>
      </c>
      <c r="F34" s="187"/>
    </row>
    <row r="35" spans="1:6" ht="17.25">
      <c r="A35" s="187" t="s">
        <v>90</v>
      </c>
      <c r="B35" s="188">
        <v>16</v>
      </c>
      <c r="C35" s="187" t="s">
        <v>50</v>
      </c>
      <c r="D35" s="187" t="s">
        <v>75</v>
      </c>
      <c r="E35" s="594">
        <v>144000</v>
      </c>
      <c r="F35" s="187"/>
    </row>
    <row r="36" spans="1:6" ht="17.25">
      <c r="A36" s="187" t="s">
        <v>91</v>
      </c>
      <c r="B36" s="188">
        <v>14</v>
      </c>
      <c r="C36" s="187" t="s">
        <v>54</v>
      </c>
      <c r="D36" s="187" t="s">
        <v>75</v>
      </c>
      <c r="E36" s="594">
        <v>68000</v>
      </c>
      <c r="F36" s="187"/>
    </row>
    <row r="37" spans="1:6" ht="17.25">
      <c r="A37" s="187" t="s">
        <v>170</v>
      </c>
      <c r="B37" s="188">
        <v>21</v>
      </c>
      <c r="C37" s="187" t="s">
        <v>54</v>
      </c>
      <c r="D37" s="187" t="s">
        <v>75</v>
      </c>
      <c r="E37" s="594">
        <v>110000</v>
      </c>
      <c r="F37" s="187"/>
    </row>
    <row r="38" spans="1:6" ht="17.25">
      <c r="A38" s="187" t="s">
        <v>86</v>
      </c>
      <c r="B38" s="188">
        <v>9</v>
      </c>
      <c r="C38" s="187" t="s">
        <v>50</v>
      </c>
      <c r="D38" s="187" t="s">
        <v>75</v>
      </c>
      <c r="E38" s="594">
        <v>380050</v>
      </c>
      <c r="F38" s="187"/>
    </row>
    <row r="39" spans="1:6" ht="17.25">
      <c r="A39" s="187" t="s">
        <v>87</v>
      </c>
      <c r="B39" s="188">
        <v>10</v>
      </c>
      <c r="C39" s="187" t="s">
        <v>54</v>
      </c>
      <c r="D39" s="187" t="s">
        <v>75</v>
      </c>
      <c r="E39" s="594">
        <v>93000</v>
      </c>
      <c r="F39" s="187"/>
    </row>
  </sheetData>
  <sortState ref="A5:E39">
    <sortCondition ref="D4"/>
  </sortState>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934CC8"/>
  </sheetPr>
  <dimension ref="A1:F104"/>
  <sheetViews>
    <sheetView showGridLines="0" workbookViewId="0"/>
  </sheetViews>
  <sheetFormatPr defaultRowHeight="16.5"/>
  <cols>
    <col min="1" max="1" width="21" style="175" bestFit="1" customWidth="1"/>
    <col min="2" max="2" width="18.125" style="175" bestFit="1" customWidth="1"/>
    <col min="3" max="3" width="9" style="175"/>
    <col min="4" max="4" width="17" style="175" bestFit="1" customWidth="1"/>
    <col min="5" max="5" width="12" style="175" bestFit="1" customWidth="1"/>
    <col min="6" max="6" width="10.625" style="175" bestFit="1" customWidth="1"/>
    <col min="7" max="16384" width="9" style="175"/>
  </cols>
  <sheetData>
    <row r="1" spans="1:6" ht="37.5">
      <c r="A1" s="280" t="s">
        <v>304</v>
      </c>
    </row>
    <row r="2" spans="1:6" ht="37.5">
      <c r="A2" s="418">
        <v>2016</v>
      </c>
    </row>
    <row r="3" spans="1:6" ht="20.25" customHeight="1">
      <c r="A3" s="166"/>
    </row>
    <row r="4" spans="1:6" ht="20.25" customHeight="1">
      <c r="A4" s="440" t="s">
        <v>10</v>
      </c>
      <c r="B4" s="440" t="s">
        <v>140</v>
      </c>
      <c r="C4" s="440" t="s">
        <v>48</v>
      </c>
      <c r="D4" s="440" t="s">
        <v>141</v>
      </c>
      <c r="E4" s="440" t="s">
        <v>142</v>
      </c>
    </row>
    <row r="5" spans="1:6" ht="17.25">
      <c r="A5" s="187" t="s">
        <v>89</v>
      </c>
      <c r="B5" s="188">
        <v>18</v>
      </c>
      <c r="C5" s="187" t="s">
        <v>54</v>
      </c>
      <c r="D5" s="187" t="s">
        <v>152</v>
      </c>
      <c r="E5" s="594">
        <v>99000</v>
      </c>
      <c r="F5" s="593"/>
    </row>
    <row r="6" spans="1:6" ht="17.25">
      <c r="A6" s="187" t="s">
        <v>143</v>
      </c>
      <c r="B6" s="188">
        <v>26</v>
      </c>
      <c r="C6" s="187" t="s">
        <v>52</v>
      </c>
      <c r="D6" s="187" t="s">
        <v>144</v>
      </c>
      <c r="E6" s="594">
        <v>165000</v>
      </c>
      <c r="F6" s="593"/>
    </row>
    <row r="7" spans="1:6" ht="17.25">
      <c r="A7" s="187" t="s">
        <v>94</v>
      </c>
      <c r="B7" s="188">
        <v>6</v>
      </c>
      <c r="C7" s="187" t="s">
        <v>52</v>
      </c>
      <c r="D7" s="187" t="s">
        <v>161</v>
      </c>
      <c r="E7" s="594">
        <v>66000</v>
      </c>
      <c r="F7" s="593"/>
    </row>
    <row r="8" spans="1:6" ht="17.25">
      <c r="A8" s="187" t="s">
        <v>138</v>
      </c>
      <c r="B8" s="188">
        <v>38</v>
      </c>
      <c r="C8" s="187" t="s">
        <v>54</v>
      </c>
      <c r="D8" s="187" t="s">
        <v>157</v>
      </c>
      <c r="E8" s="594">
        <v>165220</v>
      </c>
      <c r="F8" s="593"/>
    </row>
    <row r="9" spans="1:6" ht="17.25">
      <c r="A9" s="187" t="s">
        <v>146</v>
      </c>
      <c r="B9" s="188">
        <v>37</v>
      </c>
      <c r="C9" s="187" t="s">
        <v>50</v>
      </c>
      <c r="D9" s="187" t="s">
        <v>144</v>
      </c>
      <c r="E9" s="594">
        <v>80850</v>
      </c>
      <c r="F9" s="593"/>
    </row>
    <row r="10" spans="1:6" ht="17.25">
      <c r="A10" s="187" t="s">
        <v>163</v>
      </c>
      <c r="B10" s="188">
        <v>30</v>
      </c>
      <c r="C10" s="187" t="s">
        <v>50</v>
      </c>
      <c r="D10" s="187" t="s">
        <v>164</v>
      </c>
      <c r="E10" s="594">
        <v>66000</v>
      </c>
      <c r="F10" s="593"/>
    </row>
    <row r="11" spans="1:6" ht="17.25">
      <c r="A11" s="187" t="s">
        <v>165</v>
      </c>
      <c r="B11" s="188">
        <v>4</v>
      </c>
      <c r="C11" s="187" t="s">
        <v>57</v>
      </c>
      <c r="D11" s="187" t="s">
        <v>164</v>
      </c>
      <c r="E11" s="594">
        <v>80000</v>
      </c>
      <c r="F11" s="593"/>
    </row>
    <row r="12" spans="1:6" ht="17.25">
      <c r="A12" s="187" t="s">
        <v>168</v>
      </c>
      <c r="B12" s="188">
        <v>24</v>
      </c>
      <c r="C12" s="187" t="s">
        <v>52</v>
      </c>
      <c r="D12" s="187" t="s">
        <v>164</v>
      </c>
      <c r="E12" s="594">
        <v>92000</v>
      </c>
      <c r="F12" s="593"/>
    </row>
    <row r="13" spans="1:6" ht="17.25">
      <c r="A13" s="187" t="s">
        <v>77</v>
      </c>
      <c r="B13" s="188">
        <v>19</v>
      </c>
      <c r="C13" s="187" t="s">
        <v>50</v>
      </c>
      <c r="D13" s="187" t="s">
        <v>161</v>
      </c>
      <c r="E13" s="594">
        <v>68200</v>
      </c>
      <c r="F13" s="593"/>
    </row>
    <row r="14" spans="1:6" ht="17.25">
      <c r="A14" s="187" t="s">
        <v>169</v>
      </c>
      <c r="B14" s="188">
        <v>23</v>
      </c>
      <c r="C14" s="187" t="s">
        <v>57</v>
      </c>
      <c r="D14" s="187" t="s">
        <v>75</v>
      </c>
      <c r="E14" s="594">
        <v>275550</v>
      </c>
      <c r="F14" s="593"/>
    </row>
    <row r="15" spans="1:6" ht="17.25">
      <c r="A15" s="187" t="s">
        <v>158</v>
      </c>
      <c r="B15" s="188">
        <v>39</v>
      </c>
      <c r="C15" s="187" t="s">
        <v>52</v>
      </c>
      <c r="D15" s="187" t="s">
        <v>157</v>
      </c>
      <c r="E15" s="594">
        <v>106260</v>
      </c>
      <c r="F15" s="593"/>
    </row>
    <row r="16" spans="1:6" ht="17.25">
      <c r="A16" s="187" t="s">
        <v>167</v>
      </c>
      <c r="B16" s="188">
        <v>29</v>
      </c>
      <c r="C16" s="187" t="s">
        <v>57</v>
      </c>
      <c r="D16" s="187" t="s">
        <v>164</v>
      </c>
      <c r="E16" s="594">
        <v>143000</v>
      </c>
      <c r="F16" s="593"/>
    </row>
    <row r="17" spans="1:6" ht="17.25">
      <c r="A17" s="187" t="s">
        <v>88</v>
      </c>
      <c r="B17" s="188">
        <v>17</v>
      </c>
      <c r="C17" s="187" t="s">
        <v>52</v>
      </c>
      <c r="D17" s="187" t="s">
        <v>144</v>
      </c>
      <c r="E17" s="594">
        <v>110000</v>
      </c>
      <c r="F17" s="593"/>
    </row>
    <row r="18" spans="1:6" ht="17.25">
      <c r="A18" s="187" t="s">
        <v>162</v>
      </c>
      <c r="B18" s="188">
        <v>1</v>
      </c>
      <c r="C18" s="187" t="s">
        <v>50</v>
      </c>
      <c r="D18" s="187" t="s">
        <v>161</v>
      </c>
      <c r="E18" s="594">
        <v>79200</v>
      </c>
      <c r="F18" s="593"/>
    </row>
    <row r="19" spans="1:6" ht="17.25">
      <c r="A19" s="187" t="s">
        <v>93</v>
      </c>
      <c r="B19" s="188">
        <v>8</v>
      </c>
      <c r="C19" s="187" t="s">
        <v>54</v>
      </c>
      <c r="D19" s="187" t="s">
        <v>152</v>
      </c>
      <c r="E19" s="594">
        <v>114400</v>
      </c>
      <c r="F19" s="593"/>
    </row>
    <row r="20" spans="1:6" ht="17.25">
      <c r="A20" s="187" t="s">
        <v>79</v>
      </c>
      <c r="B20" s="188">
        <v>20</v>
      </c>
      <c r="C20" s="187" t="s">
        <v>52</v>
      </c>
      <c r="D20" s="187" t="s">
        <v>144</v>
      </c>
      <c r="E20" s="594">
        <v>132000</v>
      </c>
      <c r="F20" s="593"/>
    </row>
    <row r="21" spans="1:6" ht="17.25">
      <c r="A21" s="187" t="s">
        <v>153</v>
      </c>
      <c r="B21" s="188">
        <v>3</v>
      </c>
      <c r="C21" s="187" t="s">
        <v>57</v>
      </c>
      <c r="D21" s="187" t="s">
        <v>152</v>
      </c>
      <c r="E21" s="594">
        <v>60000</v>
      </c>
      <c r="F21" s="593"/>
    </row>
    <row r="22" spans="1:6" ht="17.25">
      <c r="A22" s="187" t="s">
        <v>147</v>
      </c>
      <c r="B22" s="188">
        <v>7</v>
      </c>
      <c r="C22" s="187" t="s">
        <v>50</v>
      </c>
      <c r="D22" s="187" t="s">
        <v>144</v>
      </c>
      <c r="E22" s="594">
        <v>95700</v>
      </c>
      <c r="F22" s="593"/>
    </row>
    <row r="23" spans="1:6" ht="17.25">
      <c r="A23" s="187" t="s">
        <v>151</v>
      </c>
      <c r="B23" s="188">
        <v>36</v>
      </c>
      <c r="C23" s="187" t="s">
        <v>57</v>
      </c>
      <c r="D23" s="187" t="s">
        <v>152</v>
      </c>
      <c r="E23" s="594">
        <v>82500</v>
      </c>
      <c r="F23" s="593"/>
    </row>
    <row r="24" spans="1:6" ht="17.25">
      <c r="A24" s="187" t="s">
        <v>136</v>
      </c>
      <c r="B24" s="188">
        <v>25</v>
      </c>
      <c r="C24" s="187" t="s">
        <v>52</v>
      </c>
      <c r="D24" s="187" t="s">
        <v>144</v>
      </c>
      <c r="E24" s="594">
        <v>92400</v>
      </c>
      <c r="F24" s="593"/>
    </row>
    <row r="25" spans="1:6" ht="17.25">
      <c r="A25" s="187" t="s">
        <v>83</v>
      </c>
      <c r="B25" s="188">
        <v>11</v>
      </c>
      <c r="C25" s="187" t="s">
        <v>50</v>
      </c>
      <c r="D25" s="187" t="s">
        <v>161</v>
      </c>
      <c r="E25" s="594">
        <v>198000</v>
      </c>
      <c r="F25" s="593"/>
    </row>
    <row r="26" spans="1:6" ht="17.25">
      <c r="A26" s="187" t="s">
        <v>81</v>
      </c>
      <c r="B26" s="188">
        <v>12</v>
      </c>
      <c r="C26" s="187" t="s">
        <v>57</v>
      </c>
      <c r="D26" s="187" t="s">
        <v>164</v>
      </c>
      <c r="E26" s="594">
        <v>110000</v>
      </c>
      <c r="F26" s="593"/>
    </row>
    <row r="27" spans="1:6" ht="17.25">
      <c r="A27" s="187" t="s">
        <v>86</v>
      </c>
      <c r="B27" s="188">
        <v>9</v>
      </c>
      <c r="C27" s="187" t="s">
        <v>50</v>
      </c>
      <c r="D27" s="187" t="s">
        <v>75</v>
      </c>
      <c r="E27" s="594">
        <v>418055</v>
      </c>
      <c r="F27" s="593"/>
    </row>
    <row r="28" spans="1:6" ht="17.25">
      <c r="A28" s="187" t="s">
        <v>148</v>
      </c>
      <c r="B28" s="188">
        <v>27</v>
      </c>
      <c r="C28" s="187" t="s">
        <v>52</v>
      </c>
      <c r="D28" s="187" t="s">
        <v>144</v>
      </c>
      <c r="E28" s="594">
        <v>116600</v>
      </c>
      <c r="F28" s="593"/>
    </row>
    <row r="29" spans="1:6" ht="17.25">
      <c r="A29" s="187" t="s">
        <v>149</v>
      </c>
      <c r="B29" s="188">
        <v>31</v>
      </c>
      <c r="C29" s="187" t="s">
        <v>52</v>
      </c>
      <c r="D29" s="187" t="s">
        <v>144</v>
      </c>
      <c r="E29" s="594">
        <v>77000</v>
      </c>
      <c r="F29" s="593"/>
    </row>
    <row r="30" spans="1:6" ht="17.25">
      <c r="A30" s="187" t="s">
        <v>159</v>
      </c>
      <c r="B30" s="188">
        <v>5</v>
      </c>
      <c r="C30" s="187" t="s">
        <v>50</v>
      </c>
      <c r="D30" s="187" t="s">
        <v>157</v>
      </c>
      <c r="E30" s="594">
        <v>99000</v>
      </c>
      <c r="F30" s="593"/>
    </row>
    <row r="31" spans="1:6" ht="17.25">
      <c r="A31" s="187" t="s">
        <v>145</v>
      </c>
      <c r="B31" s="188">
        <v>28</v>
      </c>
      <c r="C31" s="187" t="s">
        <v>57</v>
      </c>
      <c r="D31" s="187" t="s">
        <v>164</v>
      </c>
      <c r="E31" s="594">
        <v>176000</v>
      </c>
      <c r="F31" s="593"/>
    </row>
    <row r="32" spans="1:6" ht="17.25">
      <c r="A32" s="187" t="s">
        <v>92</v>
      </c>
      <c r="B32" s="188">
        <v>15</v>
      </c>
      <c r="C32" s="187" t="s">
        <v>54</v>
      </c>
      <c r="D32" s="187" t="s">
        <v>144</v>
      </c>
      <c r="E32" s="594">
        <v>110000</v>
      </c>
      <c r="F32" s="593"/>
    </row>
    <row r="33" spans="1:6" ht="17.25">
      <c r="A33" s="187" t="s">
        <v>166</v>
      </c>
      <c r="B33" s="188">
        <v>33</v>
      </c>
      <c r="C33" s="187" t="s">
        <v>50</v>
      </c>
      <c r="D33" s="187" t="s">
        <v>164</v>
      </c>
      <c r="E33" s="594">
        <v>71500</v>
      </c>
      <c r="F33" s="593"/>
    </row>
    <row r="34" spans="1:6" ht="17.25">
      <c r="A34" s="187" t="s">
        <v>150</v>
      </c>
      <c r="B34" s="188">
        <v>2</v>
      </c>
      <c r="C34" s="187" t="s">
        <v>57</v>
      </c>
      <c r="D34" s="187" t="s">
        <v>144</v>
      </c>
      <c r="E34" s="594">
        <v>88000</v>
      </c>
      <c r="F34" s="593"/>
    </row>
    <row r="35" spans="1:6" ht="17.25">
      <c r="A35" s="187" t="s">
        <v>154</v>
      </c>
      <c r="B35" s="188">
        <v>40</v>
      </c>
      <c r="C35" s="187" t="s">
        <v>50</v>
      </c>
      <c r="D35" s="187" t="s">
        <v>152</v>
      </c>
      <c r="E35" s="594">
        <v>85800</v>
      </c>
      <c r="F35" s="593"/>
    </row>
    <row r="36" spans="1:6" ht="17.25">
      <c r="A36" s="187" t="s">
        <v>139</v>
      </c>
      <c r="B36" s="188">
        <v>22</v>
      </c>
      <c r="C36" s="187" t="s">
        <v>54</v>
      </c>
      <c r="D36" s="187" t="s">
        <v>157</v>
      </c>
      <c r="E36" s="594">
        <v>103400</v>
      </c>
      <c r="F36" s="593"/>
    </row>
    <row r="37" spans="1:6" ht="17.25">
      <c r="A37" s="187" t="s">
        <v>160</v>
      </c>
      <c r="B37" s="188">
        <v>32</v>
      </c>
      <c r="C37" s="187" t="s">
        <v>52</v>
      </c>
      <c r="D37" s="187" t="s">
        <v>157</v>
      </c>
      <c r="E37" s="594">
        <v>77000</v>
      </c>
      <c r="F37" s="593"/>
    </row>
    <row r="38" spans="1:6" ht="17.25">
      <c r="A38" s="187" t="s">
        <v>155</v>
      </c>
      <c r="B38" s="188">
        <v>35</v>
      </c>
      <c r="C38" s="187" t="s">
        <v>52</v>
      </c>
      <c r="D38" s="187" t="s">
        <v>152</v>
      </c>
      <c r="E38" s="594">
        <v>136400</v>
      </c>
      <c r="F38" s="593"/>
    </row>
    <row r="39" spans="1:6" ht="17.25">
      <c r="A39" s="187" t="s">
        <v>156</v>
      </c>
      <c r="B39" s="188">
        <v>34</v>
      </c>
      <c r="C39" s="187" t="s">
        <v>50</v>
      </c>
      <c r="D39" s="187" t="s">
        <v>152</v>
      </c>
      <c r="E39" s="594">
        <v>115500</v>
      </c>
      <c r="F39" s="593"/>
    </row>
    <row r="40" spans="1:6" ht="20.25">
      <c r="A40" s="211"/>
      <c r="B40" s="211"/>
    </row>
    <row r="41" spans="1:6" ht="20.25">
      <c r="A41" s="211"/>
      <c r="B41" s="211"/>
    </row>
    <row r="42" spans="1:6" ht="20.25">
      <c r="A42" s="211"/>
      <c r="B42" s="211"/>
    </row>
    <row r="43" spans="1:6" ht="20.25">
      <c r="A43" s="211"/>
      <c r="B43" s="211"/>
    </row>
    <row r="44" spans="1:6" ht="20.25">
      <c r="A44" s="211"/>
      <c r="B44" s="211"/>
    </row>
    <row r="45" spans="1:6" ht="20.25">
      <c r="A45" s="211"/>
      <c r="B45" s="211"/>
    </row>
    <row r="46" spans="1:6" ht="20.25">
      <c r="A46" s="211"/>
      <c r="B46" s="211"/>
    </row>
    <row r="47" spans="1:6" ht="20.25">
      <c r="A47" s="211"/>
      <c r="B47" s="211"/>
    </row>
    <row r="48" spans="1:6" ht="20.25">
      <c r="A48" s="211"/>
      <c r="B48" s="211"/>
    </row>
    <row r="49" spans="1:2" ht="20.25">
      <c r="A49" s="211"/>
      <c r="B49" s="211"/>
    </row>
    <row r="50" spans="1:2" ht="20.25">
      <c r="A50" s="211"/>
      <c r="B50" s="211"/>
    </row>
    <row r="51" spans="1:2" ht="20.25">
      <c r="A51" s="211"/>
      <c r="B51" s="211"/>
    </row>
    <row r="52" spans="1:2" ht="20.25">
      <c r="A52" s="211"/>
      <c r="B52" s="211"/>
    </row>
    <row r="53" spans="1:2" ht="20.25">
      <c r="A53" s="211"/>
      <c r="B53" s="211"/>
    </row>
    <row r="54" spans="1:2" ht="20.25">
      <c r="A54" s="211"/>
      <c r="B54" s="211"/>
    </row>
    <row r="55" spans="1:2" ht="20.25">
      <c r="A55" s="211"/>
      <c r="B55" s="211"/>
    </row>
    <row r="56" spans="1:2" ht="20.25">
      <c r="A56" s="211"/>
      <c r="B56" s="211"/>
    </row>
    <row r="57" spans="1:2" ht="20.25">
      <c r="A57" s="211"/>
      <c r="B57" s="211"/>
    </row>
    <row r="58" spans="1:2" ht="20.25">
      <c r="A58" s="211"/>
      <c r="B58" s="211"/>
    </row>
    <row r="59" spans="1:2" ht="20.25">
      <c r="A59" s="211"/>
      <c r="B59" s="211"/>
    </row>
    <row r="60" spans="1:2" ht="20.25">
      <c r="A60" s="211"/>
      <c r="B60" s="211"/>
    </row>
    <row r="61" spans="1:2" ht="20.25">
      <c r="A61" s="211"/>
      <c r="B61" s="211"/>
    </row>
    <row r="62" spans="1:2" ht="20.25">
      <c r="A62" s="211"/>
      <c r="B62" s="211"/>
    </row>
    <row r="63" spans="1:2" ht="20.25">
      <c r="A63" s="211"/>
      <c r="B63" s="211"/>
    </row>
    <row r="64" spans="1:2" ht="20.25">
      <c r="A64" s="211"/>
      <c r="B64" s="211"/>
    </row>
    <row r="65" spans="1:2" ht="20.25">
      <c r="A65" s="211"/>
      <c r="B65" s="211"/>
    </row>
    <row r="66" spans="1:2" ht="20.25">
      <c r="A66" s="211"/>
      <c r="B66" s="211"/>
    </row>
    <row r="67" spans="1:2" ht="20.25">
      <c r="A67" s="211"/>
      <c r="B67" s="211"/>
    </row>
    <row r="68" spans="1:2" ht="20.25">
      <c r="A68" s="211"/>
      <c r="B68" s="211"/>
    </row>
    <row r="69" spans="1:2" ht="20.25">
      <c r="A69" s="211"/>
      <c r="B69" s="211"/>
    </row>
    <row r="70" spans="1:2" ht="20.25">
      <c r="A70" s="211"/>
      <c r="B70" s="211"/>
    </row>
    <row r="71" spans="1:2" ht="20.25">
      <c r="A71" s="211"/>
      <c r="B71" s="211"/>
    </row>
    <row r="72" spans="1:2" ht="20.25">
      <c r="A72" s="211"/>
      <c r="B72" s="211"/>
    </row>
    <row r="73" spans="1:2" ht="20.25">
      <c r="A73" s="211"/>
      <c r="B73" s="211"/>
    </row>
    <row r="74" spans="1:2" ht="20.25">
      <c r="A74" s="211"/>
      <c r="B74" s="211"/>
    </row>
    <row r="75" spans="1:2" ht="20.25">
      <c r="A75" s="211"/>
      <c r="B75" s="211"/>
    </row>
    <row r="76" spans="1:2" ht="20.25">
      <c r="A76" s="211"/>
      <c r="B76" s="211"/>
    </row>
    <row r="77" spans="1:2" ht="20.25">
      <c r="A77" s="211"/>
      <c r="B77" s="211"/>
    </row>
    <row r="78" spans="1:2" ht="20.25">
      <c r="A78" s="211"/>
      <c r="B78" s="211"/>
    </row>
    <row r="79" spans="1:2" ht="20.25">
      <c r="A79" s="211"/>
      <c r="B79" s="211"/>
    </row>
    <row r="80" spans="1:2" ht="20.25">
      <c r="A80" s="211"/>
      <c r="B80" s="211"/>
    </row>
    <row r="81" spans="1:2" ht="20.25">
      <c r="A81" s="211"/>
      <c r="B81" s="211"/>
    </row>
    <row r="82" spans="1:2" ht="20.25">
      <c r="A82" s="211"/>
      <c r="B82" s="211"/>
    </row>
    <row r="83" spans="1:2" ht="20.25">
      <c r="A83" s="211"/>
      <c r="B83" s="211"/>
    </row>
    <row r="84" spans="1:2" ht="20.25">
      <c r="A84" s="211"/>
      <c r="B84" s="211"/>
    </row>
    <row r="85" spans="1:2" ht="20.25">
      <c r="A85" s="211"/>
      <c r="B85" s="211"/>
    </row>
    <row r="86" spans="1:2" ht="20.25">
      <c r="A86" s="211"/>
      <c r="B86" s="211"/>
    </row>
    <row r="87" spans="1:2" ht="20.25">
      <c r="A87" s="211"/>
      <c r="B87" s="211"/>
    </row>
    <row r="88" spans="1:2" ht="20.25">
      <c r="A88" s="211"/>
      <c r="B88" s="211"/>
    </row>
    <row r="89" spans="1:2" ht="20.25">
      <c r="A89" s="211"/>
      <c r="B89" s="211"/>
    </row>
    <row r="90" spans="1:2" ht="20.25">
      <c r="A90" s="211"/>
      <c r="B90" s="211"/>
    </row>
    <row r="91" spans="1:2" ht="20.25">
      <c r="A91" s="211"/>
      <c r="B91" s="211"/>
    </row>
    <row r="92" spans="1:2" ht="20.25">
      <c r="A92" s="211"/>
      <c r="B92" s="211"/>
    </row>
    <row r="93" spans="1:2" ht="20.25">
      <c r="A93" s="211"/>
      <c r="B93" s="211"/>
    </row>
    <row r="94" spans="1:2" ht="20.25">
      <c r="A94" s="211"/>
      <c r="B94" s="211"/>
    </row>
    <row r="95" spans="1:2" ht="20.25">
      <c r="A95" s="211"/>
      <c r="B95" s="211"/>
    </row>
    <row r="96" spans="1:2" ht="20.25">
      <c r="A96" s="211"/>
      <c r="B96" s="211"/>
    </row>
    <row r="97" spans="1:2" ht="20.25">
      <c r="A97" s="211"/>
      <c r="B97" s="211"/>
    </row>
    <row r="98" spans="1:2" ht="20.25">
      <c r="A98" s="211"/>
      <c r="B98" s="211"/>
    </row>
    <row r="99" spans="1:2" ht="20.25">
      <c r="A99" s="211"/>
      <c r="B99" s="211"/>
    </row>
    <row r="100" spans="1:2" ht="20.25">
      <c r="A100" s="211"/>
      <c r="B100" s="211"/>
    </row>
    <row r="101" spans="1:2" ht="20.25">
      <c r="A101" s="211"/>
      <c r="B101" s="211"/>
    </row>
    <row r="102" spans="1:2" ht="20.25">
      <c r="A102" s="211"/>
      <c r="B102" s="211"/>
    </row>
    <row r="103" spans="1:2" ht="20.25">
      <c r="A103" s="211"/>
      <c r="B103" s="211"/>
    </row>
    <row r="104" spans="1:2" ht="20.25">
      <c r="A104" s="211"/>
      <c r="B104" s="21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H31"/>
  <sheetViews>
    <sheetView showGridLines="0" workbookViewId="0"/>
  </sheetViews>
  <sheetFormatPr defaultRowHeight="16.5"/>
  <cols>
    <col min="1" max="1" width="26.375" customWidth="1"/>
    <col min="3" max="3" width="29.25" customWidth="1"/>
    <col min="5" max="6" width="8"/>
    <col min="7" max="7" width="8" customWidth="1"/>
  </cols>
  <sheetData>
    <row r="1" spans="1:8" ht="52.5">
      <c r="A1" s="184" t="s">
        <v>305</v>
      </c>
    </row>
    <row r="2" spans="1:8" ht="30.75">
      <c r="H2" s="195" t="s">
        <v>297</v>
      </c>
    </row>
    <row r="3" spans="1:8" ht="20.25">
      <c r="A3" s="197" t="s">
        <v>141</v>
      </c>
    </row>
    <row r="4" spans="1:8" ht="20.25">
      <c r="A4" s="11" t="s">
        <v>298</v>
      </c>
    </row>
    <row r="5" spans="1:8" ht="20.25">
      <c r="A5" s="11" t="s">
        <v>298</v>
      </c>
    </row>
    <row r="6" spans="1:8" ht="21" thickBot="1">
      <c r="A6" s="11" t="s">
        <v>75</v>
      </c>
    </row>
    <row r="7" spans="1:8" ht="21" thickBot="1">
      <c r="A7" s="11" t="s">
        <v>152</v>
      </c>
      <c r="C7" s="534" t="s">
        <v>306</v>
      </c>
      <c r="D7" s="532"/>
    </row>
    <row r="8" spans="1:8" ht="21" thickBot="1">
      <c r="A8" s="11" t="s">
        <v>300</v>
      </c>
      <c r="C8" s="531"/>
      <c r="D8" s="531"/>
    </row>
    <row r="9" spans="1:8" ht="21" thickBot="1">
      <c r="A9" s="11" t="s">
        <v>300</v>
      </c>
      <c r="C9" s="531" t="s">
        <v>307</v>
      </c>
      <c r="D9" s="532"/>
    </row>
    <row r="10" spans="1:8" ht="21" thickBot="1">
      <c r="A10" s="11" t="s">
        <v>298</v>
      </c>
      <c r="C10" s="531"/>
      <c r="D10" s="531"/>
    </row>
    <row r="11" spans="1:8" ht="34.5" thickBot="1">
      <c r="A11" s="11" t="s">
        <v>298</v>
      </c>
      <c r="C11" s="535" t="s">
        <v>308</v>
      </c>
      <c r="D11" s="532"/>
    </row>
    <row r="12" spans="1:8" ht="20.25">
      <c r="A12" s="11" t="s">
        <v>298</v>
      </c>
    </row>
    <row r="13" spans="1:8" ht="20.25">
      <c r="A13" s="11" t="s">
        <v>298</v>
      </c>
    </row>
    <row r="14" spans="1:8" ht="20.25">
      <c r="A14" s="11" t="s">
        <v>298</v>
      </c>
    </row>
    <row r="15" spans="1:8" ht="20.25">
      <c r="A15" s="11" t="s">
        <v>75</v>
      </c>
    </row>
    <row r="16" spans="1:8" ht="20.25">
      <c r="A16" s="11" t="s">
        <v>75</v>
      </c>
    </row>
    <row r="17" spans="1:1" ht="20.25">
      <c r="A17" s="11" t="s">
        <v>75</v>
      </c>
    </row>
    <row r="18" spans="1:1" ht="20.25">
      <c r="A18" s="11" t="s">
        <v>75</v>
      </c>
    </row>
    <row r="19" spans="1:1" ht="20.25">
      <c r="A19" s="11" t="s">
        <v>75</v>
      </c>
    </row>
    <row r="20" spans="1:1" ht="20.25">
      <c r="A20" s="11" t="s">
        <v>152</v>
      </c>
    </row>
    <row r="21" spans="1:1" ht="20.25">
      <c r="A21" s="11" t="s">
        <v>152</v>
      </c>
    </row>
    <row r="22" spans="1:1" ht="20.25">
      <c r="A22" s="11" t="s">
        <v>298</v>
      </c>
    </row>
    <row r="23" spans="1:1" ht="20.25">
      <c r="A23" s="11" t="s">
        <v>298</v>
      </c>
    </row>
    <row r="24" spans="1:1" ht="20.25">
      <c r="A24" s="11" t="s">
        <v>298</v>
      </c>
    </row>
    <row r="25" spans="1:1" ht="20.25">
      <c r="A25" s="11" t="s">
        <v>75</v>
      </c>
    </row>
    <row r="26" spans="1:1" ht="20.25">
      <c r="A26" s="11" t="s">
        <v>152</v>
      </c>
    </row>
    <row r="27" spans="1:1" ht="20.25">
      <c r="A27" s="11" t="s">
        <v>152</v>
      </c>
    </row>
    <row r="28" spans="1:1" ht="20.25">
      <c r="A28" s="11" t="s">
        <v>298</v>
      </c>
    </row>
    <row r="29" spans="1:1" ht="20.25">
      <c r="A29" s="11" t="s">
        <v>75</v>
      </c>
    </row>
    <row r="30" spans="1:1" ht="20.25">
      <c r="A30" s="11" t="s">
        <v>300</v>
      </c>
    </row>
    <row r="31" spans="1:1" ht="20.25">
      <c r="A31" s="11" t="s">
        <v>75</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00B050"/>
  </sheetPr>
  <dimension ref="A1:J17"/>
  <sheetViews>
    <sheetView showGridLines="0" zoomScale="130" zoomScaleNormal="130" workbookViewId="0"/>
  </sheetViews>
  <sheetFormatPr defaultRowHeight="16.5"/>
  <cols>
    <col min="1" max="3" width="21.5" customWidth="1"/>
    <col min="8" max="8" width="9.5" customWidth="1"/>
    <col min="9" max="10" width="10.625" customWidth="1"/>
  </cols>
  <sheetData>
    <row r="1" spans="1:10" ht="52.5">
      <c r="A1" s="184" t="s">
        <v>309</v>
      </c>
      <c r="B1" s="196"/>
      <c r="C1" s="196"/>
    </row>
    <row r="2" spans="1:10" ht="30.75">
      <c r="A2" s="190" t="s">
        <v>310</v>
      </c>
      <c r="B2" s="190" t="s">
        <v>16</v>
      </c>
      <c r="C2" s="191" t="s">
        <v>311</v>
      </c>
      <c r="E2" s="195" t="s">
        <v>293</v>
      </c>
      <c r="J2" s="192"/>
    </row>
    <row r="3" spans="1:10" ht="30.75">
      <c r="A3" s="193">
        <v>100000</v>
      </c>
      <c r="B3" s="193">
        <v>1500</v>
      </c>
      <c r="C3" s="193">
        <v>20</v>
      </c>
      <c r="E3" s="195" t="s">
        <v>294</v>
      </c>
      <c r="F3" s="192"/>
    </row>
    <row r="4" spans="1:10">
      <c r="A4" s="193">
        <v>200000</v>
      </c>
      <c r="B4" s="193">
        <v>3000</v>
      </c>
      <c r="C4" s="193">
        <v>5</v>
      </c>
    </row>
    <row r="5" spans="1:10">
      <c r="A5" s="193">
        <v>300000</v>
      </c>
      <c r="B5" s="193">
        <v>4500</v>
      </c>
      <c r="C5" s="193">
        <v>15</v>
      </c>
    </row>
    <row r="6" spans="1:10">
      <c r="A6" s="193">
        <v>400000</v>
      </c>
      <c r="B6" s="193">
        <v>6000</v>
      </c>
      <c r="C6" s="193">
        <v>3</v>
      </c>
    </row>
    <row r="7" spans="1:10">
      <c r="I7" s="194"/>
    </row>
    <row r="8" spans="1:10">
      <c r="C8" s="2"/>
      <c r="I8" s="194"/>
    </row>
    <row r="9" spans="1:10" ht="17.25" thickBot="1">
      <c r="C9" s="2"/>
    </row>
    <row r="10" spans="1:10" ht="33.75" thickBot="1">
      <c r="A10" s="536" t="s">
        <v>312</v>
      </c>
      <c r="B10" s="532"/>
      <c r="C10" s="2"/>
    </row>
    <row r="11" spans="1:10" ht="17.25" thickBot="1">
      <c r="A11" s="534"/>
      <c r="B11" s="531"/>
      <c r="C11" s="2"/>
    </row>
    <row r="12" spans="1:10" ht="50.25" thickBot="1">
      <c r="A12" s="536" t="s">
        <v>313</v>
      </c>
      <c r="B12" s="532"/>
      <c r="C12" s="2"/>
    </row>
    <row r="13" spans="1:10">
      <c r="A13" s="2"/>
      <c r="C13" s="2"/>
    </row>
    <row r="14" spans="1:10">
      <c r="A14" s="2"/>
      <c r="C14" s="2"/>
    </row>
    <row r="15" spans="1:10">
      <c r="C15" s="2"/>
    </row>
    <row r="16" spans="1:10">
      <c r="C16" s="2"/>
    </row>
    <row r="17" spans="3:3">
      <c r="C17" s="2"/>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theme="0" tint="-0.14999847407452621"/>
  </sheetPr>
  <dimension ref="A1:R66"/>
  <sheetViews>
    <sheetView showGridLines="0" zoomScale="85" zoomScaleNormal="85" workbookViewId="0"/>
  </sheetViews>
  <sheetFormatPr defaultRowHeight="16.5"/>
  <cols>
    <col min="1" max="1" width="18.5" customWidth="1"/>
    <col min="2" max="3" width="14.375" customWidth="1"/>
    <col min="4" max="4" width="18.5" customWidth="1"/>
    <col min="5" max="5" width="17" customWidth="1"/>
    <col min="6" max="6" width="11" customWidth="1"/>
    <col min="7" max="7" width="12.625" customWidth="1"/>
    <col min="8" max="8" width="67.5" customWidth="1"/>
    <col min="10" max="10" width="15.75" customWidth="1"/>
    <col min="11" max="11" width="12.875" customWidth="1"/>
  </cols>
  <sheetData>
    <row r="1" spans="1:18" ht="40.5">
      <c r="A1" s="15" t="s">
        <v>314</v>
      </c>
      <c r="B1" s="16"/>
      <c r="C1" s="17"/>
      <c r="D1" s="17"/>
      <c r="E1" s="17"/>
      <c r="F1" s="17"/>
      <c r="G1" s="17"/>
      <c r="H1" s="17"/>
      <c r="I1" s="17"/>
      <c r="J1" s="17"/>
      <c r="K1" s="17"/>
      <c r="L1" s="17"/>
      <c r="M1" s="17"/>
      <c r="N1" s="17"/>
      <c r="O1" s="17"/>
      <c r="P1" s="17"/>
      <c r="Q1" s="17"/>
      <c r="R1" s="17"/>
    </row>
    <row r="3" spans="1:18" ht="33">
      <c r="A3" s="47" t="s">
        <v>315</v>
      </c>
    </row>
    <row r="4" spans="1:18" ht="17.25" thickBot="1"/>
    <row r="5" spans="1:18" ht="36.75" customHeight="1" thickBot="1">
      <c r="A5" s="710" t="s">
        <v>316</v>
      </c>
      <c r="B5" s="710"/>
      <c r="C5" s="710"/>
      <c r="D5" s="710"/>
      <c r="E5" s="544"/>
      <c r="G5" s="39" t="s">
        <v>317</v>
      </c>
      <c r="H5" s="40" t="s">
        <v>318</v>
      </c>
    </row>
    <row r="6" spans="1:18" ht="36.75" customHeight="1" thickBot="1">
      <c r="A6" s="709" t="s">
        <v>319</v>
      </c>
      <c r="B6" s="709"/>
      <c r="C6" s="709"/>
      <c r="D6" s="709"/>
      <c r="E6" s="544"/>
      <c r="G6" s="41" t="s">
        <v>320</v>
      </c>
      <c r="H6" s="42" t="s">
        <v>321</v>
      </c>
    </row>
    <row r="7" spans="1:18" ht="36.75" customHeight="1" thickBot="1">
      <c r="A7" s="710" t="s">
        <v>322</v>
      </c>
      <c r="B7" s="710"/>
      <c r="C7" s="710"/>
      <c r="D7" s="712"/>
      <c r="E7" s="545"/>
      <c r="G7" s="43" t="s">
        <v>323</v>
      </c>
      <c r="H7" s="36" t="s">
        <v>324</v>
      </c>
    </row>
    <row r="8" spans="1:18" ht="28.5" customHeight="1">
      <c r="A8" s="543"/>
      <c r="B8" s="543"/>
      <c r="C8" s="543"/>
      <c r="D8" s="543"/>
      <c r="E8" s="22"/>
      <c r="G8" s="44" t="s">
        <v>325</v>
      </c>
      <c r="H8" s="37" t="s">
        <v>326</v>
      </c>
    </row>
    <row r="9" spans="1:18" ht="28.5" customHeight="1">
      <c r="A9" s="21"/>
      <c r="B9" s="29"/>
      <c r="C9" s="29"/>
      <c r="D9" s="29"/>
      <c r="E9" s="22"/>
      <c r="G9" s="43" t="s">
        <v>327</v>
      </c>
      <c r="H9" s="36" t="s">
        <v>328</v>
      </c>
    </row>
    <row r="10" spans="1:18" ht="28.5" customHeight="1">
      <c r="A10" s="28" t="s">
        <v>72</v>
      </c>
      <c r="B10" s="9"/>
      <c r="C10" s="9"/>
      <c r="D10" s="9"/>
      <c r="E10" s="9"/>
      <c r="G10" s="44" t="s">
        <v>329</v>
      </c>
      <c r="H10" s="37" t="s">
        <v>330</v>
      </c>
    </row>
    <row r="11" spans="1:18" ht="28.5" customHeight="1">
      <c r="A11" s="30"/>
      <c r="B11" s="34"/>
      <c r="C11" s="30"/>
      <c r="D11" s="33"/>
      <c r="E11" s="32"/>
      <c r="G11" s="43" t="s">
        <v>331</v>
      </c>
      <c r="H11" s="36" t="s">
        <v>332</v>
      </c>
    </row>
    <row r="12" spans="1:18" ht="28.5" customHeight="1">
      <c r="A12" s="20"/>
      <c r="B12" s="18"/>
      <c r="C12" s="20"/>
      <c r="D12" s="20"/>
      <c r="E12" s="19"/>
      <c r="G12" s="44" t="s">
        <v>333</v>
      </c>
      <c r="H12" s="37" t="s">
        <v>334</v>
      </c>
    </row>
    <row r="13" spans="1:18" ht="28.5" customHeight="1">
      <c r="A13" s="20"/>
      <c r="B13" s="18"/>
      <c r="C13" s="20"/>
      <c r="D13" s="19"/>
      <c r="E13" s="35"/>
      <c r="G13" s="43" t="s">
        <v>335</v>
      </c>
      <c r="H13" s="36" t="s">
        <v>336</v>
      </c>
    </row>
    <row r="14" spans="1:18" ht="28.5" customHeight="1">
      <c r="A14" s="21"/>
      <c r="B14" s="29"/>
      <c r="C14" s="29"/>
      <c r="D14" s="29"/>
      <c r="E14" s="22"/>
      <c r="G14" s="44" t="s">
        <v>337</v>
      </c>
      <c r="H14" s="37" t="s">
        <v>338</v>
      </c>
    </row>
    <row r="15" spans="1:18" ht="28.5" customHeight="1">
      <c r="A15" s="28" t="s">
        <v>339</v>
      </c>
      <c r="B15" s="9"/>
      <c r="C15" s="9"/>
      <c r="D15" s="9"/>
      <c r="E15" s="9"/>
      <c r="G15" s="43" t="s">
        <v>340</v>
      </c>
      <c r="H15" s="36" t="s">
        <v>341</v>
      </c>
    </row>
    <row r="16" spans="1:18" ht="28.5" customHeight="1">
      <c r="A16" s="30" t="s">
        <v>342</v>
      </c>
      <c r="B16" s="31" t="s">
        <v>48</v>
      </c>
      <c r="C16" s="31" t="s">
        <v>47</v>
      </c>
      <c r="D16" s="32" t="s">
        <v>343</v>
      </c>
      <c r="G16" s="44" t="s">
        <v>344</v>
      </c>
      <c r="H16" s="37" t="s">
        <v>345</v>
      </c>
    </row>
    <row r="17" spans="1:10" ht="28.5" customHeight="1" thickBot="1">
      <c r="A17" s="20" t="s">
        <v>346</v>
      </c>
      <c r="B17" s="18" t="s">
        <v>50</v>
      </c>
      <c r="C17" s="23">
        <v>211</v>
      </c>
      <c r="D17" s="24">
        <v>20218.309721979662</v>
      </c>
      <c r="G17" s="45" t="s">
        <v>347</v>
      </c>
      <c r="H17" s="38" t="s">
        <v>348</v>
      </c>
    </row>
    <row r="18" spans="1:10" ht="20.25">
      <c r="A18" s="20" t="s">
        <v>346</v>
      </c>
      <c r="B18" s="18" t="s">
        <v>50</v>
      </c>
      <c r="C18" s="23">
        <v>367</v>
      </c>
      <c r="D18" s="24">
        <v>57510</v>
      </c>
    </row>
    <row r="19" spans="1:10" ht="20.25">
      <c r="A19" s="20" t="s">
        <v>346</v>
      </c>
      <c r="B19" s="18" t="s">
        <v>50</v>
      </c>
      <c r="C19" s="23">
        <v>783</v>
      </c>
      <c r="D19" s="24">
        <v>13451</v>
      </c>
    </row>
    <row r="20" spans="1:10" ht="20.25">
      <c r="A20" s="20" t="s">
        <v>349</v>
      </c>
      <c r="B20" s="18" t="s">
        <v>50</v>
      </c>
      <c r="C20" s="23">
        <v>8</v>
      </c>
      <c r="D20" s="24">
        <v>24181.041140385089</v>
      </c>
    </row>
    <row r="21" spans="1:10" ht="20.25">
      <c r="A21" s="20" t="s">
        <v>349</v>
      </c>
      <c r="B21" s="18" t="s">
        <v>50</v>
      </c>
      <c r="C21" s="23">
        <v>211</v>
      </c>
      <c r="D21" s="24">
        <v>49530</v>
      </c>
      <c r="F21" s="711"/>
      <c r="G21" s="711"/>
      <c r="H21" s="2"/>
      <c r="I21" s="140"/>
      <c r="J21" s="2"/>
    </row>
    <row r="22" spans="1:10" ht="26.25">
      <c r="A22" s="20" t="s">
        <v>349</v>
      </c>
      <c r="B22" s="18" t="s">
        <v>50</v>
      </c>
      <c r="C22" s="23">
        <v>367</v>
      </c>
      <c r="D22" s="24">
        <v>18157.568774963147</v>
      </c>
      <c r="F22" s="141"/>
      <c r="G22" s="142"/>
      <c r="H22" s="142"/>
      <c r="I22" s="142"/>
      <c r="J22" s="142"/>
    </row>
    <row r="23" spans="1:10" ht="26.25">
      <c r="A23" s="20" t="s">
        <v>349</v>
      </c>
      <c r="B23" s="18" t="s">
        <v>50</v>
      </c>
      <c r="C23" s="23">
        <v>783</v>
      </c>
      <c r="D23" s="24">
        <v>30051</v>
      </c>
      <c r="E23" s="46"/>
      <c r="F23" s="141"/>
      <c r="G23" s="142"/>
      <c r="H23" s="142"/>
      <c r="I23" s="142"/>
      <c r="J23" s="142"/>
    </row>
    <row r="24" spans="1:10" ht="20.25">
      <c r="A24" s="20" t="s">
        <v>350</v>
      </c>
      <c r="B24" s="18" t="s">
        <v>50</v>
      </c>
      <c r="C24" s="23">
        <v>367</v>
      </c>
      <c r="D24" s="24">
        <v>23273.186821213763</v>
      </c>
    </row>
    <row r="25" spans="1:10" ht="20.25">
      <c r="A25" s="20" t="s">
        <v>351</v>
      </c>
      <c r="B25" s="18" t="s">
        <v>50</v>
      </c>
      <c r="C25" s="23">
        <v>8</v>
      </c>
      <c r="D25" s="24">
        <v>67240</v>
      </c>
    </row>
    <row r="26" spans="1:10" ht="20.25">
      <c r="A26" s="20" t="s">
        <v>351</v>
      </c>
      <c r="B26" s="18" t="s">
        <v>50</v>
      </c>
      <c r="C26" s="23">
        <v>211</v>
      </c>
      <c r="D26" s="24">
        <v>31705</v>
      </c>
    </row>
    <row r="27" spans="1:10" ht="20.25">
      <c r="A27" s="20" t="s">
        <v>351</v>
      </c>
      <c r="B27" s="18" t="s">
        <v>50</v>
      </c>
      <c r="C27" s="23">
        <v>367</v>
      </c>
      <c r="D27" s="24">
        <v>49425</v>
      </c>
    </row>
    <row r="28" spans="1:10" ht="20.25">
      <c r="A28" s="20" t="s">
        <v>351</v>
      </c>
      <c r="B28" s="18" t="s">
        <v>50</v>
      </c>
      <c r="C28" s="23">
        <v>783</v>
      </c>
      <c r="D28" s="24">
        <v>22730.877130513691</v>
      </c>
    </row>
    <row r="29" spans="1:10" ht="20.25">
      <c r="A29" s="20" t="s">
        <v>349</v>
      </c>
      <c r="B29" s="18" t="s">
        <v>54</v>
      </c>
      <c r="C29" s="25">
        <v>751</v>
      </c>
      <c r="D29" s="24">
        <v>16928</v>
      </c>
    </row>
    <row r="30" spans="1:10" ht="20.25">
      <c r="A30" s="20" t="s">
        <v>352</v>
      </c>
      <c r="B30" s="18" t="s">
        <v>54</v>
      </c>
      <c r="C30" s="25">
        <v>267</v>
      </c>
      <c r="D30" s="24">
        <v>91398</v>
      </c>
    </row>
    <row r="31" spans="1:10" ht="20.25">
      <c r="A31" s="20" t="s">
        <v>352</v>
      </c>
      <c r="B31" s="18" t="s">
        <v>54</v>
      </c>
      <c r="C31" s="25">
        <v>476</v>
      </c>
      <c r="D31" s="24">
        <v>25165.97697961727</v>
      </c>
    </row>
    <row r="32" spans="1:10" ht="20.25">
      <c r="A32" s="20" t="s">
        <v>352</v>
      </c>
      <c r="B32" s="18" t="s">
        <v>54</v>
      </c>
      <c r="C32" s="25">
        <v>751</v>
      </c>
      <c r="D32" s="24">
        <v>17923.526393135078</v>
      </c>
      <c r="E32" s="46"/>
    </row>
    <row r="33" spans="1:4" ht="20.25">
      <c r="A33" s="20" t="s">
        <v>353</v>
      </c>
      <c r="B33" s="18" t="s">
        <v>54</v>
      </c>
      <c r="C33" s="25">
        <v>267</v>
      </c>
      <c r="D33" s="24">
        <v>25572.763441925566</v>
      </c>
    </row>
    <row r="34" spans="1:4" ht="20.25">
      <c r="A34" s="20" t="s">
        <v>353</v>
      </c>
      <c r="B34" s="18" t="s">
        <v>54</v>
      </c>
      <c r="C34" s="25">
        <v>476</v>
      </c>
      <c r="D34" s="24">
        <v>70171</v>
      </c>
    </row>
    <row r="35" spans="1:4" ht="20.25">
      <c r="A35" s="20" t="s">
        <v>353</v>
      </c>
      <c r="B35" s="18" t="s">
        <v>54</v>
      </c>
      <c r="C35" s="25">
        <v>596</v>
      </c>
      <c r="D35" s="24">
        <v>15271</v>
      </c>
    </row>
    <row r="36" spans="1:4" ht="20.25">
      <c r="A36" s="20" t="s">
        <v>353</v>
      </c>
      <c r="B36" s="18" t="s">
        <v>54</v>
      </c>
      <c r="C36" s="25">
        <v>638</v>
      </c>
      <c r="D36" s="24">
        <v>35243</v>
      </c>
    </row>
    <row r="37" spans="1:4" ht="20.25">
      <c r="A37" s="20" t="s">
        <v>353</v>
      </c>
      <c r="B37" s="18" t="s">
        <v>54</v>
      </c>
      <c r="C37" s="25">
        <v>751</v>
      </c>
      <c r="D37" s="24">
        <v>95570</v>
      </c>
    </row>
    <row r="38" spans="1:4" ht="20.25">
      <c r="A38" s="20" t="s">
        <v>354</v>
      </c>
      <c r="B38" s="18" t="s">
        <v>54</v>
      </c>
      <c r="C38" s="25">
        <v>267</v>
      </c>
      <c r="D38" s="24">
        <v>4271</v>
      </c>
    </row>
    <row r="39" spans="1:4" ht="20.25">
      <c r="A39" s="20" t="s">
        <v>354</v>
      </c>
      <c r="B39" s="18" t="s">
        <v>54</v>
      </c>
      <c r="C39" s="25">
        <v>476</v>
      </c>
      <c r="D39" s="24">
        <v>47767</v>
      </c>
    </row>
    <row r="40" spans="1:4" ht="20.25">
      <c r="A40" s="20" t="s">
        <v>354</v>
      </c>
      <c r="B40" s="18" t="s">
        <v>54</v>
      </c>
      <c r="C40" s="25">
        <v>596</v>
      </c>
      <c r="D40" s="24">
        <v>23818.360928565766</v>
      </c>
    </row>
    <row r="41" spans="1:4" ht="20.25">
      <c r="A41" s="20" t="s">
        <v>355</v>
      </c>
      <c r="B41" s="18" t="s">
        <v>54</v>
      </c>
      <c r="C41" s="25">
        <v>638</v>
      </c>
      <c r="D41" s="24">
        <v>18335.949444398932</v>
      </c>
    </row>
    <row r="42" spans="1:4" ht="20.25">
      <c r="A42" s="20" t="s">
        <v>349</v>
      </c>
      <c r="B42" s="18" t="s">
        <v>57</v>
      </c>
      <c r="C42" s="26">
        <v>665</v>
      </c>
      <c r="D42" s="24">
        <v>13813</v>
      </c>
    </row>
    <row r="43" spans="1:4" ht="20.25">
      <c r="A43" s="20" t="s">
        <v>352</v>
      </c>
      <c r="B43" s="18" t="s">
        <v>57</v>
      </c>
      <c r="C43" s="26">
        <v>665</v>
      </c>
      <c r="D43" s="24">
        <v>39565</v>
      </c>
    </row>
    <row r="44" spans="1:4" ht="20.25">
      <c r="A44" s="20" t="s">
        <v>352</v>
      </c>
      <c r="B44" s="18" t="s">
        <v>57</v>
      </c>
      <c r="C44" s="26">
        <v>755</v>
      </c>
      <c r="D44" s="24">
        <v>39913</v>
      </c>
    </row>
    <row r="45" spans="1:4" ht="20.25">
      <c r="A45" s="20" t="s">
        <v>352</v>
      </c>
      <c r="B45" s="18" t="s">
        <v>57</v>
      </c>
      <c r="C45" s="26">
        <v>757</v>
      </c>
      <c r="D45" s="24">
        <v>33619</v>
      </c>
    </row>
    <row r="46" spans="1:4" ht="20.25">
      <c r="A46" s="20" t="s">
        <v>353</v>
      </c>
      <c r="B46" s="18" t="s">
        <v>57</v>
      </c>
      <c r="C46" s="26">
        <v>596</v>
      </c>
      <c r="D46" s="24">
        <v>67568</v>
      </c>
    </row>
    <row r="47" spans="1:4" ht="20.25">
      <c r="A47" s="20" t="s">
        <v>353</v>
      </c>
      <c r="B47" s="18" t="s">
        <v>57</v>
      </c>
      <c r="C47" s="26">
        <v>638</v>
      </c>
      <c r="D47" s="24">
        <v>99346</v>
      </c>
    </row>
    <row r="48" spans="1:4" ht="20.25">
      <c r="A48" s="20" t="s">
        <v>353</v>
      </c>
      <c r="B48" s="18" t="s">
        <v>57</v>
      </c>
      <c r="C48" s="26">
        <v>665</v>
      </c>
      <c r="D48" s="24">
        <v>3592</v>
      </c>
    </row>
    <row r="49" spans="1:5" ht="20.25">
      <c r="A49" s="20" t="s">
        <v>353</v>
      </c>
      <c r="B49" s="18" t="s">
        <v>57</v>
      </c>
      <c r="C49" s="26">
        <v>755</v>
      </c>
      <c r="D49" s="24">
        <v>68824</v>
      </c>
    </row>
    <row r="50" spans="1:5" ht="20.25">
      <c r="A50" s="20" t="s">
        <v>353</v>
      </c>
      <c r="B50" s="18" t="s">
        <v>57</v>
      </c>
      <c r="C50" s="26">
        <v>757</v>
      </c>
      <c r="D50" s="24">
        <v>29409</v>
      </c>
    </row>
    <row r="51" spans="1:5" ht="20.25">
      <c r="A51" s="20" t="s">
        <v>354</v>
      </c>
      <c r="B51" s="18" t="s">
        <v>57</v>
      </c>
      <c r="C51" s="26">
        <v>596</v>
      </c>
      <c r="D51" s="24">
        <v>42064</v>
      </c>
    </row>
    <row r="52" spans="1:5" ht="20.25">
      <c r="A52" s="20" t="s">
        <v>354</v>
      </c>
      <c r="B52" s="18" t="s">
        <v>57</v>
      </c>
      <c r="C52" s="26">
        <v>755</v>
      </c>
      <c r="D52" s="24">
        <v>62937</v>
      </c>
    </row>
    <row r="53" spans="1:5" ht="20.25">
      <c r="A53" s="20" t="s">
        <v>354</v>
      </c>
      <c r="B53" s="18" t="s">
        <v>57</v>
      </c>
      <c r="C53" s="26">
        <v>757</v>
      </c>
      <c r="D53" s="24">
        <v>72625</v>
      </c>
    </row>
    <row r="54" spans="1:5" ht="20.25">
      <c r="A54" s="20" t="s">
        <v>355</v>
      </c>
      <c r="B54" s="18" t="s">
        <v>57</v>
      </c>
      <c r="C54" s="26">
        <v>638</v>
      </c>
      <c r="D54" s="24">
        <v>96146</v>
      </c>
    </row>
    <row r="55" spans="1:5" ht="20.25">
      <c r="A55" s="20" t="s">
        <v>346</v>
      </c>
      <c r="B55" s="18" t="s">
        <v>52</v>
      </c>
      <c r="C55" s="27">
        <v>7</v>
      </c>
      <c r="D55" s="24">
        <v>88137</v>
      </c>
    </row>
    <row r="56" spans="1:5" ht="20.25">
      <c r="A56" s="20" t="s">
        <v>346</v>
      </c>
      <c r="B56" s="18" t="s">
        <v>52</v>
      </c>
      <c r="C56" s="27">
        <v>211</v>
      </c>
      <c r="D56" s="24">
        <v>35651</v>
      </c>
    </row>
    <row r="57" spans="1:5" ht="20.25">
      <c r="A57" s="20" t="s">
        <v>346</v>
      </c>
      <c r="B57" s="18" t="s">
        <v>52</v>
      </c>
      <c r="C57" s="27">
        <v>989</v>
      </c>
      <c r="D57" s="24">
        <v>15881</v>
      </c>
    </row>
    <row r="58" spans="1:5" ht="20.25">
      <c r="A58" s="20" t="s">
        <v>349</v>
      </c>
      <c r="B58" s="18" t="s">
        <v>52</v>
      </c>
      <c r="C58" s="27">
        <v>7</v>
      </c>
      <c r="D58" s="24">
        <v>51245</v>
      </c>
    </row>
    <row r="59" spans="1:5" ht="20.25">
      <c r="A59" s="20" t="s">
        <v>349</v>
      </c>
      <c r="B59" s="18" t="s">
        <v>52</v>
      </c>
      <c r="C59" s="27">
        <v>208</v>
      </c>
      <c r="D59" s="24">
        <v>72598</v>
      </c>
    </row>
    <row r="60" spans="1:5" ht="20.25">
      <c r="A60" s="20" t="s">
        <v>349</v>
      </c>
      <c r="B60" s="18" t="s">
        <v>52</v>
      </c>
      <c r="C60" s="27">
        <v>211</v>
      </c>
      <c r="D60" s="24">
        <v>36851</v>
      </c>
    </row>
    <row r="61" spans="1:5" ht="20.25">
      <c r="A61" s="20" t="s">
        <v>349</v>
      </c>
      <c r="B61" s="18" t="s">
        <v>52</v>
      </c>
      <c r="C61" s="27">
        <v>989</v>
      </c>
      <c r="D61" s="24">
        <v>79368</v>
      </c>
      <c r="E61" s="46"/>
    </row>
    <row r="62" spans="1:5" ht="20.25">
      <c r="A62" s="20" t="s">
        <v>350</v>
      </c>
      <c r="B62" s="18" t="s">
        <v>52</v>
      </c>
      <c r="C62" s="27">
        <v>967</v>
      </c>
      <c r="D62" s="24">
        <v>20766</v>
      </c>
    </row>
    <row r="63" spans="1:5" ht="20.25">
      <c r="A63" s="20" t="s">
        <v>351</v>
      </c>
      <c r="B63" s="18" t="s">
        <v>52</v>
      </c>
      <c r="C63" s="27">
        <v>7</v>
      </c>
      <c r="D63" s="24">
        <v>68468</v>
      </c>
    </row>
    <row r="64" spans="1:5" ht="20.25">
      <c r="A64" s="20" t="s">
        <v>351</v>
      </c>
      <c r="B64" s="18" t="s">
        <v>52</v>
      </c>
      <c r="C64" s="27">
        <v>208</v>
      </c>
      <c r="D64" s="24">
        <v>44836</v>
      </c>
    </row>
    <row r="65" spans="1:4" ht="20.25">
      <c r="A65" s="20" t="s">
        <v>351</v>
      </c>
      <c r="B65" s="18" t="s">
        <v>52</v>
      </c>
      <c r="C65" s="27">
        <v>211</v>
      </c>
      <c r="D65" s="24">
        <v>58179</v>
      </c>
    </row>
    <row r="66" spans="1:4" ht="20.25">
      <c r="A66" s="20" t="s">
        <v>351</v>
      </c>
      <c r="B66" s="18" t="s">
        <v>52</v>
      </c>
      <c r="C66" s="27">
        <v>989</v>
      </c>
      <c r="D66" s="24">
        <v>31565</v>
      </c>
    </row>
  </sheetData>
  <sortState ref="A16:E65">
    <sortCondition ref="B16:B65"/>
  </sortState>
  <mergeCells count="4">
    <mergeCell ref="A6:D6"/>
    <mergeCell ref="A5:D5"/>
    <mergeCell ref="F21:G21"/>
    <mergeCell ref="A7:D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theme="3" tint="0.59999389629810485"/>
  </sheetPr>
  <dimension ref="A1:S134"/>
  <sheetViews>
    <sheetView showGridLines="0" zoomScaleNormal="100" workbookViewId="0"/>
  </sheetViews>
  <sheetFormatPr defaultRowHeight="16.5"/>
  <cols>
    <col min="1" max="1" width="16.125" customWidth="1"/>
    <col min="2" max="2" width="16.25" customWidth="1"/>
    <col min="3" max="3" width="15.375" customWidth="1"/>
    <col min="4" max="4" width="12.375" customWidth="1"/>
    <col min="5" max="5" width="19" customWidth="1"/>
    <col min="6" max="6" width="13.625" customWidth="1"/>
    <col min="7" max="7" width="8.75" customWidth="1"/>
    <col min="8" max="8" width="12.625" customWidth="1"/>
    <col min="9" max="9" width="67.5" customWidth="1"/>
  </cols>
  <sheetData>
    <row r="1" spans="1:19" ht="40.5">
      <c r="A1" s="50" t="s">
        <v>356</v>
      </c>
      <c r="B1" s="51"/>
      <c r="C1" s="52"/>
      <c r="D1" s="52"/>
      <c r="E1" s="52"/>
      <c r="F1" s="52"/>
      <c r="G1" s="52"/>
      <c r="H1" s="52"/>
      <c r="I1" s="52"/>
      <c r="J1" s="52"/>
      <c r="K1" s="52"/>
      <c r="L1" s="52"/>
      <c r="M1" s="52"/>
      <c r="N1" s="52"/>
      <c r="O1" s="52"/>
      <c r="P1" s="52"/>
      <c r="Q1" s="52"/>
      <c r="R1" s="52"/>
      <c r="S1" s="52"/>
    </row>
    <row r="2" spans="1:19" ht="21.75" customHeight="1"/>
    <row r="3" spans="1:19" ht="33">
      <c r="A3" s="47" t="s">
        <v>315</v>
      </c>
    </row>
    <row r="4" spans="1:19" ht="21" customHeight="1" thickBot="1">
      <c r="A4" s="47"/>
    </row>
    <row r="5" spans="1:19" ht="39.75" customHeight="1" thickBot="1">
      <c r="A5" s="709" t="s">
        <v>357</v>
      </c>
      <c r="B5" s="709"/>
      <c r="C5" s="709"/>
      <c r="D5" s="709"/>
      <c r="E5" s="539"/>
      <c r="H5" s="39" t="s">
        <v>317</v>
      </c>
      <c r="I5" s="40" t="s">
        <v>318</v>
      </c>
    </row>
    <row r="6" spans="1:19" ht="39.75" customHeight="1">
      <c r="A6" s="709" t="s">
        <v>358</v>
      </c>
      <c r="B6" s="709"/>
      <c r="C6" s="709"/>
      <c r="D6" s="709"/>
      <c r="E6" s="540"/>
      <c r="H6" s="41" t="s">
        <v>320</v>
      </c>
      <c r="I6" s="42" t="s">
        <v>321</v>
      </c>
    </row>
    <row r="7" spans="1:19" ht="39.75" customHeight="1">
      <c r="A7" s="710" t="s">
        <v>359</v>
      </c>
      <c r="B7" s="710"/>
      <c r="C7" s="710"/>
      <c r="D7" s="710"/>
      <c r="E7" s="541"/>
      <c r="H7" s="43" t="s">
        <v>323</v>
      </c>
      <c r="I7" s="36" t="s">
        <v>324</v>
      </c>
    </row>
    <row r="8" spans="1:19" ht="39.75" customHeight="1">
      <c r="A8" s="709" t="s">
        <v>360</v>
      </c>
      <c r="B8" s="709"/>
      <c r="C8" s="709"/>
      <c r="D8" s="709"/>
      <c r="E8" s="542"/>
      <c r="H8" s="44" t="s">
        <v>325</v>
      </c>
      <c r="I8" s="37" t="s">
        <v>326</v>
      </c>
    </row>
    <row r="9" spans="1:19" ht="28.5" customHeight="1">
      <c r="A9" s="21"/>
      <c r="B9" s="29"/>
      <c r="C9" s="29"/>
      <c r="D9" s="29"/>
      <c r="E9" s="22"/>
      <c r="H9" s="43" t="s">
        <v>327</v>
      </c>
      <c r="I9" s="36" t="s">
        <v>328</v>
      </c>
    </row>
    <row r="10" spans="1:19" ht="28.5" customHeight="1">
      <c r="A10" s="28" t="s">
        <v>72</v>
      </c>
      <c r="B10" s="9"/>
      <c r="C10" s="9"/>
      <c r="D10" s="9"/>
      <c r="E10" s="9"/>
      <c r="H10" s="44" t="s">
        <v>329</v>
      </c>
      <c r="I10" s="37" t="s">
        <v>330</v>
      </c>
    </row>
    <row r="11" spans="1:19" ht="28.5" customHeight="1">
      <c r="A11" s="31"/>
      <c r="B11" s="32"/>
      <c r="C11" s="32"/>
      <c r="D11" s="32"/>
      <c r="E11" s="538"/>
      <c r="F11" s="161"/>
      <c r="H11" s="43" t="s">
        <v>331</v>
      </c>
      <c r="I11" s="36" t="s">
        <v>332</v>
      </c>
    </row>
    <row r="12" spans="1:19" ht="28.5" customHeight="1">
      <c r="A12" s="20"/>
      <c r="B12" s="24"/>
      <c r="C12" s="19"/>
      <c r="D12" s="20"/>
      <c r="E12" s="19"/>
      <c r="F12" s="162"/>
      <c r="H12" s="44" t="s">
        <v>333</v>
      </c>
      <c r="I12" s="37" t="s">
        <v>334</v>
      </c>
    </row>
    <row r="13" spans="1:19" ht="28.5" customHeight="1">
      <c r="A13" s="20"/>
      <c r="B13" s="18"/>
      <c r="C13" s="537"/>
      <c r="D13" s="19"/>
      <c r="E13" s="35"/>
      <c r="F13" s="162"/>
      <c r="H13" s="43" t="s">
        <v>335</v>
      </c>
      <c r="I13" s="36" t="s">
        <v>336</v>
      </c>
    </row>
    <row r="14" spans="1:19" ht="28.5" customHeight="1">
      <c r="A14" s="21"/>
      <c r="B14" s="29"/>
      <c r="C14" s="29"/>
      <c r="D14" s="29"/>
      <c r="E14" s="22"/>
      <c r="H14" s="44" t="s">
        <v>337</v>
      </c>
      <c r="I14" s="37" t="s">
        <v>338</v>
      </c>
    </row>
    <row r="15" spans="1:19" ht="28.5" customHeight="1">
      <c r="A15" s="28" t="s">
        <v>339</v>
      </c>
      <c r="B15" s="9"/>
      <c r="C15" s="9"/>
      <c r="D15" s="9"/>
      <c r="E15" s="9"/>
      <c r="H15" s="43" t="s">
        <v>340</v>
      </c>
      <c r="I15" s="36" t="s">
        <v>341</v>
      </c>
    </row>
    <row r="16" spans="1:19" ht="39" customHeight="1">
      <c r="A16" s="53" t="s">
        <v>361</v>
      </c>
      <c r="B16" s="54" t="s">
        <v>362</v>
      </c>
      <c r="C16" s="54" t="s">
        <v>363</v>
      </c>
      <c r="D16" s="55" t="s">
        <v>364</v>
      </c>
      <c r="E16" s="55" t="s">
        <v>365</v>
      </c>
      <c r="F16" s="55" t="s">
        <v>366</v>
      </c>
      <c r="G16" s="592"/>
      <c r="H16" s="44" t="s">
        <v>344</v>
      </c>
      <c r="I16" s="37" t="s">
        <v>345</v>
      </c>
    </row>
    <row r="17" spans="1:9" ht="28.5" customHeight="1" thickBot="1">
      <c r="A17" s="48">
        <f ca="1">TODAY()-100</f>
        <v>43100</v>
      </c>
      <c r="B17" s="18" t="s">
        <v>17</v>
      </c>
      <c r="C17" s="23" t="s">
        <v>367</v>
      </c>
      <c r="D17" s="24" t="s">
        <v>368</v>
      </c>
      <c r="E17" s="24" t="s">
        <v>369</v>
      </c>
      <c r="F17" s="24">
        <v>2356</v>
      </c>
      <c r="G17" s="49"/>
      <c r="H17" s="45" t="s">
        <v>347</v>
      </c>
      <c r="I17" s="38" t="s">
        <v>348</v>
      </c>
    </row>
    <row r="18" spans="1:9" ht="20.25">
      <c r="A18" s="48">
        <f ca="1">TODAY()-99</f>
        <v>43101</v>
      </c>
      <c r="B18" s="18" t="s">
        <v>18</v>
      </c>
      <c r="C18" s="23" t="s">
        <v>367</v>
      </c>
      <c r="D18" s="24" t="s">
        <v>370</v>
      </c>
      <c r="E18" s="24" t="s">
        <v>369</v>
      </c>
      <c r="F18" s="24">
        <v>3584</v>
      </c>
      <c r="G18" s="49"/>
    </row>
    <row r="19" spans="1:9" ht="20.25">
      <c r="A19" s="48">
        <f ca="1">TODAY()-98</f>
        <v>43102</v>
      </c>
      <c r="B19" s="18" t="s">
        <v>19</v>
      </c>
      <c r="C19" s="23" t="s">
        <v>367</v>
      </c>
      <c r="D19" s="24" t="s">
        <v>371</v>
      </c>
      <c r="E19" s="24" t="s">
        <v>372</v>
      </c>
      <c r="F19" s="24">
        <v>1124</v>
      </c>
      <c r="G19" s="49"/>
    </row>
    <row r="20" spans="1:9" ht="20.25">
      <c r="A20" s="48">
        <f ca="1">TODAY()-100</f>
        <v>43100</v>
      </c>
      <c r="B20" s="18" t="s">
        <v>20</v>
      </c>
      <c r="C20" s="23" t="s">
        <v>54</v>
      </c>
      <c r="D20" s="24" t="s">
        <v>373</v>
      </c>
      <c r="E20" s="24" t="s">
        <v>374</v>
      </c>
      <c r="F20" s="24">
        <v>1025</v>
      </c>
      <c r="G20" s="49"/>
    </row>
    <row r="21" spans="1:9" ht="20.25">
      <c r="A21" s="48">
        <f ca="1">TODAY()-99</f>
        <v>43101</v>
      </c>
      <c r="B21" s="18" t="s">
        <v>21</v>
      </c>
      <c r="C21" s="23" t="s">
        <v>57</v>
      </c>
      <c r="D21" s="24" t="s">
        <v>375</v>
      </c>
      <c r="E21" s="24" t="s">
        <v>376</v>
      </c>
      <c r="F21" s="24">
        <v>4788</v>
      </c>
      <c r="G21" s="49"/>
    </row>
    <row r="22" spans="1:9" ht="20.25">
      <c r="A22" s="48">
        <f ca="1">TODAY()-98</f>
        <v>43102</v>
      </c>
      <c r="B22" s="18" t="s">
        <v>22</v>
      </c>
      <c r="C22" s="23" t="s">
        <v>367</v>
      </c>
      <c r="D22" s="24" t="s">
        <v>373</v>
      </c>
      <c r="E22" s="24" t="s">
        <v>374</v>
      </c>
      <c r="F22" s="24">
        <v>2369</v>
      </c>
      <c r="G22" s="49"/>
    </row>
    <row r="23" spans="1:9" ht="20.25">
      <c r="A23" s="48">
        <f ca="1">TODAY()-100</f>
        <v>43100</v>
      </c>
      <c r="B23" s="18" t="s">
        <v>23</v>
      </c>
      <c r="C23" s="23" t="s">
        <v>367</v>
      </c>
      <c r="D23" s="24" t="s">
        <v>377</v>
      </c>
      <c r="E23" s="24" t="s">
        <v>376</v>
      </c>
      <c r="F23" s="24">
        <v>5987</v>
      </c>
      <c r="G23" s="49"/>
    </row>
    <row r="24" spans="1:9" ht="20.25">
      <c r="A24" s="48">
        <f ca="1">TODAY()-99</f>
        <v>43101</v>
      </c>
      <c r="B24" s="18" t="s">
        <v>24</v>
      </c>
      <c r="C24" s="23" t="s">
        <v>367</v>
      </c>
      <c r="D24" s="24" t="s">
        <v>373</v>
      </c>
      <c r="E24" s="24" t="s">
        <v>374</v>
      </c>
      <c r="F24" s="24">
        <v>2485</v>
      </c>
      <c r="G24" s="49"/>
    </row>
    <row r="25" spans="1:9" ht="20.25">
      <c r="A25" s="48">
        <f ca="1">TODAY()-98</f>
        <v>43102</v>
      </c>
      <c r="B25" s="18" t="s">
        <v>25</v>
      </c>
      <c r="C25" s="23" t="s">
        <v>367</v>
      </c>
      <c r="D25" s="24" t="s">
        <v>378</v>
      </c>
      <c r="E25" s="24" t="s">
        <v>376</v>
      </c>
      <c r="F25" s="24">
        <v>6241</v>
      </c>
      <c r="G25" s="49"/>
    </row>
    <row r="26" spans="1:9" ht="20.25">
      <c r="A26" s="48">
        <f ca="1">TODAY()-100</f>
        <v>43100</v>
      </c>
      <c r="B26" s="18" t="s">
        <v>379</v>
      </c>
      <c r="C26" s="23" t="s">
        <v>57</v>
      </c>
      <c r="D26" s="24" t="s">
        <v>380</v>
      </c>
      <c r="E26" s="24" t="s">
        <v>369</v>
      </c>
      <c r="F26" s="24">
        <v>2356</v>
      </c>
      <c r="G26" s="49"/>
    </row>
    <row r="27" spans="1:9" ht="20.25">
      <c r="A27" s="48">
        <f ca="1">TODAY()-99</f>
        <v>43101</v>
      </c>
      <c r="B27" s="18" t="s">
        <v>381</v>
      </c>
      <c r="C27" s="23" t="s">
        <v>54</v>
      </c>
      <c r="D27" s="24" t="s">
        <v>382</v>
      </c>
      <c r="E27" s="24" t="s">
        <v>369</v>
      </c>
      <c r="F27" s="24">
        <v>5698</v>
      </c>
      <c r="G27" s="49"/>
    </row>
    <row r="28" spans="1:9" ht="20.25">
      <c r="A28" s="48">
        <f ca="1">TODAY()-98</f>
        <v>43102</v>
      </c>
      <c r="B28" s="18" t="s">
        <v>130</v>
      </c>
      <c r="C28" s="23" t="s">
        <v>54</v>
      </c>
      <c r="D28" s="24" t="s">
        <v>383</v>
      </c>
      <c r="E28" s="24" t="s">
        <v>376</v>
      </c>
      <c r="F28" s="24">
        <v>6325</v>
      </c>
      <c r="G28" s="49"/>
    </row>
    <row r="29" spans="1:9" ht="20.25">
      <c r="A29" s="48">
        <f ca="1">TODAY()-100</f>
        <v>43100</v>
      </c>
      <c r="B29" s="18" t="s">
        <v>384</v>
      </c>
      <c r="C29" s="25" t="s">
        <v>367</v>
      </c>
      <c r="D29" s="24" t="s">
        <v>385</v>
      </c>
      <c r="E29" s="24" t="s">
        <v>372</v>
      </c>
      <c r="F29" s="24">
        <v>4469</v>
      </c>
      <c r="G29" s="49"/>
    </row>
    <row r="30" spans="1:9" ht="20.25">
      <c r="A30" s="48">
        <f ca="1">TODAY()-99</f>
        <v>43101</v>
      </c>
      <c r="B30" s="18" t="s">
        <v>386</v>
      </c>
      <c r="C30" s="25" t="s">
        <v>54</v>
      </c>
      <c r="D30" s="24" t="s">
        <v>370</v>
      </c>
      <c r="E30" s="24" t="s">
        <v>369</v>
      </c>
      <c r="F30" s="24">
        <v>3584</v>
      </c>
      <c r="G30" s="49"/>
    </row>
    <row r="31" spans="1:9" ht="20.25">
      <c r="A31" s="48">
        <f ca="1">TODAY()-98</f>
        <v>43102</v>
      </c>
      <c r="B31" s="18" t="s">
        <v>387</v>
      </c>
      <c r="C31" s="25" t="s">
        <v>367</v>
      </c>
      <c r="D31" s="24" t="s">
        <v>388</v>
      </c>
      <c r="E31" s="24" t="s">
        <v>389</v>
      </c>
      <c r="F31" s="24">
        <v>2247</v>
      </c>
      <c r="G31" s="49"/>
    </row>
    <row r="32" spans="1:9" ht="20.25">
      <c r="A32" s="48">
        <f ca="1">TODAY()-100</f>
        <v>43100</v>
      </c>
      <c r="B32" s="18" t="s">
        <v>390</v>
      </c>
      <c r="C32" s="25" t="s">
        <v>57</v>
      </c>
      <c r="D32" s="24" t="s">
        <v>373</v>
      </c>
      <c r="E32" s="24" t="s">
        <v>369</v>
      </c>
      <c r="F32" s="24">
        <v>1025</v>
      </c>
      <c r="G32" s="49"/>
    </row>
    <row r="33" spans="1:7" ht="20.25">
      <c r="A33" s="48">
        <f ca="1">TODAY()-99</f>
        <v>43101</v>
      </c>
      <c r="B33" s="18" t="s">
        <v>391</v>
      </c>
      <c r="C33" s="25" t="s">
        <v>57</v>
      </c>
      <c r="D33" s="24" t="s">
        <v>375</v>
      </c>
      <c r="E33" s="24" t="s">
        <v>376</v>
      </c>
      <c r="F33" s="24">
        <v>4788</v>
      </c>
      <c r="G33" s="49"/>
    </row>
    <row r="34" spans="1:7" ht="20.25">
      <c r="A34" s="48">
        <f ca="1">TODAY()-98</f>
        <v>43102</v>
      </c>
      <c r="B34" s="18" t="s">
        <v>392</v>
      </c>
      <c r="C34" s="25" t="s">
        <v>54</v>
      </c>
      <c r="D34" s="24" t="s">
        <v>393</v>
      </c>
      <c r="E34" s="24" t="s">
        <v>369</v>
      </c>
      <c r="F34" s="24">
        <v>2369</v>
      </c>
      <c r="G34" s="49"/>
    </row>
    <row r="35" spans="1:7" ht="20.25">
      <c r="A35" s="48">
        <f ca="1">TODAY()-100</f>
        <v>43100</v>
      </c>
      <c r="B35" s="18" t="s">
        <v>394</v>
      </c>
      <c r="C35" s="25" t="s">
        <v>54</v>
      </c>
      <c r="D35" s="24" t="s">
        <v>395</v>
      </c>
      <c r="E35" s="24" t="s">
        <v>389</v>
      </c>
      <c r="F35" s="24">
        <v>1547</v>
      </c>
      <c r="G35" s="49"/>
    </row>
    <row r="36" spans="1:7" ht="20.25">
      <c r="A36" s="48">
        <f ca="1">TODAY()-99</f>
        <v>43101</v>
      </c>
      <c r="B36" s="18" t="s">
        <v>396</v>
      </c>
      <c r="C36" s="25" t="s">
        <v>57</v>
      </c>
      <c r="D36" s="24" t="s">
        <v>397</v>
      </c>
      <c r="E36" s="24" t="s">
        <v>398</v>
      </c>
      <c r="F36" s="24">
        <v>2257</v>
      </c>
      <c r="G36" s="49"/>
    </row>
    <row r="37" spans="1:7" ht="20.25">
      <c r="A37" s="48">
        <f ca="1">TODAY()-98</f>
        <v>43102</v>
      </c>
      <c r="B37" s="18" t="s">
        <v>399</v>
      </c>
      <c r="C37" s="25" t="s">
        <v>54</v>
      </c>
      <c r="D37" s="24" t="s">
        <v>400</v>
      </c>
      <c r="E37" s="24" t="s">
        <v>389</v>
      </c>
      <c r="F37" s="24">
        <v>1025</v>
      </c>
      <c r="G37" s="49"/>
    </row>
    <row r="38" spans="1:7" ht="20.25">
      <c r="A38" s="48">
        <f ca="1">TODAY()-100</f>
        <v>43100</v>
      </c>
      <c r="B38" s="18" t="s">
        <v>401</v>
      </c>
      <c r="C38" s="25" t="s">
        <v>54</v>
      </c>
      <c r="D38" s="24" t="s">
        <v>402</v>
      </c>
      <c r="E38" s="24" t="s">
        <v>403</v>
      </c>
      <c r="F38" s="24">
        <v>1585</v>
      </c>
      <c r="G38" s="49"/>
    </row>
    <row r="39" spans="1:7" ht="20.25">
      <c r="A39" s="48">
        <f ca="1">TODAY()-99</f>
        <v>43101</v>
      </c>
      <c r="B39" s="18" t="s">
        <v>404</v>
      </c>
      <c r="C39" s="25" t="s">
        <v>367</v>
      </c>
      <c r="D39" s="24" t="s">
        <v>378</v>
      </c>
      <c r="E39" s="24" t="s">
        <v>376</v>
      </c>
      <c r="F39" s="24">
        <v>6241</v>
      </c>
      <c r="G39" s="49"/>
    </row>
    <row r="40" spans="1:7" ht="20.25">
      <c r="A40" s="48">
        <f ca="1">TODAY()-98</f>
        <v>43102</v>
      </c>
      <c r="B40" s="18" t="s">
        <v>405</v>
      </c>
      <c r="C40" s="25" t="s">
        <v>57</v>
      </c>
      <c r="D40" s="24" t="s">
        <v>380</v>
      </c>
      <c r="E40" s="24" t="s">
        <v>369</v>
      </c>
      <c r="F40" s="24">
        <v>2356</v>
      </c>
      <c r="G40" s="49"/>
    </row>
    <row r="41" spans="1:7" ht="20.25">
      <c r="A41" s="48">
        <f ca="1">TODAY()-100</f>
        <v>43100</v>
      </c>
      <c r="B41" s="18" t="s">
        <v>21</v>
      </c>
      <c r="C41" s="25" t="s">
        <v>57</v>
      </c>
      <c r="D41" s="24" t="s">
        <v>406</v>
      </c>
      <c r="E41" s="24" t="s">
        <v>389</v>
      </c>
      <c r="F41" s="24">
        <v>1245</v>
      </c>
      <c r="G41" s="49"/>
    </row>
    <row r="42" spans="1:7" ht="20.25">
      <c r="A42" s="48">
        <f ca="1">TODAY()-99</f>
        <v>43101</v>
      </c>
      <c r="B42" s="18" t="s">
        <v>130</v>
      </c>
      <c r="C42" s="26" t="s">
        <v>54</v>
      </c>
      <c r="D42" s="24" t="s">
        <v>407</v>
      </c>
      <c r="E42" s="24" t="s">
        <v>389</v>
      </c>
      <c r="F42" s="24">
        <v>998</v>
      </c>
      <c r="G42" s="49"/>
    </row>
    <row r="43" spans="1:7" ht="20.25">
      <c r="A43" s="48">
        <f ca="1">TODAY()-98</f>
        <v>43102</v>
      </c>
      <c r="B43" s="18" t="s">
        <v>387</v>
      </c>
      <c r="C43" s="26" t="s">
        <v>367</v>
      </c>
      <c r="D43" s="24" t="s">
        <v>408</v>
      </c>
      <c r="E43" s="24" t="s">
        <v>372</v>
      </c>
      <c r="F43" s="24">
        <v>1155</v>
      </c>
      <c r="G43" s="49"/>
    </row>
    <row r="44" spans="1:7" ht="20.25">
      <c r="A44" s="48">
        <f ca="1">TODAY()-100</f>
        <v>43100</v>
      </c>
      <c r="B44" s="18" t="s">
        <v>387</v>
      </c>
      <c r="C44" s="26" t="s">
        <v>367</v>
      </c>
      <c r="D44" s="24" t="s">
        <v>409</v>
      </c>
      <c r="E44" s="24" t="s">
        <v>374</v>
      </c>
      <c r="F44" s="24">
        <v>1878</v>
      </c>
      <c r="G44" s="49"/>
    </row>
    <row r="45" spans="1:7" ht="20.25">
      <c r="A45" s="48">
        <f ca="1">TODAY()-99</f>
        <v>43101</v>
      </c>
      <c r="B45" s="18" t="s">
        <v>410</v>
      </c>
      <c r="C45" s="26" t="s">
        <v>57</v>
      </c>
      <c r="D45" s="24" t="s">
        <v>411</v>
      </c>
      <c r="E45" s="24" t="s">
        <v>389</v>
      </c>
      <c r="F45" s="24">
        <v>996</v>
      </c>
      <c r="G45" s="49"/>
    </row>
    <row r="46" spans="1:7" ht="20.25">
      <c r="A46" s="48">
        <f ca="1">TODAY()-98</f>
        <v>43102</v>
      </c>
      <c r="B46" s="18" t="s">
        <v>410</v>
      </c>
      <c r="C46" s="26" t="s">
        <v>57</v>
      </c>
      <c r="D46" s="24" t="s">
        <v>412</v>
      </c>
      <c r="E46" s="24" t="s">
        <v>374</v>
      </c>
      <c r="F46" s="24">
        <v>1547</v>
      </c>
      <c r="G46" s="49"/>
    </row>
    <row r="47" spans="1:7" ht="20.25">
      <c r="A47" s="48">
        <f ca="1">TODAY()-100</f>
        <v>43100</v>
      </c>
      <c r="B47" s="18" t="s">
        <v>413</v>
      </c>
      <c r="C47" s="26" t="s">
        <v>367</v>
      </c>
      <c r="D47" s="24" t="s">
        <v>414</v>
      </c>
      <c r="E47" s="24" t="s">
        <v>372</v>
      </c>
      <c r="F47" s="24">
        <v>3325</v>
      </c>
      <c r="G47" s="49"/>
    </row>
    <row r="48" spans="1:7" ht="20.25">
      <c r="A48" s="48">
        <f ca="1">TODAY()-99</f>
        <v>43101</v>
      </c>
      <c r="B48" s="18" t="s">
        <v>415</v>
      </c>
      <c r="C48" s="26" t="s">
        <v>54</v>
      </c>
      <c r="D48" s="24" t="s">
        <v>368</v>
      </c>
      <c r="E48" s="24" t="s">
        <v>369</v>
      </c>
      <c r="F48" s="24">
        <v>5536</v>
      </c>
      <c r="G48" s="49"/>
    </row>
    <row r="49" spans="1:7" ht="20.25">
      <c r="A49" s="48">
        <f ca="1">TODAY()-98</f>
        <v>43102</v>
      </c>
      <c r="B49" s="18" t="s">
        <v>416</v>
      </c>
      <c r="C49" s="26" t="s">
        <v>54</v>
      </c>
      <c r="D49" s="24" t="s">
        <v>393</v>
      </c>
      <c r="E49" s="24" t="s">
        <v>374</v>
      </c>
      <c r="F49" s="24">
        <v>2369</v>
      </c>
      <c r="G49" s="49"/>
    </row>
    <row r="50" spans="1:7" ht="20.25">
      <c r="A50" s="48">
        <f ca="1">TODAY()-100</f>
        <v>43100</v>
      </c>
      <c r="B50" s="18" t="s">
        <v>413</v>
      </c>
      <c r="C50" s="26" t="s">
        <v>367</v>
      </c>
      <c r="D50" s="24" t="s">
        <v>380</v>
      </c>
      <c r="E50" s="24" t="s">
        <v>369</v>
      </c>
      <c r="F50" s="24">
        <v>2356</v>
      </c>
      <c r="G50" s="49"/>
    </row>
    <row r="51" spans="1:7" ht="20.25">
      <c r="A51" s="48">
        <f ca="1">TODAY()-99</f>
        <v>43101</v>
      </c>
      <c r="B51" s="18" t="s">
        <v>417</v>
      </c>
      <c r="C51" s="26" t="s">
        <v>54</v>
      </c>
      <c r="D51" s="24" t="s">
        <v>373</v>
      </c>
      <c r="E51" s="24" t="s">
        <v>374</v>
      </c>
      <c r="F51" s="24">
        <v>1025</v>
      </c>
      <c r="G51" s="49"/>
    </row>
    <row r="52" spans="1:7" ht="20.25">
      <c r="A52" s="48">
        <f ca="1">TODAY()-98</f>
        <v>43102</v>
      </c>
      <c r="B52" s="18" t="s">
        <v>418</v>
      </c>
      <c r="C52" s="26" t="s">
        <v>54</v>
      </c>
      <c r="D52" s="24" t="s">
        <v>400</v>
      </c>
      <c r="E52" s="24" t="s">
        <v>389</v>
      </c>
      <c r="F52" s="24">
        <v>1025</v>
      </c>
      <c r="G52" s="49"/>
    </row>
    <row r="53" spans="1:7" ht="20.25">
      <c r="A53" s="48">
        <f ca="1">TODAY()-100</f>
        <v>43100</v>
      </c>
      <c r="B53" s="18" t="s">
        <v>419</v>
      </c>
      <c r="C53" s="26" t="s">
        <v>57</v>
      </c>
      <c r="D53" s="24" t="s">
        <v>371</v>
      </c>
      <c r="E53" s="24" t="s">
        <v>372</v>
      </c>
      <c r="F53" s="24">
        <v>1124</v>
      </c>
      <c r="G53" s="49"/>
    </row>
    <row r="54" spans="1:7" ht="20.25">
      <c r="A54" s="48">
        <f ca="1">TODAY()-99</f>
        <v>43101</v>
      </c>
      <c r="B54" s="18" t="s">
        <v>419</v>
      </c>
      <c r="C54" s="26" t="s">
        <v>57</v>
      </c>
      <c r="D54" s="24" t="s">
        <v>385</v>
      </c>
      <c r="E54" s="24" t="s">
        <v>374</v>
      </c>
      <c r="F54" s="24">
        <v>4469</v>
      </c>
      <c r="G54" s="49"/>
    </row>
    <row r="55" spans="1:7" ht="20.25">
      <c r="A55" s="48">
        <f ca="1">TODAY()-98</f>
        <v>43102</v>
      </c>
      <c r="B55" s="18" t="s">
        <v>419</v>
      </c>
      <c r="C55" s="27" t="s">
        <v>57</v>
      </c>
      <c r="D55" s="24" t="s">
        <v>370</v>
      </c>
      <c r="E55" s="24" t="s">
        <v>369</v>
      </c>
      <c r="F55" s="24">
        <v>3584</v>
      </c>
      <c r="G55" s="49"/>
    </row>
    <row r="56" spans="1:7" ht="20.25">
      <c r="A56" s="48">
        <f ca="1">TODAY()-100</f>
        <v>43100</v>
      </c>
      <c r="B56" s="18" t="s">
        <v>420</v>
      </c>
      <c r="C56" s="27" t="s">
        <v>57</v>
      </c>
      <c r="D56" s="24" t="s">
        <v>395</v>
      </c>
      <c r="E56" s="24" t="s">
        <v>374</v>
      </c>
      <c r="F56" s="24">
        <v>1547</v>
      </c>
      <c r="G56" s="49"/>
    </row>
    <row r="57" spans="1:7" ht="20.25">
      <c r="A57" s="48">
        <f ca="1">TODAY()-99</f>
        <v>43101</v>
      </c>
      <c r="B57" s="18" t="s">
        <v>421</v>
      </c>
      <c r="C57" s="27" t="s">
        <v>54</v>
      </c>
      <c r="D57" s="24" t="s">
        <v>378</v>
      </c>
      <c r="E57" s="24" t="s">
        <v>376</v>
      </c>
      <c r="F57" s="24">
        <v>6241</v>
      </c>
      <c r="G57" s="49"/>
    </row>
    <row r="58" spans="1:7" ht="20.25">
      <c r="A58" s="48">
        <f ca="1">TODAY()-98</f>
        <v>43102</v>
      </c>
      <c r="B58" s="18" t="s">
        <v>422</v>
      </c>
      <c r="C58" s="27" t="s">
        <v>367</v>
      </c>
      <c r="D58" s="24" t="s">
        <v>407</v>
      </c>
      <c r="E58" s="24" t="s">
        <v>389</v>
      </c>
      <c r="F58" s="24">
        <v>998</v>
      </c>
      <c r="G58" s="49"/>
    </row>
    <row r="59" spans="1:7" ht="20.25">
      <c r="A59" s="48">
        <f ca="1">TODAY()-100</f>
        <v>43100</v>
      </c>
      <c r="B59" s="18" t="s">
        <v>423</v>
      </c>
      <c r="C59" s="27" t="s">
        <v>367</v>
      </c>
      <c r="D59" s="24" t="s">
        <v>412</v>
      </c>
      <c r="E59" s="24" t="s">
        <v>374</v>
      </c>
      <c r="F59" s="24">
        <v>1255</v>
      </c>
      <c r="G59" s="49"/>
    </row>
    <row r="60" spans="1:7" ht="20.25">
      <c r="A60" s="48">
        <f ca="1">TODAY()-99</f>
        <v>43101</v>
      </c>
      <c r="B60" s="18" t="s">
        <v>17</v>
      </c>
      <c r="C60" s="27" t="s">
        <v>367</v>
      </c>
      <c r="D60" s="24" t="s">
        <v>424</v>
      </c>
      <c r="E60" s="24" t="s">
        <v>372</v>
      </c>
      <c r="F60" s="24">
        <v>1299</v>
      </c>
      <c r="G60" s="49"/>
    </row>
    <row r="61" spans="1:7" ht="20.25">
      <c r="A61" s="48">
        <f ca="1">TODAY()-98</f>
        <v>43102</v>
      </c>
      <c r="B61" s="18" t="s">
        <v>18</v>
      </c>
      <c r="C61" s="27" t="s">
        <v>367</v>
      </c>
      <c r="D61" s="24" t="s">
        <v>425</v>
      </c>
      <c r="E61" s="24" t="s">
        <v>372</v>
      </c>
      <c r="F61" s="24">
        <v>1545</v>
      </c>
      <c r="G61" s="49"/>
    </row>
    <row r="62" spans="1:7" ht="20.25">
      <c r="A62" s="48">
        <f ca="1">TODAY()-100</f>
        <v>43100</v>
      </c>
      <c r="B62" s="18" t="s">
        <v>19</v>
      </c>
      <c r="C62" s="27" t="s">
        <v>367</v>
      </c>
      <c r="D62" s="24" t="s">
        <v>426</v>
      </c>
      <c r="E62" s="24" t="s">
        <v>403</v>
      </c>
      <c r="F62" s="24">
        <v>1167</v>
      </c>
      <c r="G62" s="49"/>
    </row>
    <row r="63" spans="1:7" ht="20.25">
      <c r="A63" s="48">
        <f ca="1">TODAY()-99</f>
        <v>43101</v>
      </c>
      <c r="B63" s="18" t="s">
        <v>20</v>
      </c>
      <c r="C63" s="27" t="s">
        <v>54</v>
      </c>
      <c r="D63" s="24" t="s">
        <v>427</v>
      </c>
      <c r="E63" s="24" t="s">
        <v>372</v>
      </c>
      <c r="F63" s="24">
        <v>1099</v>
      </c>
      <c r="G63" s="49"/>
    </row>
    <row r="64" spans="1:7" ht="20.25">
      <c r="A64" s="48">
        <f ca="1">TODAY()-98</f>
        <v>43102</v>
      </c>
      <c r="B64" s="18" t="s">
        <v>19</v>
      </c>
      <c r="C64" s="27" t="s">
        <v>367</v>
      </c>
      <c r="D64" s="24" t="s">
        <v>371</v>
      </c>
      <c r="E64" s="24" t="s">
        <v>372</v>
      </c>
      <c r="F64" s="24">
        <v>1124</v>
      </c>
      <c r="G64" s="49"/>
    </row>
    <row r="65" spans="1:7" ht="20.25">
      <c r="A65" s="48">
        <f ca="1">TODAY()-100</f>
        <v>43100</v>
      </c>
      <c r="B65" s="18" t="s">
        <v>20</v>
      </c>
      <c r="C65" s="27" t="s">
        <v>54</v>
      </c>
      <c r="D65" s="24" t="s">
        <v>385</v>
      </c>
      <c r="E65" s="24" t="s">
        <v>374</v>
      </c>
      <c r="F65" s="24">
        <v>4469</v>
      </c>
      <c r="G65" s="49"/>
    </row>
    <row r="66" spans="1:7" ht="20.25">
      <c r="A66" s="48">
        <f ca="1">TODAY()-99</f>
        <v>43101</v>
      </c>
      <c r="B66" s="18" t="s">
        <v>387</v>
      </c>
      <c r="C66" s="27" t="s">
        <v>367</v>
      </c>
      <c r="D66" s="24" t="s">
        <v>375</v>
      </c>
      <c r="E66" s="24" t="s">
        <v>376</v>
      </c>
      <c r="F66" s="24">
        <v>4788</v>
      </c>
      <c r="G66" s="49"/>
    </row>
    <row r="67" spans="1:7" ht="20.25">
      <c r="A67" s="48">
        <f ca="1">TODAY()-98</f>
        <v>43102</v>
      </c>
      <c r="B67" s="18" t="s">
        <v>390</v>
      </c>
      <c r="C67" s="27" t="s">
        <v>57</v>
      </c>
      <c r="D67" s="24" t="s">
        <v>395</v>
      </c>
      <c r="E67" s="24" t="s">
        <v>374</v>
      </c>
      <c r="F67" s="24">
        <v>1547</v>
      </c>
      <c r="G67" s="49"/>
    </row>
    <row r="68" spans="1:7" ht="20.25">
      <c r="A68" s="48">
        <f ca="1">TODAY()-100</f>
        <v>43100</v>
      </c>
      <c r="B68" s="18" t="s">
        <v>391</v>
      </c>
      <c r="C68" s="27" t="s">
        <v>57</v>
      </c>
      <c r="D68" s="24" t="s">
        <v>400</v>
      </c>
      <c r="E68" s="24" t="s">
        <v>389</v>
      </c>
      <c r="F68" s="24">
        <v>1025</v>
      </c>
      <c r="G68" s="49"/>
    </row>
    <row r="69" spans="1:7" ht="20.25">
      <c r="A69" s="48">
        <f ca="1">TODAY()-99</f>
        <v>43101</v>
      </c>
      <c r="B69" s="18" t="s">
        <v>21</v>
      </c>
      <c r="C69" s="27" t="s">
        <v>57</v>
      </c>
      <c r="D69" s="24" t="s">
        <v>402</v>
      </c>
      <c r="E69" s="24" t="s">
        <v>372</v>
      </c>
      <c r="F69" s="24">
        <v>1585</v>
      </c>
      <c r="G69" s="49"/>
    </row>
    <row r="70" spans="1:7" ht="20.25">
      <c r="A70" s="48">
        <f ca="1">TODAY()-98</f>
        <v>43102</v>
      </c>
      <c r="B70" s="18" t="s">
        <v>22</v>
      </c>
      <c r="C70" s="27" t="s">
        <v>367</v>
      </c>
      <c r="D70" s="24" t="s">
        <v>378</v>
      </c>
      <c r="E70" s="24" t="s">
        <v>376</v>
      </c>
      <c r="F70" s="24">
        <v>6241</v>
      </c>
      <c r="G70" s="49"/>
    </row>
    <row r="71" spans="1:7" ht="20.25">
      <c r="A71" s="48">
        <f ca="1">TODAY()-100</f>
        <v>43100</v>
      </c>
      <c r="B71" s="18" t="s">
        <v>23</v>
      </c>
      <c r="C71" s="27" t="s">
        <v>367</v>
      </c>
      <c r="D71" s="24" t="s">
        <v>408</v>
      </c>
      <c r="E71" s="24" t="s">
        <v>372</v>
      </c>
      <c r="F71" s="24">
        <v>1155</v>
      </c>
      <c r="G71" s="49"/>
    </row>
    <row r="72" spans="1:7" ht="20.25">
      <c r="A72" s="48">
        <f ca="1">TODAY()-99</f>
        <v>43101</v>
      </c>
      <c r="B72" s="18" t="s">
        <v>24</v>
      </c>
      <c r="C72" s="27" t="s">
        <v>367</v>
      </c>
      <c r="D72" s="24" t="s">
        <v>373</v>
      </c>
      <c r="E72" s="24" t="s">
        <v>374</v>
      </c>
      <c r="F72" s="24">
        <v>1025</v>
      </c>
      <c r="G72" s="49"/>
    </row>
    <row r="73" spans="1:7" ht="20.25">
      <c r="A73" s="48">
        <f ca="1">TODAY()-98</f>
        <v>43102</v>
      </c>
      <c r="B73" s="18" t="s">
        <v>25</v>
      </c>
      <c r="C73" s="27" t="s">
        <v>367</v>
      </c>
      <c r="D73" s="24" t="s">
        <v>400</v>
      </c>
      <c r="E73" s="24" t="s">
        <v>389</v>
      </c>
      <c r="F73" s="24">
        <v>1025</v>
      </c>
      <c r="G73" s="49"/>
    </row>
    <row r="74" spans="1:7" ht="20.25">
      <c r="A74" s="48">
        <f ca="1">TODAY()-100</f>
        <v>43100</v>
      </c>
      <c r="B74" s="18" t="s">
        <v>379</v>
      </c>
      <c r="C74" s="27" t="s">
        <v>57</v>
      </c>
      <c r="D74" s="24" t="s">
        <v>371</v>
      </c>
      <c r="E74" s="24" t="s">
        <v>372</v>
      </c>
      <c r="F74" s="24">
        <v>1124</v>
      </c>
      <c r="G74" s="49"/>
    </row>
    <row r="75" spans="1:7" ht="20.25">
      <c r="A75" s="48">
        <f ca="1">TODAY()-99</f>
        <v>43101</v>
      </c>
      <c r="B75" s="18" t="s">
        <v>381</v>
      </c>
      <c r="C75" s="27" t="s">
        <v>54</v>
      </c>
      <c r="D75" s="24" t="s">
        <v>378</v>
      </c>
      <c r="E75" s="24" t="s">
        <v>376</v>
      </c>
      <c r="F75" s="24">
        <v>6241</v>
      </c>
      <c r="G75" s="49"/>
    </row>
    <row r="76" spans="1:7" ht="20.25">
      <c r="A76" s="48">
        <f ca="1">TODAY()-98</f>
        <v>43102</v>
      </c>
      <c r="B76" s="18" t="s">
        <v>17</v>
      </c>
      <c r="C76" s="27" t="s">
        <v>367</v>
      </c>
      <c r="D76" s="24" t="s">
        <v>368</v>
      </c>
      <c r="E76" s="24" t="s">
        <v>369</v>
      </c>
      <c r="F76" s="24">
        <v>2356</v>
      </c>
      <c r="G76" s="49"/>
    </row>
    <row r="77" spans="1:7" ht="20.25">
      <c r="A77" s="48">
        <f ca="1">TODAY()-100</f>
        <v>43100</v>
      </c>
      <c r="B77" s="18" t="s">
        <v>18</v>
      </c>
      <c r="C77" s="27" t="s">
        <v>367</v>
      </c>
      <c r="D77" s="24" t="s">
        <v>370</v>
      </c>
      <c r="E77" s="24" t="s">
        <v>369</v>
      </c>
      <c r="F77" s="24">
        <v>3584</v>
      </c>
      <c r="G77" s="49"/>
    </row>
    <row r="78" spans="1:7" ht="20.25">
      <c r="A78" s="48">
        <f ca="1">TODAY()-99</f>
        <v>43101</v>
      </c>
      <c r="B78" s="18" t="s">
        <v>19</v>
      </c>
      <c r="C78" s="27" t="s">
        <v>367</v>
      </c>
      <c r="D78" s="24" t="s">
        <v>371</v>
      </c>
      <c r="E78" s="24" t="s">
        <v>372</v>
      </c>
      <c r="F78" s="24">
        <v>1124</v>
      </c>
      <c r="G78" s="49"/>
    </row>
    <row r="79" spans="1:7" ht="20.25">
      <c r="A79" s="48">
        <f ca="1">TODAY()-98</f>
        <v>43102</v>
      </c>
      <c r="B79" s="18" t="s">
        <v>20</v>
      </c>
      <c r="C79" s="27" t="s">
        <v>54</v>
      </c>
      <c r="D79" s="24" t="s">
        <v>373</v>
      </c>
      <c r="E79" s="24" t="s">
        <v>374</v>
      </c>
      <c r="F79" s="24">
        <v>1025</v>
      </c>
      <c r="G79" s="49"/>
    </row>
    <row r="80" spans="1:7" ht="20.25">
      <c r="A80" s="48">
        <f ca="1">TODAY()-100</f>
        <v>43100</v>
      </c>
      <c r="B80" s="18" t="s">
        <v>21</v>
      </c>
      <c r="C80" s="27" t="s">
        <v>57</v>
      </c>
      <c r="D80" s="24" t="s">
        <v>375</v>
      </c>
      <c r="E80" s="24" t="s">
        <v>376</v>
      </c>
      <c r="F80" s="24">
        <v>4788</v>
      </c>
      <c r="G80" s="49"/>
    </row>
    <row r="81" spans="1:7" ht="20.25">
      <c r="A81" s="48">
        <f ca="1">TODAY()-99</f>
        <v>43101</v>
      </c>
      <c r="B81" s="18" t="s">
        <v>22</v>
      </c>
      <c r="C81" s="27" t="s">
        <v>367</v>
      </c>
      <c r="D81" s="24" t="s">
        <v>373</v>
      </c>
      <c r="E81" s="24" t="s">
        <v>374</v>
      </c>
      <c r="F81" s="24">
        <v>2369</v>
      </c>
      <c r="G81" s="49"/>
    </row>
    <row r="82" spans="1:7" ht="20.25">
      <c r="A82" s="48">
        <f ca="1">TODAY()-98</f>
        <v>43102</v>
      </c>
      <c r="B82" s="18" t="s">
        <v>23</v>
      </c>
      <c r="C82" s="27" t="s">
        <v>367</v>
      </c>
      <c r="D82" s="24" t="s">
        <v>375</v>
      </c>
      <c r="E82" s="24" t="s">
        <v>376</v>
      </c>
      <c r="F82" s="24">
        <v>5987</v>
      </c>
      <c r="G82" s="49"/>
    </row>
    <row r="83" spans="1:7" ht="20.25">
      <c r="A83" s="48">
        <f ca="1">TODAY()-100</f>
        <v>43100</v>
      </c>
      <c r="B83" s="18" t="s">
        <v>24</v>
      </c>
      <c r="C83" s="27" t="s">
        <v>367</v>
      </c>
      <c r="D83" s="24" t="s">
        <v>428</v>
      </c>
      <c r="E83" s="24" t="s">
        <v>374</v>
      </c>
      <c r="F83" s="24">
        <v>2485</v>
      </c>
      <c r="G83" s="49"/>
    </row>
    <row r="84" spans="1:7" ht="20.25">
      <c r="A84" s="48">
        <f ca="1">TODAY()-99</f>
        <v>43101</v>
      </c>
      <c r="B84" s="18" t="s">
        <v>25</v>
      </c>
      <c r="C84" s="27" t="s">
        <v>367</v>
      </c>
      <c r="D84" s="24" t="s">
        <v>378</v>
      </c>
      <c r="E84" s="24" t="s">
        <v>376</v>
      </c>
      <c r="F84" s="24">
        <v>6241</v>
      </c>
      <c r="G84" s="49"/>
    </row>
    <row r="85" spans="1:7" ht="20.25">
      <c r="A85" s="48">
        <f ca="1">TODAY()-98</f>
        <v>43102</v>
      </c>
      <c r="B85" s="18" t="s">
        <v>379</v>
      </c>
      <c r="C85" s="27" t="s">
        <v>57</v>
      </c>
      <c r="D85" s="24" t="s">
        <v>380</v>
      </c>
      <c r="E85" s="24" t="s">
        <v>369</v>
      </c>
      <c r="F85" s="24">
        <v>2356</v>
      </c>
      <c r="G85" s="49"/>
    </row>
    <row r="86" spans="1:7" ht="20.25">
      <c r="A86" s="48">
        <f ca="1">TODAY()-100</f>
        <v>43100</v>
      </c>
      <c r="B86" s="18" t="s">
        <v>381</v>
      </c>
      <c r="C86" s="27" t="s">
        <v>54</v>
      </c>
      <c r="D86" s="24" t="s">
        <v>382</v>
      </c>
      <c r="E86" s="24" t="s">
        <v>369</v>
      </c>
      <c r="F86" s="24">
        <v>5698</v>
      </c>
      <c r="G86" s="49"/>
    </row>
    <row r="87" spans="1:7" ht="20.25">
      <c r="A87" s="48">
        <f ca="1">TODAY()-99</f>
        <v>43101</v>
      </c>
      <c r="B87" s="18" t="s">
        <v>130</v>
      </c>
      <c r="C87" s="27" t="s">
        <v>54</v>
      </c>
      <c r="D87" s="24" t="s">
        <v>383</v>
      </c>
      <c r="E87" s="24" t="s">
        <v>376</v>
      </c>
      <c r="F87" s="24">
        <v>6325</v>
      </c>
      <c r="G87" s="49"/>
    </row>
    <row r="88" spans="1:7" ht="20.25">
      <c r="A88" s="48">
        <f ca="1">TODAY()-98</f>
        <v>43102</v>
      </c>
      <c r="B88" s="18" t="s">
        <v>384</v>
      </c>
      <c r="C88" s="27" t="s">
        <v>367</v>
      </c>
      <c r="D88" s="24" t="s">
        <v>385</v>
      </c>
      <c r="E88" s="24" t="s">
        <v>374</v>
      </c>
      <c r="F88" s="24">
        <v>4469</v>
      </c>
      <c r="G88" s="49"/>
    </row>
    <row r="89" spans="1:7" ht="20.25">
      <c r="A89" s="48">
        <f ca="1">TODAY()-100</f>
        <v>43100</v>
      </c>
      <c r="B89" s="18" t="s">
        <v>386</v>
      </c>
      <c r="C89" s="27" t="s">
        <v>54</v>
      </c>
      <c r="D89" s="24" t="s">
        <v>370</v>
      </c>
      <c r="E89" s="24" t="s">
        <v>369</v>
      </c>
      <c r="F89" s="24">
        <v>3584</v>
      </c>
      <c r="G89" s="49"/>
    </row>
    <row r="90" spans="1:7" ht="20.25">
      <c r="A90" s="48">
        <f ca="1">TODAY()-99</f>
        <v>43101</v>
      </c>
      <c r="B90" s="18" t="s">
        <v>387</v>
      </c>
      <c r="C90" s="27" t="s">
        <v>367</v>
      </c>
      <c r="D90" s="24" t="s">
        <v>388</v>
      </c>
      <c r="E90" s="24" t="s">
        <v>374</v>
      </c>
      <c r="F90" s="24">
        <v>2247</v>
      </c>
      <c r="G90" s="49"/>
    </row>
    <row r="91" spans="1:7" ht="20.25">
      <c r="A91" s="48">
        <f ca="1">TODAY()-98</f>
        <v>43102</v>
      </c>
      <c r="B91" s="18" t="s">
        <v>390</v>
      </c>
      <c r="C91" s="27" t="s">
        <v>57</v>
      </c>
      <c r="D91" s="24" t="s">
        <v>373</v>
      </c>
      <c r="E91" s="24" t="s">
        <v>374</v>
      </c>
      <c r="F91" s="24">
        <v>1025</v>
      </c>
      <c r="G91" s="49"/>
    </row>
    <row r="92" spans="1:7" ht="20.25">
      <c r="A92" s="48">
        <f ca="1">TODAY()-100</f>
        <v>43100</v>
      </c>
      <c r="B92" s="18" t="s">
        <v>391</v>
      </c>
      <c r="C92" s="27" t="s">
        <v>57</v>
      </c>
      <c r="D92" s="24" t="s">
        <v>375</v>
      </c>
      <c r="E92" s="24" t="s">
        <v>376</v>
      </c>
      <c r="F92" s="24">
        <v>4788</v>
      </c>
      <c r="G92" s="49"/>
    </row>
    <row r="93" spans="1:7" ht="20.25">
      <c r="A93" s="48">
        <f ca="1">TODAY()-99</f>
        <v>43101</v>
      </c>
      <c r="B93" s="18" t="s">
        <v>392</v>
      </c>
      <c r="C93" s="27" t="s">
        <v>54</v>
      </c>
      <c r="D93" s="24" t="s">
        <v>393</v>
      </c>
      <c r="E93" s="24" t="s">
        <v>374</v>
      </c>
      <c r="F93" s="24">
        <v>2369</v>
      </c>
      <c r="G93" s="49"/>
    </row>
    <row r="94" spans="1:7" ht="20.25">
      <c r="A94" s="48">
        <f ca="1">TODAY()-98</f>
        <v>43102</v>
      </c>
      <c r="B94" s="18" t="s">
        <v>394</v>
      </c>
      <c r="C94" s="27" t="s">
        <v>54</v>
      </c>
      <c r="D94" s="24" t="s">
        <v>395</v>
      </c>
      <c r="E94" s="24" t="s">
        <v>374</v>
      </c>
      <c r="F94" s="24">
        <v>1547</v>
      </c>
      <c r="G94" s="49"/>
    </row>
    <row r="95" spans="1:7" ht="20.25">
      <c r="A95" s="48">
        <f ca="1">TODAY()-100</f>
        <v>43100</v>
      </c>
      <c r="B95" s="18" t="s">
        <v>396</v>
      </c>
      <c r="C95" s="27" t="s">
        <v>57</v>
      </c>
      <c r="D95" s="24" t="s">
        <v>397</v>
      </c>
      <c r="E95" s="24" t="s">
        <v>398</v>
      </c>
      <c r="F95" s="24">
        <v>2257</v>
      </c>
      <c r="G95" s="49"/>
    </row>
    <row r="96" spans="1:7" ht="20.25">
      <c r="A96" s="48">
        <f ca="1">TODAY()-99</f>
        <v>43101</v>
      </c>
      <c r="B96" s="18" t="s">
        <v>399</v>
      </c>
      <c r="C96" s="27" t="s">
        <v>54</v>
      </c>
      <c r="D96" s="24" t="s">
        <v>400</v>
      </c>
      <c r="E96" s="24" t="s">
        <v>389</v>
      </c>
      <c r="F96" s="24">
        <v>1025</v>
      </c>
      <c r="G96" s="49"/>
    </row>
    <row r="97" spans="1:7" ht="20.25">
      <c r="A97" s="48">
        <f ca="1">TODAY()-98</f>
        <v>43102</v>
      </c>
      <c r="B97" s="18" t="s">
        <v>401</v>
      </c>
      <c r="C97" s="27" t="s">
        <v>54</v>
      </c>
      <c r="D97" s="24" t="s">
        <v>402</v>
      </c>
      <c r="E97" s="24" t="s">
        <v>372</v>
      </c>
      <c r="F97" s="24">
        <v>1585</v>
      </c>
      <c r="G97" s="49"/>
    </row>
    <row r="98" spans="1:7" ht="20.25">
      <c r="A98" s="48">
        <f ca="1">TODAY()-100</f>
        <v>43100</v>
      </c>
      <c r="B98" s="18" t="s">
        <v>404</v>
      </c>
      <c r="C98" s="27" t="s">
        <v>367</v>
      </c>
      <c r="D98" s="24" t="s">
        <v>378</v>
      </c>
      <c r="E98" s="24" t="s">
        <v>376</v>
      </c>
      <c r="F98" s="24">
        <v>6241</v>
      </c>
      <c r="G98" s="49"/>
    </row>
    <row r="99" spans="1:7" ht="20.25">
      <c r="A99" s="48">
        <f ca="1">TODAY()-99</f>
        <v>43101</v>
      </c>
      <c r="B99" s="18" t="s">
        <v>405</v>
      </c>
      <c r="C99" s="27" t="s">
        <v>57</v>
      </c>
      <c r="D99" s="24" t="s">
        <v>380</v>
      </c>
      <c r="E99" s="24" t="s">
        <v>369</v>
      </c>
      <c r="F99" s="24">
        <v>2356</v>
      </c>
      <c r="G99" s="49"/>
    </row>
    <row r="100" spans="1:7" ht="20.25">
      <c r="A100" s="48">
        <f ca="1">TODAY()-98</f>
        <v>43102</v>
      </c>
      <c r="B100" s="18" t="s">
        <v>21</v>
      </c>
      <c r="C100" s="27" t="s">
        <v>57</v>
      </c>
      <c r="D100" s="24" t="s">
        <v>406</v>
      </c>
      <c r="E100" s="24" t="s">
        <v>374</v>
      </c>
      <c r="F100" s="24">
        <v>1245</v>
      </c>
      <c r="G100" s="49"/>
    </row>
    <row r="101" spans="1:7" ht="20.25">
      <c r="A101" s="48">
        <f ca="1">TODAY()-100</f>
        <v>43100</v>
      </c>
      <c r="B101" s="18" t="s">
        <v>130</v>
      </c>
      <c r="C101" s="27" t="s">
        <v>54</v>
      </c>
      <c r="D101" s="24" t="s">
        <v>407</v>
      </c>
      <c r="E101" s="24" t="s">
        <v>389</v>
      </c>
      <c r="F101" s="24">
        <v>998</v>
      </c>
      <c r="G101" s="49"/>
    </row>
    <row r="102" spans="1:7" ht="20.25">
      <c r="A102" s="48">
        <f ca="1">TODAY()-99</f>
        <v>43101</v>
      </c>
      <c r="B102" s="18" t="s">
        <v>387</v>
      </c>
      <c r="C102" s="27" t="s">
        <v>367</v>
      </c>
      <c r="D102" s="24" t="s">
        <v>408</v>
      </c>
      <c r="E102" s="24" t="s">
        <v>372</v>
      </c>
      <c r="F102" s="24">
        <v>1155</v>
      </c>
      <c r="G102" s="49"/>
    </row>
    <row r="103" spans="1:7" ht="20.25">
      <c r="A103" s="48">
        <f ca="1">TODAY()-98</f>
        <v>43102</v>
      </c>
      <c r="B103" s="18" t="s">
        <v>387</v>
      </c>
      <c r="C103" s="27" t="s">
        <v>367</v>
      </c>
      <c r="D103" s="24" t="s">
        <v>409</v>
      </c>
      <c r="E103" s="24" t="s">
        <v>374</v>
      </c>
      <c r="F103" s="24">
        <v>1878</v>
      </c>
      <c r="G103" s="49"/>
    </row>
    <row r="104" spans="1:7" ht="20.25">
      <c r="A104" s="48">
        <f ca="1">TODAY()-100</f>
        <v>43100</v>
      </c>
      <c r="B104" s="18" t="s">
        <v>410</v>
      </c>
      <c r="C104" s="27" t="s">
        <v>57</v>
      </c>
      <c r="D104" s="24" t="s">
        <v>411</v>
      </c>
      <c r="E104" s="24" t="s">
        <v>389</v>
      </c>
      <c r="F104" s="24">
        <v>996</v>
      </c>
      <c r="G104" s="49"/>
    </row>
    <row r="105" spans="1:7" ht="20.25">
      <c r="A105" s="48">
        <f ca="1">TODAY()-99</f>
        <v>43101</v>
      </c>
      <c r="B105" s="18" t="s">
        <v>410</v>
      </c>
      <c r="C105" s="27" t="s">
        <v>57</v>
      </c>
      <c r="D105" s="24" t="s">
        <v>412</v>
      </c>
      <c r="E105" s="24" t="s">
        <v>374</v>
      </c>
      <c r="F105" s="24">
        <v>1547</v>
      </c>
      <c r="G105" s="49"/>
    </row>
    <row r="106" spans="1:7" ht="20.25">
      <c r="A106" s="48">
        <f ca="1">TODAY()-98</f>
        <v>43102</v>
      </c>
      <c r="B106" s="18" t="s">
        <v>413</v>
      </c>
      <c r="C106" s="27" t="s">
        <v>367</v>
      </c>
      <c r="D106" s="24" t="s">
        <v>414</v>
      </c>
      <c r="E106" s="24" t="s">
        <v>372</v>
      </c>
      <c r="F106" s="24">
        <v>3325</v>
      </c>
      <c r="G106" s="49"/>
    </row>
    <row r="107" spans="1:7" ht="20.25">
      <c r="A107" s="48">
        <f ca="1">TODAY()-100</f>
        <v>43100</v>
      </c>
      <c r="B107" s="18" t="s">
        <v>415</v>
      </c>
      <c r="C107" s="27" t="s">
        <v>54</v>
      </c>
      <c r="D107" s="24" t="s">
        <v>368</v>
      </c>
      <c r="E107" s="24" t="s">
        <v>369</v>
      </c>
      <c r="F107" s="24">
        <v>5536</v>
      </c>
      <c r="G107" s="49"/>
    </row>
    <row r="108" spans="1:7" ht="20.25">
      <c r="A108" s="48">
        <f ca="1">TODAY()-99</f>
        <v>43101</v>
      </c>
      <c r="B108" s="18" t="s">
        <v>416</v>
      </c>
      <c r="C108" s="27" t="s">
        <v>54</v>
      </c>
      <c r="D108" s="24" t="s">
        <v>373</v>
      </c>
      <c r="E108" s="24" t="s">
        <v>374</v>
      </c>
      <c r="F108" s="24">
        <v>2369</v>
      </c>
      <c r="G108" s="49"/>
    </row>
    <row r="109" spans="1:7" ht="20.25">
      <c r="A109" s="48">
        <f ca="1">TODAY()-98</f>
        <v>43102</v>
      </c>
      <c r="B109" s="18" t="s">
        <v>413</v>
      </c>
      <c r="C109" s="27" t="s">
        <v>367</v>
      </c>
      <c r="D109" s="24" t="s">
        <v>380</v>
      </c>
      <c r="E109" s="24" t="s">
        <v>369</v>
      </c>
      <c r="F109" s="24">
        <v>2356</v>
      </c>
      <c r="G109" s="49"/>
    </row>
    <row r="110" spans="1:7" ht="20.25">
      <c r="A110" s="48">
        <f ca="1">TODAY()-100</f>
        <v>43100</v>
      </c>
      <c r="B110" s="18" t="s">
        <v>417</v>
      </c>
      <c r="C110" s="27" t="s">
        <v>54</v>
      </c>
      <c r="D110" s="24" t="s">
        <v>373</v>
      </c>
      <c r="E110" s="24" t="s">
        <v>374</v>
      </c>
      <c r="F110" s="24">
        <v>1025</v>
      </c>
      <c r="G110" s="49"/>
    </row>
    <row r="111" spans="1:7" ht="20.25">
      <c r="A111" s="48">
        <f ca="1">TODAY()-99</f>
        <v>43101</v>
      </c>
      <c r="B111" s="18" t="s">
        <v>418</v>
      </c>
      <c r="C111" s="27" t="s">
        <v>54</v>
      </c>
      <c r="D111" s="24" t="s">
        <v>400</v>
      </c>
      <c r="E111" s="24" t="s">
        <v>389</v>
      </c>
      <c r="F111" s="24">
        <v>1025</v>
      </c>
      <c r="G111" s="49"/>
    </row>
    <row r="112" spans="1:7" ht="20.25">
      <c r="A112" s="48">
        <f ca="1">TODAY()-98</f>
        <v>43102</v>
      </c>
      <c r="B112" s="18" t="s">
        <v>419</v>
      </c>
      <c r="C112" s="27" t="s">
        <v>57</v>
      </c>
      <c r="D112" s="24" t="s">
        <v>371</v>
      </c>
      <c r="E112" s="24" t="s">
        <v>372</v>
      </c>
      <c r="F112" s="24">
        <v>1124</v>
      </c>
      <c r="G112" s="49"/>
    </row>
    <row r="113" spans="1:7" ht="20.25">
      <c r="A113" s="48">
        <f ca="1">TODAY()-100</f>
        <v>43100</v>
      </c>
      <c r="B113" s="18" t="s">
        <v>419</v>
      </c>
      <c r="C113" s="27" t="s">
        <v>57</v>
      </c>
      <c r="D113" s="24" t="s">
        <v>385</v>
      </c>
      <c r="E113" s="24" t="s">
        <v>374</v>
      </c>
      <c r="F113" s="24">
        <v>4469</v>
      </c>
      <c r="G113" s="49"/>
    </row>
    <row r="114" spans="1:7" ht="20.25">
      <c r="A114" s="48">
        <f ca="1">TODAY()-99</f>
        <v>43101</v>
      </c>
      <c r="B114" s="18" t="s">
        <v>419</v>
      </c>
      <c r="C114" s="27" t="s">
        <v>57</v>
      </c>
      <c r="D114" s="24" t="s">
        <v>370</v>
      </c>
      <c r="E114" s="24" t="s">
        <v>369</v>
      </c>
      <c r="F114" s="24">
        <v>3584</v>
      </c>
      <c r="G114" s="49"/>
    </row>
    <row r="115" spans="1:7" ht="20.25">
      <c r="A115" s="48">
        <f ca="1">TODAY()-98</f>
        <v>43102</v>
      </c>
      <c r="B115" s="18" t="s">
        <v>420</v>
      </c>
      <c r="C115" s="27" t="s">
        <v>57</v>
      </c>
      <c r="D115" s="24" t="s">
        <v>395</v>
      </c>
      <c r="E115" s="24" t="s">
        <v>374</v>
      </c>
      <c r="F115" s="24">
        <v>1547</v>
      </c>
      <c r="G115" s="49"/>
    </row>
    <row r="116" spans="1:7" ht="20.25">
      <c r="A116" s="48">
        <f ca="1">TODAY()-100</f>
        <v>43100</v>
      </c>
      <c r="B116" s="18" t="s">
        <v>421</v>
      </c>
      <c r="C116" s="27" t="s">
        <v>54</v>
      </c>
      <c r="D116" s="24" t="s">
        <v>378</v>
      </c>
      <c r="E116" s="24" t="s">
        <v>376</v>
      </c>
      <c r="F116" s="24">
        <v>6241</v>
      </c>
      <c r="G116" s="49"/>
    </row>
    <row r="117" spans="1:7" ht="20.25">
      <c r="A117" s="48">
        <f ca="1">TODAY()-99</f>
        <v>43101</v>
      </c>
      <c r="B117" s="18" t="s">
        <v>422</v>
      </c>
      <c r="C117" s="27" t="s">
        <v>367</v>
      </c>
      <c r="D117" s="24" t="s">
        <v>407</v>
      </c>
      <c r="E117" s="24" t="s">
        <v>389</v>
      </c>
      <c r="F117" s="24">
        <v>998</v>
      </c>
      <c r="G117" s="49"/>
    </row>
    <row r="118" spans="1:7" ht="20.25">
      <c r="A118" s="48">
        <f ca="1">TODAY()-98</f>
        <v>43102</v>
      </c>
      <c r="B118" s="18" t="s">
        <v>423</v>
      </c>
      <c r="C118" s="27" t="s">
        <v>367</v>
      </c>
      <c r="D118" s="24" t="s">
        <v>412</v>
      </c>
      <c r="E118" s="24" t="s">
        <v>374</v>
      </c>
      <c r="F118" s="24">
        <v>1255</v>
      </c>
      <c r="G118" s="49"/>
    </row>
    <row r="119" spans="1:7" ht="20.25">
      <c r="A119" s="48">
        <f ca="1">TODAY()-100</f>
        <v>43100</v>
      </c>
      <c r="B119" s="18" t="s">
        <v>17</v>
      </c>
      <c r="C119" s="27" t="s">
        <v>367</v>
      </c>
      <c r="D119" s="24" t="s">
        <v>424</v>
      </c>
      <c r="E119" s="24" t="s">
        <v>372</v>
      </c>
      <c r="F119" s="24">
        <v>1299</v>
      </c>
      <c r="G119" s="49"/>
    </row>
    <row r="120" spans="1:7" ht="20.25">
      <c r="A120" s="48">
        <f ca="1">TODAY()-99</f>
        <v>43101</v>
      </c>
      <c r="B120" s="18" t="s">
        <v>18</v>
      </c>
      <c r="C120" s="27" t="s">
        <v>367</v>
      </c>
      <c r="D120" s="24" t="s">
        <v>425</v>
      </c>
      <c r="E120" s="24" t="s">
        <v>372</v>
      </c>
      <c r="F120" s="24">
        <v>1545</v>
      </c>
      <c r="G120" s="49"/>
    </row>
    <row r="121" spans="1:7" ht="20.25">
      <c r="A121" s="48">
        <f ca="1">TODAY()-98</f>
        <v>43102</v>
      </c>
      <c r="B121" s="18" t="s">
        <v>19</v>
      </c>
      <c r="C121" s="27" t="s">
        <v>367</v>
      </c>
      <c r="D121" s="24" t="s">
        <v>426</v>
      </c>
      <c r="E121" s="24" t="s">
        <v>403</v>
      </c>
      <c r="F121" s="24">
        <v>1167</v>
      </c>
      <c r="G121" s="49"/>
    </row>
    <row r="122" spans="1:7" ht="20.25">
      <c r="A122" s="48">
        <f ca="1">TODAY()-100</f>
        <v>43100</v>
      </c>
      <c r="B122" s="18" t="s">
        <v>20</v>
      </c>
      <c r="C122" s="27" t="s">
        <v>54</v>
      </c>
      <c r="D122" s="24" t="s">
        <v>427</v>
      </c>
      <c r="E122" s="24" t="s">
        <v>372</v>
      </c>
      <c r="F122" s="24">
        <v>1099</v>
      </c>
      <c r="G122" s="49"/>
    </row>
    <row r="123" spans="1:7" ht="20.25">
      <c r="A123" s="48">
        <f ca="1">TODAY()-99</f>
        <v>43101</v>
      </c>
      <c r="B123" s="18" t="s">
        <v>19</v>
      </c>
      <c r="C123" s="27" t="s">
        <v>367</v>
      </c>
      <c r="D123" s="24" t="s">
        <v>371</v>
      </c>
      <c r="E123" s="24" t="s">
        <v>372</v>
      </c>
      <c r="F123" s="24">
        <v>1124</v>
      </c>
      <c r="G123" s="49"/>
    </row>
    <row r="124" spans="1:7" ht="20.25">
      <c r="A124" s="48">
        <f ca="1">TODAY()-98</f>
        <v>43102</v>
      </c>
      <c r="B124" s="18" t="s">
        <v>20</v>
      </c>
      <c r="C124" s="27" t="s">
        <v>54</v>
      </c>
      <c r="D124" s="24" t="s">
        <v>385</v>
      </c>
      <c r="E124" s="24" t="s">
        <v>374</v>
      </c>
      <c r="F124" s="24">
        <v>4469</v>
      </c>
      <c r="G124" s="49"/>
    </row>
    <row r="125" spans="1:7" ht="20.25">
      <c r="A125" s="48">
        <f ca="1">TODAY()-100</f>
        <v>43100</v>
      </c>
      <c r="B125" s="18" t="s">
        <v>387</v>
      </c>
      <c r="C125" s="27" t="s">
        <v>367</v>
      </c>
      <c r="D125" s="24" t="s">
        <v>375</v>
      </c>
      <c r="E125" s="24" t="s">
        <v>376</v>
      </c>
      <c r="F125" s="24">
        <v>4788</v>
      </c>
      <c r="G125" s="49"/>
    </row>
    <row r="126" spans="1:7" ht="20.25">
      <c r="A126" s="48">
        <f ca="1">TODAY()-99</f>
        <v>43101</v>
      </c>
      <c r="B126" s="18" t="s">
        <v>390</v>
      </c>
      <c r="C126" s="27" t="s">
        <v>57</v>
      </c>
      <c r="D126" s="24" t="s">
        <v>395</v>
      </c>
      <c r="E126" s="24" t="s">
        <v>374</v>
      </c>
      <c r="F126" s="24">
        <v>1547</v>
      </c>
      <c r="G126" s="49"/>
    </row>
    <row r="127" spans="1:7" ht="20.25">
      <c r="A127" s="48">
        <f ca="1">TODAY()-98</f>
        <v>43102</v>
      </c>
      <c r="B127" s="18" t="s">
        <v>391</v>
      </c>
      <c r="C127" s="27" t="s">
        <v>57</v>
      </c>
      <c r="D127" s="24" t="s">
        <v>400</v>
      </c>
      <c r="E127" s="24" t="s">
        <v>389</v>
      </c>
      <c r="F127" s="24">
        <v>1025</v>
      </c>
      <c r="G127" s="49"/>
    </row>
    <row r="128" spans="1:7" ht="20.25">
      <c r="A128" s="48">
        <f ca="1">TODAY()-100</f>
        <v>43100</v>
      </c>
      <c r="B128" s="18" t="s">
        <v>21</v>
      </c>
      <c r="C128" s="27" t="s">
        <v>57</v>
      </c>
      <c r="D128" s="24" t="s">
        <v>402</v>
      </c>
      <c r="E128" s="24" t="s">
        <v>372</v>
      </c>
      <c r="F128" s="24">
        <v>1585</v>
      </c>
      <c r="G128" s="49"/>
    </row>
    <row r="129" spans="1:7" ht="20.25">
      <c r="A129" s="48">
        <f ca="1">TODAY()-99</f>
        <v>43101</v>
      </c>
      <c r="B129" s="18" t="s">
        <v>22</v>
      </c>
      <c r="C129" s="27" t="s">
        <v>367</v>
      </c>
      <c r="D129" s="24" t="s">
        <v>378</v>
      </c>
      <c r="E129" s="24" t="s">
        <v>376</v>
      </c>
      <c r="F129" s="24">
        <v>6241</v>
      </c>
      <c r="G129" s="49"/>
    </row>
    <row r="130" spans="1:7" ht="20.25">
      <c r="A130" s="48">
        <f ca="1">TODAY()-98</f>
        <v>43102</v>
      </c>
      <c r="B130" s="18" t="s">
        <v>23</v>
      </c>
      <c r="C130" s="27" t="s">
        <v>367</v>
      </c>
      <c r="D130" s="24" t="s">
        <v>408</v>
      </c>
      <c r="E130" s="24" t="s">
        <v>372</v>
      </c>
      <c r="F130" s="24">
        <v>1155</v>
      </c>
      <c r="G130" s="49"/>
    </row>
    <row r="131" spans="1:7" ht="20.25">
      <c r="A131" s="48">
        <f ca="1">TODAY()-100</f>
        <v>43100</v>
      </c>
      <c r="B131" s="18" t="s">
        <v>24</v>
      </c>
      <c r="C131" s="27" t="s">
        <v>367</v>
      </c>
      <c r="D131" s="24" t="s">
        <v>373</v>
      </c>
      <c r="E131" s="24" t="s">
        <v>374</v>
      </c>
      <c r="F131" s="24">
        <v>1025</v>
      </c>
      <c r="G131" s="49"/>
    </row>
    <row r="132" spans="1:7" ht="20.25">
      <c r="A132" s="48">
        <f ca="1">TODAY()-99</f>
        <v>43101</v>
      </c>
      <c r="B132" s="18" t="s">
        <v>25</v>
      </c>
      <c r="C132" s="27" t="s">
        <v>367</v>
      </c>
      <c r="D132" s="24" t="s">
        <v>400</v>
      </c>
      <c r="E132" s="24" t="s">
        <v>389</v>
      </c>
      <c r="F132" s="24">
        <v>1025</v>
      </c>
      <c r="G132" s="49"/>
    </row>
    <row r="133" spans="1:7" ht="20.25">
      <c r="A133" s="48">
        <f ca="1">TODAY()-98</f>
        <v>43102</v>
      </c>
      <c r="B133" s="18" t="s">
        <v>379</v>
      </c>
      <c r="C133" s="27" t="s">
        <v>57</v>
      </c>
      <c r="D133" s="24" t="s">
        <v>371</v>
      </c>
      <c r="E133" s="24" t="s">
        <v>372</v>
      </c>
      <c r="F133" s="24">
        <v>1124</v>
      </c>
      <c r="G133" s="49"/>
    </row>
    <row r="134" spans="1:7" ht="20.25">
      <c r="A134" s="48">
        <f ca="1">TODAY()-100</f>
        <v>43100</v>
      </c>
      <c r="B134" s="18" t="s">
        <v>381</v>
      </c>
      <c r="C134" s="27" t="s">
        <v>54</v>
      </c>
      <c r="D134" s="24" t="s">
        <v>378</v>
      </c>
      <c r="E134" s="24" t="s">
        <v>376</v>
      </c>
      <c r="F134" s="24">
        <v>6241</v>
      </c>
      <c r="G134" s="49"/>
    </row>
  </sheetData>
  <mergeCells count="4">
    <mergeCell ref="A6:D6"/>
    <mergeCell ref="A5:D5"/>
    <mergeCell ref="A7:D7"/>
    <mergeCell ref="A8:D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0070C0"/>
  </sheetPr>
  <dimension ref="A1:N26"/>
  <sheetViews>
    <sheetView showGridLines="0" zoomScale="115" zoomScaleNormal="115" workbookViewId="0"/>
  </sheetViews>
  <sheetFormatPr defaultColWidth="8" defaultRowHeight="14.25"/>
  <cols>
    <col min="1" max="1" width="15.125" style="546" customWidth="1"/>
    <col min="2" max="8" width="14.625" style="257" customWidth="1"/>
    <col min="9" max="9" width="8" style="257"/>
    <col min="10" max="10" width="18.625" style="429" customWidth="1"/>
    <col min="11" max="11" width="13.125" style="257" customWidth="1"/>
    <col min="12" max="12" width="16.125" style="257" customWidth="1"/>
    <col min="13" max="13" width="10.375" style="257" bestFit="1" customWidth="1"/>
    <col min="14" max="16384" width="8" style="257"/>
  </cols>
  <sheetData>
    <row r="1" spans="1:14" ht="52.5">
      <c r="A1" s="550" t="s">
        <v>2</v>
      </c>
      <c r="J1" s="551" t="s">
        <v>429</v>
      </c>
    </row>
    <row r="2" spans="1:14" ht="33" customHeight="1">
      <c r="A2" s="558" t="s">
        <v>430</v>
      </c>
      <c r="J2" s="551" t="s">
        <v>431</v>
      </c>
    </row>
    <row r="3" spans="1:14" ht="17.25">
      <c r="A3" s="559"/>
      <c r="B3" s="713" t="s">
        <v>48</v>
      </c>
      <c r="C3" s="714"/>
      <c r="D3" s="714"/>
      <c r="E3" s="714"/>
      <c r="F3" s="714"/>
      <c r="G3" s="715"/>
      <c r="H3" s="566"/>
    </row>
    <row r="4" spans="1:14" s="549" customFormat="1" ht="19.5" customHeight="1" thickBot="1">
      <c r="A4" s="552" t="s">
        <v>432</v>
      </c>
      <c r="B4" s="553" t="s">
        <v>186</v>
      </c>
      <c r="C4" s="553" t="s">
        <v>433</v>
      </c>
      <c r="D4" s="553" t="s">
        <v>434</v>
      </c>
      <c r="E4" s="553" t="s">
        <v>435</v>
      </c>
      <c r="F4" s="553" t="s">
        <v>436</v>
      </c>
      <c r="G4" s="553" t="s">
        <v>437</v>
      </c>
      <c r="H4" s="567"/>
      <c r="J4" s="547"/>
      <c r="K4" s="557" t="s">
        <v>438</v>
      </c>
      <c r="L4" s="369"/>
      <c r="M4" s="369"/>
      <c r="N4" s="369"/>
    </row>
    <row r="5" spans="1:14" s="549" customFormat="1" ht="19.5" customHeight="1" thickBot="1">
      <c r="A5" s="560" t="s">
        <v>439</v>
      </c>
      <c r="B5" s="562">
        <v>114</v>
      </c>
      <c r="C5" s="562">
        <v>105</v>
      </c>
      <c r="D5" s="562">
        <v>108</v>
      </c>
      <c r="E5" s="562">
        <v>118</v>
      </c>
      <c r="F5" s="562">
        <v>117</v>
      </c>
      <c r="G5" s="562">
        <v>107</v>
      </c>
      <c r="H5" s="565"/>
      <c r="J5" s="554" t="s">
        <v>432</v>
      </c>
      <c r="K5" s="556" t="s">
        <v>440</v>
      </c>
      <c r="L5" s="369"/>
      <c r="M5" s="563"/>
      <c r="N5" s="369"/>
    </row>
    <row r="6" spans="1:14" s="549" customFormat="1" ht="19.5" customHeight="1" thickBot="1">
      <c r="A6" s="560" t="s">
        <v>441</v>
      </c>
      <c r="B6" s="562">
        <v>109</v>
      </c>
      <c r="C6" s="562">
        <v>112</v>
      </c>
      <c r="D6" s="562">
        <v>114</v>
      </c>
      <c r="E6" s="562">
        <v>115</v>
      </c>
      <c r="F6" s="562">
        <v>104</v>
      </c>
      <c r="G6" s="562">
        <v>117</v>
      </c>
      <c r="H6" s="565"/>
      <c r="J6" s="554" t="s">
        <v>48</v>
      </c>
      <c r="K6" s="556" t="s">
        <v>433</v>
      </c>
      <c r="L6" s="369"/>
      <c r="M6" s="369"/>
      <c r="N6" s="369"/>
    </row>
    <row r="7" spans="1:14" s="549" customFormat="1" ht="19.5" customHeight="1" thickBot="1">
      <c r="A7" s="560" t="s">
        <v>442</v>
      </c>
      <c r="B7" s="562">
        <v>145</v>
      </c>
      <c r="C7" s="562">
        <v>139</v>
      </c>
      <c r="D7" s="562">
        <v>132</v>
      </c>
      <c r="E7" s="562">
        <v>141</v>
      </c>
      <c r="F7" s="562">
        <v>133</v>
      </c>
      <c r="G7" s="562">
        <v>147</v>
      </c>
      <c r="H7" s="565"/>
      <c r="J7" s="548"/>
      <c r="K7" s="369"/>
      <c r="L7" s="369"/>
      <c r="M7" s="369"/>
      <c r="N7" s="369"/>
    </row>
    <row r="8" spans="1:14" s="549" customFormat="1" ht="19.5" customHeight="1" thickBot="1">
      <c r="A8" s="560" t="s">
        <v>443</v>
      </c>
      <c r="B8" s="562">
        <v>213</v>
      </c>
      <c r="C8" s="562">
        <v>200</v>
      </c>
      <c r="D8" s="562">
        <v>204</v>
      </c>
      <c r="E8" s="562">
        <v>214</v>
      </c>
      <c r="F8" s="562">
        <v>205</v>
      </c>
      <c r="G8" s="562">
        <v>216</v>
      </c>
      <c r="H8" s="565"/>
      <c r="J8" s="554" t="s">
        <v>444</v>
      </c>
      <c r="K8" s="556"/>
      <c r="L8" s="564" t="s">
        <v>46</v>
      </c>
      <c r="M8" s="369"/>
      <c r="N8" s="369"/>
    </row>
    <row r="9" spans="1:14" s="549" customFormat="1" ht="19.5" customHeight="1" thickBot="1">
      <c r="A9" s="560" t="s">
        <v>445</v>
      </c>
      <c r="B9" s="562">
        <v>149</v>
      </c>
      <c r="C9" s="562">
        <v>136</v>
      </c>
      <c r="D9" s="562">
        <v>143</v>
      </c>
      <c r="E9" s="562">
        <v>139</v>
      </c>
      <c r="F9" s="562">
        <v>135</v>
      </c>
      <c r="G9" s="562">
        <v>136</v>
      </c>
      <c r="H9" s="565"/>
      <c r="J9" s="554" t="s">
        <v>446</v>
      </c>
      <c r="K9" s="556"/>
      <c r="L9" s="564" t="s">
        <v>46</v>
      </c>
      <c r="M9" s="369"/>
      <c r="N9" s="369"/>
    </row>
    <row r="10" spans="1:14" s="549" customFormat="1" ht="19.5" customHeight="1" thickBot="1">
      <c r="A10" s="560" t="s">
        <v>447</v>
      </c>
      <c r="B10" s="562">
        <v>100</v>
      </c>
      <c r="C10" s="562">
        <v>120</v>
      </c>
      <c r="D10" s="562">
        <v>113</v>
      </c>
      <c r="E10" s="562">
        <v>111</v>
      </c>
      <c r="F10" s="562">
        <v>119</v>
      </c>
      <c r="G10" s="562">
        <v>117</v>
      </c>
      <c r="H10" s="565"/>
      <c r="L10" s="369"/>
      <c r="M10" s="369"/>
      <c r="N10" s="369"/>
    </row>
    <row r="11" spans="1:14" s="549" customFormat="1" ht="19.5" customHeight="1" thickBot="1">
      <c r="A11" s="560" t="s">
        <v>448</v>
      </c>
      <c r="B11" s="562">
        <v>112</v>
      </c>
      <c r="C11" s="562">
        <v>117</v>
      </c>
      <c r="D11" s="562">
        <v>109</v>
      </c>
      <c r="E11" s="562">
        <v>106</v>
      </c>
      <c r="F11" s="562">
        <v>118</v>
      </c>
      <c r="G11" s="562">
        <v>118</v>
      </c>
      <c r="H11" s="565"/>
      <c r="J11" s="555" t="s">
        <v>449</v>
      </c>
      <c r="K11" s="561"/>
      <c r="L11" s="564" t="s">
        <v>46</v>
      </c>
      <c r="M11" s="369"/>
      <c r="N11" s="369"/>
    </row>
    <row r="12" spans="1:14" s="549" customFormat="1" ht="19.5" customHeight="1" thickBot="1">
      <c r="A12" s="560" t="s">
        <v>450</v>
      </c>
      <c r="B12" s="562">
        <v>171</v>
      </c>
      <c r="C12" s="562">
        <v>177</v>
      </c>
      <c r="D12" s="562">
        <v>174</v>
      </c>
      <c r="E12" s="562">
        <v>176</v>
      </c>
      <c r="F12" s="562">
        <v>176</v>
      </c>
      <c r="G12" s="562">
        <v>179</v>
      </c>
      <c r="H12" s="565"/>
      <c r="L12" s="369"/>
      <c r="M12" s="369"/>
      <c r="N12" s="369"/>
    </row>
    <row r="13" spans="1:14" s="549" customFormat="1" ht="19.5" customHeight="1" thickBot="1">
      <c r="A13" s="560" t="s">
        <v>451</v>
      </c>
      <c r="B13" s="562">
        <v>175</v>
      </c>
      <c r="C13" s="562">
        <v>173</v>
      </c>
      <c r="D13" s="562">
        <v>177</v>
      </c>
      <c r="E13" s="562">
        <v>175</v>
      </c>
      <c r="F13" s="562">
        <v>175</v>
      </c>
      <c r="G13" s="562">
        <v>177</v>
      </c>
      <c r="H13" s="565"/>
      <c r="J13" s="568" t="s">
        <v>449</v>
      </c>
      <c r="K13" s="569"/>
      <c r="L13" s="564" t="s">
        <v>46</v>
      </c>
      <c r="M13" s="369"/>
      <c r="N13" s="369"/>
    </row>
    <row r="14" spans="1:14" s="549" customFormat="1" ht="19.5" customHeight="1">
      <c r="A14" s="560" t="s">
        <v>452</v>
      </c>
      <c r="B14" s="562">
        <v>176</v>
      </c>
      <c r="C14" s="562">
        <v>177</v>
      </c>
      <c r="D14" s="562">
        <v>172</v>
      </c>
      <c r="E14" s="562">
        <v>179</v>
      </c>
      <c r="F14" s="562">
        <v>175</v>
      </c>
      <c r="G14" s="562">
        <v>171</v>
      </c>
      <c r="H14" s="565"/>
      <c r="J14" s="547"/>
      <c r="K14" s="369"/>
      <c r="L14" s="369"/>
      <c r="M14" s="369"/>
      <c r="N14" s="369"/>
    </row>
    <row r="15" spans="1:14" s="549" customFormat="1" ht="19.5" customHeight="1">
      <c r="A15" s="560" t="s">
        <v>440</v>
      </c>
      <c r="B15" s="562">
        <v>120</v>
      </c>
      <c r="C15" s="562">
        <v>116</v>
      </c>
      <c r="D15" s="562">
        <v>103</v>
      </c>
      <c r="E15" s="562">
        <v>113</v>
      </c>
      <c r="F15" s="562">
        <v>109</v>
      </c>
      <c r="G15" s="562">
        <v>105</v>
      </c>
      <c r="H15" s="565"/>
      <c r="J15" s="546"/>
    </row>
    <row r="16" spans="1:14" s="549" customFormat="1" ht="19.5" customHeight="1">
      <c r="A16" s="560" t="s">
        <v>453</v>
      </c>
      <c r="B16" s="562">
        <v>119</v>
      </c>
      <c r="C16" s="562">
        <v>110</v>
      </c>
      <c r="D16" s="562">
        <v>116</v>
      </c>
      <c r="E16" s="562">
        <v>100</v>
      </c>
      <c r="F16" s="562">
        <v>117</v>
      </c>
      <c r="G16" s="562">
        <v>114</v>
      </c>
      <c r="H16" s="565"/>
      <c r="J16" s="546"/>
    </row>
    <row r="17" spans="1:10" s="549" customFormat="1" ht="19.5" customHeight="1">
      <c r="A17" s="560" t="s">
        <v>454</v>
      </c>
      <c r="B17" s="562">
        <v>113</v>
      </c>
      <c r="C17" s="562">
        <v>111</v>
      </c>
      <c r="D17" s="562">
        <v>109</v>
      </c>
      <c r="E17" s="562">
        <v>101</v>
      </c>
      <c r="F17" s="562">
        <v>104</v>
      </c>
      <c r="G17" s="562">
        <v>101</v>
      </c>
      <c r="H17" s="565"/>
      <c r="J17" s="546"/>
    </row>
    <row r="18" spans="1:10" s="549" customFormat="1" ht="19.5" customHeight="1">
      <c r="A18" s="560" t="s">
        <v>455</v>
      </c>
      <c r="B18" s="562">
        <v>104</v>
      </c>
      <c r="C18" s="562">
        <v>117</v>
      </c>
      <c r="D18" s="562">
        <v>111</v>
      </c>
      <c r="E18" s="562">
        <v>119</v>
      </c>
      <c r="F18" s="562">
        <v>114</v>
      </c>
      <c r="G18" s="562">
        <v>118</v>
      </c>
      <c r="H18" s="565"/>
      <c r="J18" s="546"/>
    </row>
    <row r="19" spans="1:10" s="549" customFormat="1" ht="19.5" customHeight="1">
      <c r="A19" s="560" t="s">
        <v>456</v>
      </c>
      <c r="B19" s="562">
        <v>207</v>
      </c>
      <c r="C19" s="562">
        <v>200</v>
      </c>
      <c r="D19" s="562">
        <v>204</v>
      </c>
      <c r="E19" s="562">
        <v>216</v>
      </c>
      <c r="F19" s="562">
        <v>216</v>
      </c>
      <c r="G19" s="562">
        <v>203</v>
      </c>
      <c r="H19" s="565"/>
      <c r="J19" s="546"/>
    </row>
    <row r="20" spans="1:10" s="549" customFormat="1" ht="19.5" customHeight="1">
      <c r="A20" s="560" t="s">
        <v>457</v>
      </c>
      <c r="B20" s="562">
        <v>210</v>
      </c>
      <c r="C20" s="562">
        <v>200</v>
      </c>
      <c r="D20" s="562">
        <v>207</v>
      </c>
      <c r="E20" s="562">
        <v>203</v>
      </c>
      <c r="F20" s="562">
        <v>218</v>
      </c>
      <c r="G20" s="562">
        <v>203</v>
      </c>
      <c r="H20" s="565"/>
      <c r="J20" s="546"/>
    </row>
    <row r="21" spans="1:10" s="549" customFormat="1" ht="19.5" customHeight="1">
      <c r="A21" s="560" t="s">
        <v>458</v>
      </c>
      <c r="B21" s="562">
        <v>114</v>
      </c>
      <c r="C21" s="562">
        <v>110</v>
      </c>
      <c r="D21" s="562">
        <v>108</v>
      </c>
      <c r="E21" s="562">
        <v>110</v>
      </c>
      <c r="F21" s="562">
        <v>109</v>
      </c>
      <c r="G21" s="562">
        <v>116</v>
      </c>
      <c r="H21" s="565"/>
      <c r="J21" s="546"/>
    </row>
    <row r="22" spans="1:10" s="549" customFormat="1" ht="19.5" customHeight="1">
      <c r="A22" s="560" t="s">
        <v>459</v>
      </c>
      <c r="B22" s="562">
        <v>106</v>
      </c>
      <c r="C22" s="562">
        <v>119</v>
      </c>
      <c r="D22" s="562">
        <v>120</v>
      </c>
      <c r="E22" s="562">
        <v>115</v>
      </c>
      <c r="F22" s="562">
        <v>117</v>
      </c>
      <c r="G22" s="562">
        <v>116</v>
      </c>
      <c r="H22" s="565"/>
      <c r="J22" s="546"/>
    </row>
    <row r="23" spans="1:10" s="549" customFormat="1" ht="19.5" customHeight="1">
      <c r="A23" s="560" t="s">
        <v>460</v>
      </c>
      <c r="B23" s="562">
        <v>210</v>
      </c>
      <c r="C23" s="562">
        <v>208</v>
      </c>
      <c r="D23" s="562">
        <v>202</v>
      </c>
      <c r="E23" s="562">
        <v>217</v>
      </c>
      <c r="F23" s="562">
        <v>205</v>
      </c>
      <c r="G23" s="562">
        <v>207</v>
      </c>
      <c r="H23" s="565"/>
      <c r="J23" s="546"/>
    </row>
    <row r="25" spans="1:10">
      <c r="A25" s="257"/>
    </row>
    <row r="26" spans="1:10">
      <c r="A26" s="257"/>
    </row>
  </sheetData>
  <mergeCells count="1">
    <mergeCell ref="B3:G3"/>
  </mergeCells>
  <dataValidations count="2">
    <dataValidation type="list" allowBlank="1" showInputMessage="1" showErrorMessage="1" sqref="K6" xr:uid="{00000000-0002-0000-1200-000000000000}">
      <formula1>$B$4:$G$4</formula1>
    </dataValidation>
    <dataValidation type="list" allowBlank="1" showInputMessage="1" showErrorMessage="1" sqref="K5" xr:uid="{00000000-0002-0000-1200-000001000000}">
      <formula1>$A$5:$A$23</formula1>
    </dataValidation>
  </dataValidations>
  <pageMargins left="0.7" right="0.7" top="0.75" bottom="0.75" header="0.3" footer="0.3"/>
  <pageSetup orientation="portrait" horizontalDpi="0" verticalDpi="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0070C0"/>
  </sheetPr>
  <dimension ref="A1:G18"/>
  <sheetViews>
    <sheetView showGridLines="0" zoomScale="130" zoomScaleNormal="130" workbookViewId="0"/>
  </sheetViews>
  <sheetFormatPr defaultRowHeight="17.25"/>
  <cols>
    <col min="1" max="1" width="11.375" style="372" bestFit="1" customWidth="1"/>
    <col min="2" max="2" width="6.375" style="372" bestFit="1" customWidth="1"/>
    <col min="3" max="3" width="10.375" style="372" bestFit="1" customWidth="1"/>
    <col min="4" max="4" width="13.875" style="371" bestFit="1" customWidth="1"/>
    <col min="5" max="5" width="28.125" style="372" bestFit="1" customWidth="1"/>
    <col min="6" max="6" width="9" style="372"/>
    <col min="7" max="7" width="8.375" style="372" bestFit="1" customWidth="1"/>
    <col min="8" max="16384" width="9" style="372"/>
  </cols>
  <sheetData>
    <row r="1" spans="1:7">
      <c r="A1" s="370" t="s">
        <v>461</v>
      </c>
      <c r="B1" s="370" t="s">
        <v>462</v>
      </c>
      <c r="C1" s="370" t="s">
        <v>463</v>
      </c>
    </row>
    <row r="2" spans="1:7">
      <c r="A2" s="373" t="s">
        <v>464</v>
      </c>
      <c r="B2" s="374">
        <v>81</v>
      </c>
      <c r="C2" s="375" t="str">
        <f>IF(B2&gt;=90,"Excellent",IF(B2&gt;=70,"Very Good",IF(B2&gt;=50,"Fair","Poor")))</f>
        <v>Very Good</v>
      </c>
    </row>
    <row r="3" spans="1:7">
      <c r="A3" s="373" t="s">
        <v>421</v>
      </c>
      <c r="B3" s="374">
        <v>69</v>
      </c>
      <c r="C3" s="375" t="str">
        <f t="shared" ref="C3:C10" si="0">IF(B3&gt;=90,"Excellent",IF(B3&gt;=70,"Very Good",IF(B3&gt;=50,"Fair","Poor")))</f>
        <v>Fair</v>
      </c>
      <c r="E3" s="372" t="s">
        <v>465</v>
      </c>
    </row>
    <row r="4" spans="1:7">
      <c r="A4" s="373" t="s">
        <v>466</v>
      </c>
      <c r="B4" s="374">
        <v>75</v>
      </c>
      <c r="C4" s="375" t="str">
        <f t="shared" si="0"/>
        <v>Very Good</v>
      </c>
      <c r="D4" s="371" t="s">
        <v>467</v>
      </c>
      <c r="E4" s="376"/>
      <c r="G4" s="377" t="s">
        <v>46</v>
      </c>
    </row>
    <row r="5" spans="1:7">
      <c r="A5" s="373" t="s">
        <v>468</v>
      </c>
      <c r="B5" s="374">
        <v>78</v>
      </c>
      <c r="C5" s="375" t="str">
        <f t="shared" si="0"/>
        <v>Very Good</v>
      </c>
    </row>
    <row r="6" spans="1:7">
      <c r="A6" s="373" t="s">
        <v>469</v>
      </c>
      <c r="B6" s="374">
        <v>55</v>
      </c>
      <c r="C6" s="375" t="str">
        <f t="shared" si="0"/>
        <v>Fair</v>
      </c>
      <c r="E6" s="372" t="s">
        <v>470</v>
      </c>
    </row>
    <row r="7" spans="1:7">
      <c r="A7" s="373" t="s">
        <v>471</v>
      </c>
      <c r="B7" s="374">
        <v>63</v>
      </c>
      <c r="C7" s="375" t="str">
        <f t="shared" si="0"/>
        <v>Fair</v>
      </c>
      <c r="D7" s="371" t="s">
        <v>472</v>
      </c>
      <c r="E7" s="378"/>
      <c r="G7" s="377" t="s">
        <v>46</v>
      </c>
    </row>
    <row r="8" spans="1:7">
      <c r="A8" s="373" t="s">
        <v>473</v>
      </c>
      <c r="B8" s="374">
        <v>57</v>
      </c>
      <c r="C8" s="375" t="str">
        <f t="shared" si="0"/>
        <v>Fair</v>
      </c>
    </row>
    <row r="9" spans="1:7">
      <c r="A9" s="373" t="s">
        <v>474</v>
      </c>
      <c r="B9" s="374">
        <v>92</v>
      </c>
      <c r="C9" s="375" t="str">
        <f t="shared" si="0"/>
        <v>Excellent</v>
      </c>
      <c r="E9" s="372" t="s">
        <v>475</v>
      </c>
    </row>
    <row r="10" spans="1:7">
      <c r="A10" s="373" t="s">
        <v>476</v>
      </c>
      <c r="B10" s="374">
        <v>69</v>
      </c>
      <c r="C10" s="375" t="str">
        <f t="shared" si="0"/>
        <v>Fair</v>
      </c>
      <c r="D10" s="371" t="s">
        <v>477</v>
      </c>
      <c r="E10" s="379"/>
      <c r="G10" s="377" t="s">
        <v>46</v>
      </c>
    </row>
    <row r="12" spans="1:7">
      <c r="E12" s="372" t="s">
        <v>478</v>
      </c>
    </row>
    <row r="13" spans="1:7">
      <c r="D13" s="371" t="s">
        <v>2</v>
      </c>
      <c r="E13" s="380"/>
      <c r="G13" s="377" t="s">
        <v>46</v>
      </c>
    </row>
    <row r="17" spans="1:1" ht="37.5">
      <c r="A17" s="381" t="s">
        <v>429</v>
      </c>
    </row>
    <row r="18" spans="1:1" ht="37.5">
      <c r="A18" s="381" t="s">
        <v>431</v>
      </c>
    </row>
  </sheetData>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00B050"/>
  </sheetPr>
  <dimension ref="A1:H24"/>
  <sheetViews>
    <sheetView showGridLines="0" workbookViewId="0"/>
  </sheetViews>
  <sheetFormatPr defaultColWidth="8" defaultRowHeight="15"/>
  <cols>
    <col min="1" max="1" width="16.25" style="391" bestFit="1" customWidth="1"/>
    <col min="2" max="2" width="12" style="391" bestFit="1" customWidth="1"/>
    <col min="3" max="3" width="2.625" style="387" customWidth="1"/>
    <col min="4" max="4" width="12.625" style="391" customWidth="1"/>
    <col min="5" max="5" width="13.375" style="391" bestFit="1" customWidth="1"/>
    <col min="6" max="7" width="8.375" style="391" bestFit="1" customWidth="1"/>
    <col min="8" max="8" width="11" style="391" bestFit="1" customWidth="1"/>
    <col min="9" max="16384" width="8" style="387"/>
  </cols>
  <sheetData>
    <row r="1" spans="1:8" ht="52.5">
      <c r="A1" s="184" t="s">
        <v>479</v>
      </c>
    </row>
    <row r="3" spans="1:8" ht="18.75">
      <c r="A3" s="382" t="s">
        <v>480</v>
      </c>
      <c r="B3" s="383" t="s">
        <v>481</v>
      </c>
      <c r="C3" s="384"/>
      <c r="D3" s="385"/>
      <c r="E3" s="386" t="s">
        <v>482</v>
      </c>
      <c r="F3" s="386" t="s">
        <v>483</v>
      </c>
      <c r="G3" s="386" t="s">
        <v>484</v>
      </c>
      <c r="H3" s="386" t="s">
        <v>485</v>
      </c>
    </row>
    <row r="4" spans="1:8" ht="18.75">
      <c r="A4" s="382" t="s">
        <v>486</v>
      </c>
      <c r="B4" s="383" t="s">
        <v>482</v>
      </c>
      <c r="C4" s="384"/>
      <c r="D4" s="388" t="s">
        <v>487</v>
      </c>
      <c r="E4" s="389">
        <v>2892</v>
      </c>
      <c r="F4" s="389">
        <v>1771</v>
      </c>
      <c r="G4" s="389">
        <v>4718</v>
      </c>
      <c r="H4" s="389">
        <f t="shared" ref="H4:H15" si="0">SUM(E4:G4)</f>
        <v>9381</v>
      </c>
    </row>
    <row r="5" spans="1:8" ht="18.75">
      <c r="A5" s="390"/>
      <c r="C5" s="384"/>
      <c r="D5" s="388" t="s">
        <v>488</v>
      </c>
      <c r="E5" s="389">
        <v>3380</v>
      </c>
      <c r="F5" s="389">
        <v>4711</v>
      </c>
      <c r="G5" s="389">
        <v>2615</v>
      </c>
      <c r="H5" s="389">
        <f t="shared" si="0"/>
        <v>10706</v>
      </c>
    </row>
    <row r="6" spans="1:8" ht="18.75">
      <c r="A6" s="382" t="s">
        <v>489</v>
      </c>
      <c r="B6" s="392"/>
      <c r="C6" s="384"/>
      <c r="D6" s="388" t="s">
        <v>490</v>
      </c>
      <c r="E6" s="389">
        <v>3744</v>
      </c>
      <c r="F6" s="389">
        <v>3223</v>
      </c>
      <c r="G6" s="389">
        <v>5312</v>
      </c>
      <c r="H6" s="389">
        <f t="shared" si="0"/>
        <v>12279</v>
      </c>
    </row>
    <row r="7" spans="1:8" ht="18.75">
      <c r="A7" s="382" t="s">
        <v>491</v>
      </c>
      <c r="B7" s="392"/>
      <c r="C7" s="384"/>
      <c r="D7" s="388" t="s">
        <v>17</v>
      </c>
      <c r="E7" s="389">
        <v>3221</v>
      </c>
      <c r="F7" s="389">
        <v>2438</v>
      </c>
      <c r="G7" s="389">
        <v>1108</v>
      </c>
      <c r="H7" s="389">
        <f t="shared" si="0"/>
        <v>6767</v>
      </c>
    </row>
    <row r="8" spans="1:8" ht="18.75">
      <c r="A8" s="382" t="s">
        <v>492</v>
      </c>
      <c r="B8" s="392"/>
      <c r="C8" s="384"/>
      <c r="D8" s="388" t="s">
        <v>493</v>
      </c>
      <c r="E8" s="389">
        <v>4839</v>
      </c>
      <c r="F8" s="389">
        <v>1999</v>
      </c>
      <c r="G8" s="389">
        <v>1994</v>
      </c>
      <c r="H8" s="389">
        <f t="shared" si="0"/>
        <v>8832</v>
      </c>
    </row>
    <row r="9" spans="1:8" ht="18.75">
      <c r="A9" s="390"/>
      <c r="C9" s="384"/>
      <c r="D9" s="388" t="s">
        <v>394</v>
      </c>
      <c r="E9" s="389">
        <v>3767</v>
      </c>
      <c r="F9" s="389">
        <v>5140</v>
      </c>
      <c r="G9" s="389">
        <v>3830</v>
      </c>
      <c r="H9" s="389">
        <f t="shared" si="0"/>
        <v>12737</v>
      </c>
    </row>
    <row r="10" spans="1:8" ht="18.75">
      <c r="A10" s="390"/>
      <c r="C10" s="384"/>
      <c r="D10" s="388" t="s">
        <v>494</v>
      </c>
      <c r="E10" s="389">
        <v>5467</v>
      </c>
      <c r="F10" s="389">
        <v>3337</v>
      </c>
      <c r="G10" s="389">
        <v>3232</v>
      </c>
      <c r="H10" s="389">
        <f t="shared" si="0"/>
        <v>12036</v>
      </c>
    </row>
    <row r="11" spans="1:8" ht="18.75">
      <c r="A11" s="393" t="s">
        <v>495</v>
      </c>
      <c r="B11" s="392"/>
      <c r="C11" s="384"/>
      <c r="D11" s="388" t="s">
        <v>496</v>
      </c>
      <c r="E11" s="389">
        <v>3154</v>
      </c>
      <c r="F11" s="389">
        <v>4895</v>
      </c>
      <c r="G11" s="389">
        <v>1607</v>
      </c>
      <c r="H11" s="389">
        <f t="shared" si="0"/>
        <v>9656</v>
      </c>
    </row>
    <row r="12" spans="1:8" ht="18.75">
      <c r="C12" s="384"/>
      <c r="D12" s="388" t="s">
        <v>481</v>
      </c>
      <c r="E12" s="389">
        <v>1718</v>
      </c>
      <c r="F12" s="389">
        <v>2040</v>
      </c>
      <c r="G12" s="389">
        <v>1563</v>
      </c>
      <c r="H12" s="389">
        <f t="shared" si="0"/>
        <v>5321</v>
      </c>
    </row>
    <row r="13" spans="1:8" ht="18.75">
      <c r="C13" s="384"/>
      <c r="D13" s="388" t="s">
        <v>497</v>
      </c>
      <c r="E13" s="389">
        <v>1548</v>
      </c>
      <c r="F13" s="389">
        <v>1061</v>
      </c>
      <c r="G13" s="389">
        <v>2590</v>
      </c>
      <c r="H13" s="389">
        <f t="shared" si="0"/>
        <v>5199</v>
      </c>
    </row>
    <row r="14" spans="1:8" ht="18.75">
      <c r="C14" s="384"/>
      <c r="D14" s="388" t="s">
        <v>498</v>
      </c>
      <c r="E14" s="389">
        <v>5083</v>
      </c>
      <c r="F14" s="389">
        <v>3558</v>
      </c>
      <c r="G14" s="389">
        <v>3960</v>
      </c>
      <c r="H14" s="389">
        <f t="shared" si="0"/>
        <v>12601</v>
      </c>
    </row>
    <row r="15" spans="1:8" ht="18.75">
      <c r="C15" s="384"/>
      <c r="D15" s="388" t="s">
        <v>499</v>
      </c>
      <c r="E15" s="389">
        <v>5753</v>
      </c>
      <c r="F15" s="389">
        <v>2839</v>
      </c>
      <c r="G15" s="389">
        <v>3013</v>
      </c>
      <c r="H15" s="389">
        <f t="shared" si="0"/>
        <v>11605</v>
      </c>
    </row>
    <row r="16" spans="1:8" ht="18.75">
      <c r="C16" s="384"/>
      <c r="D16" s="388" t="s">
        <v>15</v>
      </c>
      <c r="E16" s="389">
        <f>SUM(E4:E15)</f>
        <v>44566</v>
      </c>
      <c r="F16" s="389">
        <f>SUM(F4:F15)</f>
        <v>37012</v>
      </c>
      <c r="G16" s="389">
        <f>SUM(G4:G15)</f>
        <v>35542</v>
      </c>
      <c r="H16" s="389">
        <f>SUM(H4:H15)</f>
        <v>117120</v>
      </c>
    </row>
    <row r="20" spans="2:3" s="391" customFormat="1">
      <c r="B20" s="394"/>
      <c r="C20" s="395"/>
    </row>
    <row r="21" spans="2:3" s="391" customFormat="1">
      <c r="B21" s="394"/>
      <c r="C21" s="395"/>
    </row>
    <row r="22" spans="2:3" s="391" customFormat="1">
      <c r="B22" s="394"/>
      <c r="C22" s="395"/>
    </row>
    <row r="23" spans="2:3" s="391" customFormat="1">
      <c r="B23" s="394"/>
      <c r="C23" s="395"/>
    </row>
    <row r="24" spans="2:3" s="391" customFormat="1">
      <c r="B24" s="394"/>
      <c r="C24" s="395"/>
    </row>
  </sheetData>
  <dataValidations count="2">
    <dataValidation type="list" allowBlank="1" showInputMessage="1" showErrorMessage="1" sqref="B4" xr:uid="{00000000-0002-0000-1400-000000000000}">
      <formula1>ProductList</formula1>
    </dataValidation>
    <dataValidation type="list" allowBlank="1" showInputMessage="1" showErrorMessage="1" sqref="B3" xr:uid="{00000000-0002-0000-1400-000001000000}">
      <formula1>MonthList</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CDACE6"/>
  </sheetPr>
  <dimension ref="A1:W13"/>
  <sheetViews>
    <sheetView showGridLines="0" zoomScaleNormal="100" workbookViewId="0"/>
  </sheetViews>
  <sheetFormatPr defaultRowHeight="16.5"/>
  <cols>
    <col min="1" max="1" width="23.25" style="175" customWidth="1"/>
    <col min="2" max="2" width="14" style="275" customWidth="1"/>
    <col min="3" max="3" width="12.875" style="275" customWidth="1"/>
    <col min="4" max="4" width="11.25" style="275" customWidth="1"/>
    <col min="5" max="5" width="11.5" style="275" customWidth="1"/>
    <col min="6" max="7" width="11.875" style="275" customWidth="1"/>
    <col min="8" max="8" width="10.875" style="275" customWidth="1"/>
    <col min="9" max="9" width="11.875" style="275" customWidth="1"/>
    <col min="10" max="10" width="11.625" style="275" customWidth="1"/>
    <col min="11" max="11" width="11.875" style="275" customWidth="1"/>
    <col min="12" max="12" width="11.25" style="275" customWidth="1"/>
    <col min="13" max="13" width="11.625" style="275" customWidth="1"/>
    <col min="14" max="14" width="11.5" style="275" customWidth="1"/>
    <col min="15" max="15" width="11.625" style="275" customWidth="1"/>
    <col min="16" max="16" width="11.875" style="275" customWidth="1"/>
    <col min="17" max="16384" width="9" style="175"/>
  </cols>
  <sheetData>
    <row r="1" spans="1:23" ht="52.5">
      <c r="A1" s="214" t="s">
        <v>500</v>
      </c>
      <c r="B1" s="273"/>
      <c r="C1" s="274"/>
      <c r="D1" s="274"/>
      <c r="E1" s="274"/>
      <c r="F1" s="274"/>
      <c r="G1" s="274"/>
      <c r="H1" s="274"/>
      <c r="I1" s="274"/>
      <c r="J1" s="274"/>
      <c r="K1" s="274"/>
      <c r="L1" s="274"/>
      <c r="M1" s="274"/>
      <c r="N1" s="274"/>
      <c r="O1" s="274"/>
      <c r="P1" s="274"/>
      <c r="Q1" s="165"/>
      <c r="R1" s="165"/>
      <c r="S1" s="165"/>
      <c r="T1" s="165"/>
      <c r="U1" s="165"/>
      <c r="V1" s="165"/>
      <c r="W1" s="165"/>
    </row>
    <row r="3" spans="1:23" ht="17.25">
      <c r="A3" s="590" t="s">
        <v>175</v>
      </c>
      <c r="B3" s="707" t="s">
        <v>501</v>
      </c>
      <c r="C3" s="707"/>
      <c r="D3" s="707"/>
      <c r="E3" s="707"/>
    </row>
    <row r="4" spans="1:23" ht="21" thickBot="1">
      <c r="A4" s="248" t="s">
        <v>177</v>
      </c>
      <c r="B4" s="249" t="s">
        <v>181</v>
      </c>
      <c r="C4" s="250" t="s">
        <v>182</v>
      </c>
      <c r="D4" s="249"/>
      <c r="E4" s="249"/>
    </row>
    <row r="5" spans="1:23" ht="21" thickTop="1">
      <c r="A5" s="252"/>
      <c r="B5" s="253"/>
      <c r="C5" s="253"/>
      <c r="D5" s="253"/>
      <c r="E5" s="253"/>
    </row>
    <row r="6" spans="1:23" ht="17.25">
      <c r="A6" s="276"/>
      <c r="B6" s="277"/>
      <c r="C6" s="277"/>
      <c r="D6" s="277"/>
    </row>
    <row r="8" spans="1:23" ht="25.5">
      <c r="A8" s="278" t="s">
        <v>177</v>
      </c>
      <c r="B8" s="279">
        <v>11158</v>
      </c>
      <c r="C8" s="279">
        <v>11584</v>
      </c>
      <c r="D8" s="279">
        <v>11659</v>
      </c>
      <c r="E8" s="279">
        <v>12867</v>
      </c>
      <c r="F8" s="279">
        <v>14809</v>
      </c>
      <c r="G8" s="279">
        <v>20058</v>
      </c>
      <c r="H8" s="279">
        <v>20337</v>
      </c>
      <c r="I8" s="279">
        <v>22680</v>
      </c>
      <c r="J8" s="279">
        <v>22974</v>
      </c>
      <c r="K8" s="279">
        <v>25525</v>
      </c>
      <c r="L8" s="279">
        <v>25871</v>
      </c>
      <c r="M8" s="279">
        <v>26704</v>
      </c>
      <c r="N8" s="279">
        <v>30268</v>
      </c>
      <c r="O8" s="279">
        <v>36954</v>
      </c>
      <c r="P8" s="279">
        <v>38547</v>
      </c>
    </row>
    <row r="9" spans="1:23" ht="60.75">
      <c r="A9" s="278" t="s">
        <v>178</v>
      </c>
      <c r="B9" s="279" t="s">
        <v>183</v>
      </c>
      <c r="C9" s="279" t="s">
        <v>188</v>
      </c>
      <c r="D9" s="279" t="s">
        <v>192</v>
      </c>
      <c r="E9" s="279" t="s">
        <v>196</v>
      </c>
      <c r="F9" s="279" t="s">
        <v>200</v>
      </c>
      <c r="G9" s="279" t="s">
        <v>204</v>
      </c>
      <c r="H9" s="279" t="s">
        <v>208</v>
      </c>
      <c r="I9" s="279" t="s">
        <v>212</v>
      </c>
      <c r="J9" s="279" t="s">
        <v>216</v>
      </c>
      <c r="K9" s="279" t="s">
        <v>220</v>
      </c>
      <c r="L9" s="279" t="s">
        <v>224</v>
      </c>
      <c r="M9" s="279" t="s">
        <v>228</v>
      </c>
      <c r="N9" s="279" t="s">
        <v>232</v>
      </c>
      <c r="O9" s="279" t="s">
        <v>236</v>
      </c>
      <c r="P9" s="279" t="s">
        <v>240</v>
      </c>
    </row>
    <row r="10" spans="1:23" ht="60.75">
      <c r="A10" s="278" t="s">
        <v>179</v>
      </c>
      <c r="B10" s="279" t="s">
        <v>184</v>
      </c>
      <c r="C10" s="279" t="s">
        <v>189</v>
      </c>
      <c r="D10" s="279" t="s">
        <v>193</v>
      </c>
      <c r="E10" s="279" t="s">
        <v>197</v>
      </c>
      <c r="F10" s="279" t="s">
        <v>201</v>
      </c>
      <c r="G10" s="279" t="s">
        <v>205</v>
      </c>
      <c r="H10" s="279" t="s">
        <v>209</v>
      </c>
      <c r="I10" s="279" t="s">
        <v>502</v>
      </c>
      <c r="J10" s="279" t="s">
        <v>217</v>
      </c>
      <c r="K10" s="279" t="s">
        <v>221</v>
      </c>
      <c r="L10" s="279" t="s">
        <v>225</v>
      </c>
      <c r="M10" s="279" t="s">
        <v>229</v>
      </c>
      <c r="N10" s="279" t="s">
        <v>233</v>
      </c>
      <c r="O10" s="279" t="s">
        <v>237</v>
      </c>
      <c r="P10" s="279" t="s">
        <v>241</v>
      </c>
    </row>
    <row r="11" spans="1:23" ht="40.5">
      <c r="A11" s="278" t="s">
        <v>180</v>
      </c>
      <c r="B11" s="279" t="s">
        <v>185</v>
      </c>
      <c r="C11" s="279" t="s">
        <v>190</v>
      </c>
      <c r="D11" s="279" t="s">
        <v>194</v>
      </c>
      <c r="E11" s="279" t="s">
        <v>503</v>
      </c>
      <c r="F11" s="279" t="s">
        <v>202</v>
      </c>
      <c r="G11" s="279" t="s">
        <v>206</v>
      </c>
      <c r="H11" s="279" t="s">
        <v>210</v>
      </c>
      <c r="I11" s="279" t="s">
        <v>214</v>
      </c>
      <c r="J11" s="279" t="s">
        <v>218</v>
      </c>
      <c r="K11" s="279" t="s">
        <v>222</v>
      </c>
      <c r="L11" s="279" t="s">
        <v>226</v>
      </c>
      <c r="M11" s="279" t="s">
        <v>230</v>
      </c>
      <c r="N11" s="279" t="s">
        <v>234</v>
      </c>
      <c r="O11" s="279" t="s">
        <v>238</v>
      </c>
      <c r="P11" s="279" t="s">
        <v>242</v>
      </c>
    </row>
    <row r="12" spans="1:23" ht="25.5">
      <c r="A12" s="278" t="s">
        <v>181</v>
      </c>
      <c r="B12" s="279" t="s">
        <v>186</v>
      </c>
      <c r="C12" s="279" t="s">
        <v>186</v>
      </c>
      <c r="D12" s="279" t="s">
        <v>186</v>
      </c>
      <c r="E12" s="279" t="s">
        <v>186</v>
      </c>
      <c r="F12" s="279" t="s">
        <v>186</v>
      </c>
      <c r="G12" s="279" t="s">
        <v>186</v>
      </c>
      <c r="H12" s="279" t="s">
        <v>186</v>
      </c>
      <c r="I12" s="279" t="s">
        <v>186</v>
      </c>
      <c r="J12" s="279" t="s">
        <v>186</v>
      </c>
      <c r="K12" s="279" t="s">
        <v>186</v>
      </c>
      <c r="L12" s="279" t="s">
        <v>186</v>
      </c>
      <c r="M12" s="279" t="s">
        <v>186</v>
      </c>
      <c r="N12" s="279" t="s">
        <v>186</v>
      </c>
      <c r="O12" s="279" t="s">
        <v>186</v>
      </c>
      <c r="P12" s="279" t="s">
        <v>186</v>
      </c>
    </row>
    <row r="13" spans="1:23" ht="40.5">
      <c r="A13" s="278" t="s">
        <v>182</v>
      </c>
      <c r="B13" s="279" t="s">
        <v>187</v>
      </c>
      <c r="C13" s="279" t="s">
        <v>191</v>
      </c>
      <c r="D13" s="279" t="s">
        <v>195</v>
      </c>
      <c r="E13" s="279" t="s">
        <v>199</v>
      </c>
      <c r="F13" s="279" t="s">
        <v>203</v>
      </c>
      <c r="G13" s="279" t="s">
        <v>207</v>
      </c>
      <c r="H13" s="279" t="s">
        <v>211</v>
      </c>
      <c r="I13" s="279" t="s">
        <v>215</v>
      </c>
      <c r="J13" s="279" t="s">
        <v>219</v>
      </c>
      <c r="K13" s="279" t="s">
        <v>223</v>
      </c>
      <c r="L13" s="279" t="s">
        <v>227</v>
      </c>
      <c r="M13" s="279" t="s">
        <v>231</v>
      </c>
      <c r="N13" s="279" t="s">
        <v>235</v>
      </c>
      <c r="O13" s="279" t="s">
        <v>239</v>
      </c>
      <c r="P13" s="279" t="s">
        <v>243</v>
      </c>
    </row>
  </sheetData>
  <mergeCells count="1">
    <mergeCell ref="B3:E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B483D9"/>
  </sheetPr>
  <dimension ref="A1:AL676"/>
  <sheetViews>
    <sheetView showGridLines="0" zoomScale="85" zoomScaleNormal="85" workbookViewId="0"/>
  </sheetViews>
  <sheetFormatPr defaultColWidth="9" defaultRowHeight="12.75"/>
  <cols>
    <col min="1" max="1" width="14.875" style="143" customWidth="1"/>
    <col min="2" max="2" width="10.75" style="143" customWidth="1"/>
    <col min="3" max="3" width="18" style="145" customWidth="1"/>
    <col min="4" max="4" width="18" style="143" hidden="1" customWidth="1"/>
    <col min="5" max="5" width="36.25" style="143" customWidth="1"/>
    <col min="6" max="6" width="10.5" style="143" customWidth="1"/>
    <col min="7" max="8" width="14.25" style="444" customWidth="1"/>
    <col min="9" max="9" width="9" style="451" customWidth="1"/>
    <col min="10" max="10" width="14.25" style="444" customWidth="1"/>
    <col min="11" max="11" width="13.25" style="444" customWidth="1"/>
    <col min="12" max="12" width="14.75" style="444" customWidth="1"/>
    <col min="13" max="13" width="1.875" style="144" customWidth="1"/>
    <col min="14" max="14" width="16.5" style="144" customWidth="1"/>
    <col min="15" max="15" width="15.5" style="144" customWidth="1"/>
    <col min="16" max="16" width="3.25" style="143" customWidth="1"/>
    <col min="17" max="17" width="6.375" style="143" customWidth="1"/>
    <col min="18" max="18" width="9" style="143"/>
    <col min="19" max="19" width="18.5" style="143" customWidth="1"/>
    <col min="20" max="20" width="17" style="143" customWidth="1"/>
    <col min="21" max="21" width="13.375" style="143" customWidth="1"/>
    <col min="22" max="22" width="11.5" style="143" customWidth="1"/>
    <col min="23" max="23" width="8.25" style="143" customWidth="1"/>
    <col min="24" max="16384" width="9" style="143"/>
  </cols>
  <sheetData>
    <row r="1" spans="1:38" ht="52.5">
      <c r="A1" s="184" t="s">
        <v>504</v>
      </c>
      <c r="B1" s="281"/>
      <c r="C1" s="452"/>
      <c r="D1" s="281"/>
      <c r="E1" s="281"/>
      <c r="F1" s="202"/>
      <c r="G1" s="445"/>
      <c r="H1" s="445"/>
      <c r="I1" s="447"/>
      <c r="J1" s="441"/>
      <c r="K1" s="441"/>
      <c r="L1" s="441"/>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3" spans="1:38" ht="18.75" customHeight="1">
      <c r="A3" s="434"/>
      <c r="B3" s="434"/>
      <c r="C3" s="453"/>
      <c r="D3" s="434"/>
      <c r="E3" s="434"/>
      <c r="F3" s="434"/>
      <c r="G3" s="433"/>
      <c r="H3" s="433"/>
      <c r="I3" s="448"/>
      <c r="J3" s="433"/>
      <c r="K3" s="455" t="s">
        <v>68</v>
      </c>
      <c r="L3" s="455" t="s">
        <v>505</v>
      </c>
      <c r="M3" s="147"/>
      <c r="N3" s="432"/>
      <c r="O3" s="433"/>
      <c r="P3" s="146"/>
      <c r="Q3" s="146"/>
    </row>
    <row r="4" spans="1:38" ht="18" customHeight="1">
      <c r="A4" s="437" t="s">
        <v>48</v>
      </c>
      <c r="B4" s="437" t="s">
        <v>342</v>
      </c>
      <c r="C4" s="454" t="s">
        <v>506</v>
      </c>
      <c r="D4" s="437"/>
      <c r="E4" s="437" t="s">
        <v>507</v>
      </c>
      <c r="F4" s="438" t="s">
        <v>508</v>
      </c>
      <c r="G4" s="442" t="s">
        <v>509</v>
      </c>
      <c r="H4" s="446" t="s">
        <v>510</v>
      </c>
      <c r="I4" s="449" t="s">
        <v>511</v>
      </c>
      <c r="J4" s="442" t="s">
        <v>512</v>
      </c>
      <c r="K4" s="442" t="s">
        <v>513</v>
      </c>
      <c r="L4" s="442" t="s">
        <v>513</v>
      </c>
      <c r="M4" s="147"/>
      <c r="N4" s="432"/>
      <c r="O4" s="433"/>
      <c r="P4" s="148"/>
      <c r="Q4" s="149"/>
    </row>
    <row r="5" spans="1:38" ht="20.25">
      <c r="A5" s="150" t="s">
        <v>50</v>
      </c>
      <c r="B5" s="150" t="s">
        <v>514</v>
      </c>
      <c r="C5" s="151">
        <v>42162</v>
      </c>
      <c r="D5" s="160">
        <v>54</v>
      </c>
      <c r="E5" s="151" t="s">
        <v>515</v>
      </c>
      <c r="F5" s="150">
        <v>1000</v>
      </c>
      <c r="G5" s="152">
        <v>12340</v>
      </c>
      <c r="H5" s="152">
        <f t="shared" ref="H5:H68" si="0">+J5-G5</f>
        <v>10470</v>
      </c>
      <c r="I5" s="153">
        <f t="shared" ref="I5:I68" si="1">+H5/J5</f>
        <v>0.45900920648838228</v>
      </c>
      <c r="J5" s="628">
        <v>22810</v>
      </c>
      <c r="K5" s="152"/>
      <c r="L5" s="152"/>
      <c r="M5" s="147"/>
      <c r="N5" s="717" t="s">
        <v>516</v>
      </c>
      <c r="O5" s="717"/>
      <c r="P5" s="146"/>
      <c r="Q5" s="146"/>
    </row>
    <row r="6" spans="1:38" ht="20.25">
      <c r="A6" s="155" t="s">
        <v>367</v>
      </c>
      <c r="B6" s="155" t="s">
        <v>517</v>
      </c>
      <c r="C6" s="151">
        <v>42186</v>
      </c>
      <c r="D6" s="160">
        <v>30</v>
      </c>
      <c r="E6" s="156" t="s">
        <v>518</v>
      </c>
      <c r="F6" s="155">
        <v>100</v>
      </c>
      <c r="G6" s="154">
        <v>1038</v>
      </c>
      <c r="H6" s="154">
        <f t="shared" si="0"/>
        <v>1219</v>
      </c>
      <c r="I6" s="157">
        <f t="shared" si="1"/>
        <v>0.54009747452370405</v>
      </c>
      <c r="J6" s="629">
        <v>2257</v>
      </c>
      <c r="K6" s="154"/>
      <c r="L6" s="154"/>
      <c r="M6" s="158"/>
      <c r="N6" s="717" t="s">
        <v>519</v>
      </c>
      <c r="O6" s="717"/>
      <c r="P6" s="146"/>
      <c r="Q6" s="146"/>
      <c r="R6" s="321"/>
      <c r="S6" s="321"/>
      <c r="T6" s="321"/>
      <c r="U6" s="321"/>
    </row>
    <row r="7" spans="1:38" ht="20.25">
      <c r="A7" s="155" t="s">
        <v>50</v>
      </c>
      <c r="B7" s="155" t="s">
        <v>517</v>
      </c>
      <c r="C7" s="151">
        <v>42154</v>
      </c>
      <c r="D7" s="160">
        <v>62</v>
      </c>
      <c r="E7" s="156" t="s">
        <v>520</v>
      </c>
      <c r="F7" s="155">
        <v>800</v>
      </c>
      <c r="G7" s="154">
        <v>9962</v>
      </c>
      <c r="H7" s="154">
        <f t="shared" si="0"/>
        <v>8590</v>
      </c>
      <c r="I7" s="157">
        <f t="shared" si="1"/>
        <v>0.46302285467874083</v>
      </c>
      <c r="J7" s="629">
        <v>18552</v>
      </c>
      <c r="K7" s="154"/>
      <c r="L7" s="154"/>
      <c r="M7" s="158"/>
      <c r="N7" s="615" t="s">
        <v>512</v>
      </c>
      <c r="O7" s="616" t="s">
        <v>521</v>
      </c>
      <c r="P7" s="146"/>
      <c r="Q7" s="146"/>
      <c r="R7" s="321"/>
      <c r="S7" s="321"/>
      <c r="T7" s="321"/>
      <c r="U7" s="321"/>
    </row>
    <row r="8" spans="1:38" ht="20.25">
      <c r="A8" s="155" t="s">
        <v>50</v>
      </c>
      <c r="B8" s="155" t="s">
        <v>514</v>
      </c>
      <c r="C8" s="151">
        <v>42145</v>
      </c>
      <c r="D8" s="160">
        <v>71</v>
      </c>
      <c r="E8" s="156" t="s">
        <v>522</v>
      </c>
      <c r="F8" s="155">
        <v>400</v>
      </c>
      <c r="G8" s="154">
        <v>4530</v>
      </c>
      <c r="H8" s="154">
        <f t="shared" si="0"/>
        <v>4622</v>
      </c>
      <c r="I8" s="157">
        <f t="shared" si="1"/>
        <v>0.50502622377622375</v>
      </c>
      <c r="J8" s="629">
        <v>9152</v>
      </c>
      <c r="K8" s="154"/>
      <c r="L8" s="154"/>
      <c r="M8" s="158"/>
      <c r="N8" s="435" t="s">
        <v>523</v>
      </c>
      <c r="O8" s="436">
        <v>0.2</v>
      </c>
      <c r="P8" s="146"/>
      <c r="Q8" s="146"/>
      <c r="R8" s="321"/>
      <c r="S8" s="321"/>
      <c r="T8" s="321"/>
      <c r="U8" s="321"/>
    </row>
    <row r="9" spans="1:38" ht="20.25">
      <c r="A9" s="155" t="s">
        <v>50</v>
      </c>
      <c r="B9" s="155" t="s">
        <v>524</v>
      </c>
      <c r="C9" s="151">
        <v>42171</v>
      </c>
      <c r="D9" s="160">
        <v>45</v>
      </c>
      <c r="E9" s="156" t="s">
        <v>525</v>
      </c>
      <c r="F9" s="155">
        <v>400</v>
      </c>
      <c r="G9" s="154">
        <v>4558</v>
      </c>
      <c r="H9" s="154">
        <f t="shared" si="0"/>
        <v>3898</v>
      </c>
      <c r="I9" s="157">
        <f t="shared" si="1"/>
        <v>0.46097445600756859</v>
      </c>
      <c r="J9" s="629">
        <v>8456</v>
      </c>
      <c r="K9" s="154"/>
      <c r="L9" s="154"/>
      <c r="M9" s="158"/>
      <c r="N9" s="435" t="s">
        <v>526</v>
      </c>
      <c r="O9" s="436">
        <v>0.1</v>
      </c>
      <c r="P9" s="146"/>
      <c r="Q9" s="146"/>
      <c r="R9" s="321"/>
      <c r="S9" s="177"/>
      <c r="T9" s="178"/>
      <c r="U9" s="321"/>
    </row>
    <row r="10" spans="1:38" ht="20.25">
      <c r="A10" s="155" t="s">
        <v>50</v>
      </c>
      <c r="B10" s="155" t="s">
        <v>517</v>
      </c>
      <c r="C10" s="151">
        <v>42214</v>
      </c>
      <c r="D10" s="160">
        <v>2</v>
      </c>
      <c r="E10" s="156" t="s">
        <v>527</v>
      </c>
      <c r="F10" s="155">
        <v>1000</v>
      </c>
      <c r="G10" s="154">
        <v>9909</v>
      </c>
      <c r="H10" s="154">
        <f t="shared" si="0"/>
        <v>11821</v>
      </c>
      <c r="I10" s="157">
        <f t="shared" si="1"/>
        <v>0.54399447768062581</v>
      </c>
      <c r="J10" s="629">
        <v>21730</v>
      </c>
      <c r="K10" s="154"/>
      <c r="L10" s="154"/>
      <c r="M10" s="158"/>
      <c r="N10" s="435" t="s">
        <v>528</v>
      </c>
      <c r="O10" s="436">
        <v>7.4999999999999997E-2</v>
      </c>
      <c r="P10" s="146"/>
      <c r="Q10" s="146"/>
      <c r="R10" s="321"/>
      <c r="S10" s="179"/>
      <c r="T10" s="322"/>
      <c r="U10" s="321"/>
    </row>
    <row r="11" spans="1:38" ht="20.25">
      <c r="A11" s="155" t="s">
        <v>367</v>
      </c>
      <c r="B11" s="155" t="s">
        <v>524</v>
      </c>
      <c r="C11" s="151">
        <v>42143</v>
      </c>
      <c r="D11" s="160">
        <v>73</v>
      </c>
      <c r="E11" s="156" t="s">
        <v>525</v>
      </c>
      <c r="F11" s="155">
        <v>800</v>
      </c>
      <c r="G11" s="154">
        <v>8503</v>
      </c>
      <c r="H11" s="154">
        <f t="shared" si="0"/>
        <v>7913</v>
      </c>
      <c r="I11" s="157">
        <f t="shared" si="1"/>
        <v>0.48202972709551656</v>
      </c>
      <c r="J11" s="629">
        <v>16416</v>
      </c>
      <c r="K11" s="154"/>
      <c r="L11" s="154"/>
      <c r="M11" s="158"/>
      <c r="N11" s="435" t="s">
        <v>529</v>
      </c>
      <c r="O11" s="436">
        <v>0.05</v>
      </c>
      <c r="P11" s="146"/>
      <c r="Q11" s="146"/>
      <c r="R11" s="321"/>
      <c r="S11" s="179"/>
      <c r="T11" s="322"/>
      <c r="U11" s="321"/>
    </row>
    <row r="12" spans="1:38" ht="20.25">
      <c r="A12" s="155" t="s">
        <v>367</v>
      </c>
      <c r="B12" s="155" t="s">
        <v>514</v>
      </c>
      <c r="C12" s="151">
        <v>42211</v>
      </c>
      <c r="D12" s="160">
        <v>5</v>
      </c>
      <c r="E12" s="156" t="s">
        <v>530</v>
      </c>
      <c r="F12" s="155">
        <v>900</v>
      </c>
      <c r="G12" s="154">
        <v>10290</v>
      </c>
      <c r="H12" s="154">
        <f t="shared" si="0"/>
        <v>11148</v>
      </c>
      <c r="I12" s="157">
        <f t="shared" si="1"/>
        <v>0.52001119507416738</v>
      </c>
      <c r="J12" s="629">
        <v>21438</v>
      </c>
      <c r="K12" s="154"/>
      <c r="L12" s="154"/>
      <c r="M12" s="158"/>
      <c r="N12" s="435" t="s">
        <v>531</v>
      </c>
      <c r="O12" s="436">
        <v>2.5000000000000001E-2</v>
      </c>
      <c r="P12" s="146"/>
      <c r="Q12" s="146"/>
      <c r="R12" s="321"/>
      <c r="S12" s="321"/>
      <c r="T12" s="321"/>
      <c r="U12" s="321"/>
    </row>
    <row r="13" spans="1:38" ht="20.25">
      <c r="A13" s="155" t="s">
        <v>367</v>
      </c>
      <c r="B13" s="155" t="s">
        <v>524</v>
      </c>
      <c r="C13" s="151">
        <v>42149</v>
      </c>
      <c r="D13" s="160">
        <v>67</v>
      </c>
      <c r="E13" s="156" t="s">
        <v>532</v>
      </c>
      <c r="F13" s="155">
        <v>300</v>
      </c>
      <c r="G13" s="154">
        <v>2902</v>
      </c>
      <c r="H13" s="154">
        <f t="shared" si="0"/>
        <v>3365</v>
      </c>
      <c r="I13" s="157">
        <f t="shared" si="1"/>
        <v>0.53693952449337801</v>
      </c>
      <c r="J13" s="629">
        <v>6267</v>
      </c>
      <c r="K13" s="154"/>
      <c r="L13" s="154"/>
      <c r="M13" s="158"/>
      <c r="N13" s="718" t="s">
        <v>46</v>
      </c>
      <c r="O13" s="718"/>
      <c r="P13" s="146"/>
      <c r="Q13" s="146"/>
    </row>
    <row r="14" spans="1:38" ht="20.25">
      <c r="A14" s="155" t="s">
        <v>50</v>
      </c>
      <c r="B14" s="155" t="s">
        <v>514</v>
      </c>
      <c r="C14" s="151">
        <v>42212</v>
      </c>
      <c r="D14" s="160">
        <v>4</v>
      </c>
      <c r="E14" s="156" t="s">
        <v>533</v>
      </c>
      <c r="F14" s="155">
        <v>100</v>
      </c>
      <c r="G14" s="154">
        <v>1133</v>
      </c>
      <c r="H14" s="154">
        <f t="shared" si="0"/>
        <v>1268</v>
      </c>
      <c r="I14" s="157">
        <f t="shared" si="1"/>
        <v>0.52811328613077879</v>
      </c>
      <c r="J14" s="629">
        <v>2401</v>
      </c>
      <c r="K14" s="154"/>
      <c r="L14" s="154"/>
      <c r="M14" s="158"/>
      <c r="N14" s="147"/>
      <c r="O14" s="147"/>
      <c r="P14" s="146"/>
      <c r="Q14" s="146"/>
    </row>
    <row r="15" spans="1:38" ht="20.25">
      <c r="A15" s="155" t="s">
        <v>50</v>
      </c>
      <c r="B15" s="155" t="s">
        <v>524</v>
      </c>
      <c r="C15" s="151">
        <v>42137</v>
      </c>
      <c r="D15" s="160">
        <v>79</v>
      </c>
      <c r="E15" s="156" t="s">
        <v>518</v>
      </c>
      <c r="F15" s="155">
        <v>500</v>
      </c>
      <c r="G15" s="154">
        <v>4887</v>
      </c>
      <c r="H15" s="154">
        <f t="shared" si="0"/>
        <v>4458</v>
      </c>
      <c r="I15" s="157">
        <f t="shared" si="1"/>
        <v>0.47704654895666132</v>
      </c>
      <c r="J15" s="629">
        <v>9345</v>
      </c>
      <c r="K15" s="154"/>
      <c r="L15" s="154"/>
      <c r="M15" s="158"/>
      <c r="N15" s="717" t="s">
        <v>516</v>
      </c>
      <c r="O15" s="717"/>
      <c r="P15" s="146"/>
      <c r="Q15" s="146"/>
      <c r="S15" s="181"/>
      <c r="T15" s="182"/>
      <c r="U15" s="182"/>
      <c r="V15" s="182"/>
    </row>
    <row r="16" spans="1:38" ht="20.25">
      <c r="A16" s="155" t="s">
        <v>50</v>
      </c>
      <c r="B16" s="155" t="s">
        <v>524</v>
      </c>
      <c r="C16" s="151">
        <v>42214</v>
      </c>
      <c r="D16" s="160">
        <v>2</v>
      </c>
      <c r="E16" s="156" t="s">
        <v>534</v>
      </c>
      <c r="F16" s="155">
        <v>600</v>
      </c>
      <c r="G16" s="154">
        <v>5988</v>
      </c>
      <c r="H16" s="154">
        <f t="shared" si="0"/>
        <v>5640</v>
      </c>
      <c r="I16" s="157">
        <f t="shared" si="1"/>
        <v>0.48503611971104232</v>
      </c>
      <c r="J16" s="629">
        <v>11628</v>
      </c>
      <c r="K16" s="154"/>
      <c r="L16" s="154"/>
      <c r="M16" s="158"/>
      <c r="N16" s="717" t="s">
        <v>535</v>
      </c>
      <c r="O16" s="717"/>
      <c r="P16" s="146"/>
      <c r="Q16" s="146"/>
    </row>
    <row r="17" spans="1:24" ht="20.25">
      <c r="A17" s="155" t="s">
        <v>52</v>
      </c>
      <c r="B17" s="155" t="s">
        <v>517</v>
      </c>
      <c r="C17" s="151">
        <v>42138</v>
      </c>
      <c r="D17" s="160">
        <v>78</v>
      </c>
      <c r="E17" s="156" t="s">
        <v>518</v>
      </c>
      <c r="F17" s="155">
        <v>100</v>
      </c>
      <c r="G17" s="154">
        <v>952</v>
      </c>
      <c r="H17" s="154">
        <f t="shared" si="0"/>
        <v>1090</v>
      </c>
      <c r="I17" s="157">
        <f t="shared" si="1"/>
        <v>0.53379040156709112</v>
      </c>
      <c r="J17" s="629">
        <v>2042</v>
      </c>
      <c r="K17" s="154"/>
      <c r="L17" s="154"/>
      <c r="M17" s="158"/>
      <c r="N17" s="615" t="s">
        <v>512</v>
      </c>
      <c r="O17" s="616" t="s">
        <v>521</v>
      </c>
      <c r="P17" s="146"/>
      <c r="Q17" s="146"/>
    </row>
    <row r="18" spans="1:24" ht="20.25">
      <c r="A18" s="155" t="s">
        <v>50</v>
      </c>
      <c r="B18" s="155" t="s">
        <v>524</v>
      </c>
      <c r="C18" s="151">
        <v>42126</v>
      </c>
      <c r="D18" s="160">
        <v>90</v>
      </c>
      <c r="E18" s="156" t="s">
        <v>536</v>
      </c>
      <c r="F18" s="155">
        <v>800</v>
      </c>
      <c r="G18" s="154">
        <v>6585</v>
      </c>
      <c r="H18" s="154">
        <f t="shared" si="0"/>
        <v>7855</v>
      </c>
      <c r="I18" s="157">
        <f t="shared" si="1"/>
        <v>0.54397506925207761</v>
      </c>
      <c r="J18" s="629">
        <v>14440</v>
      </c>
      <c r="K18" s="154"/>
      <c r="L18" s="154"/>
      <c r="M18" s="158"/>
      <c r="N18" s="435">
        <v>0</v>
      </c>
      <c r="O18" s="436">
        <v>0</v>
      </c>
      <c r="P18" s="146"/>
      <c r="Q18" s="146"/>
      <c r="W18" s="177"/>
      <c r="X18" s="178"/>
    </row>
    <row r="19" spans="1:24" ht="20.25">
      <c r="A19" s="155" t="s">
        <v>52</v>
      </c>
      <c r="B19" s="155" t="s">
        <v>524</v>
      </c>
      <c r="C19" s="151">
        <v>42176</v>
      </c>
      <c r="D19" s="160">
        <v>40</v>
      </c>
      <c r="E19" s="156" t="s">
        <v>520</v>
      </c>
      <c r="F19" s="155">
        <v>200</v>
      </c>
      <c r="G19" s="154">
        <v>1740</v>
      </c>
      <c r="H19" s="154">
        <f t="shared" si="0"/>
        <v>1812</v>
      </c>
      <c r="I19" s="157">
        <f t="shared" si="1"/>
        <v>0.51013513513513509</v>
      </c>
      <c r="J19" s="629">
        <v>3552</v>
      </c>
      <c r="K19" s="154"/>
      <c r="L19" s="154"/>
      <c r="M19" s="158"/>
      <c r="N19" s="435">
        <v>1000</v>
      </c>
      <c r="O19" s="436">
        <v>2.5000000000000001E-2</v>
      </c>
      <c r="P19" s="146"/>
      <c r="Q19" s="146"/>
      <c r="W19" s="179"/>
      <c r="X19" s="180"/>
    </row>
    <row r="20" spans="1:24" ht="20.25">
      <c r="A20" s="155" t="s">
        <v>52</v>
      </c>
      <c r="B20" s="155" t="s">
        <v>524</v>
      </c>
      <c r="C20" s="151">
        <v>42178</v>
      </c>
      <c r="D20" s="160">
        <v>38</v>
      </c>
      <c r="E20" s="156" t="s">
        <v>525</v>
      </c>
      <c r="F20" s="155">
        <v>800</v>
      </c>
      <c r="G20" s="154">
        <v>6814</v>
      </c>
      <c r="H20" s="154">
        <f t="shared" si="0"/>
        <v>7778</v>
      </c>
      <c r="I20" s="157">
        <f t="shared" si="1"/>
        <v>0.53303179824561409</v>
      </c>
      <c r="J20" s="629">
        <v>14592</v>
      </c>
      <c r="K20" s="154"/>
      <c r="L20" s="154"/>
      <c r="M20" s="158"/>
      <c r="N20" s="435">
        <v>7500</v>
      </c>
      <c r="O20" s="436">
        <v>0.05</v>
      </c>
      <c r="P20" s="146"/>
      <c r="Q20" s="146"/>
      <c r="W20" s="179"/>
      <c r="X20" s="180"/>
    </row>
    <row r="21" spans="1:24" ht="20.25">
      <c r="A21" s="155" t="s">
        <v>50</v>
      </c>
      <c r="B21" s="155" t="s">
        <v>524</v>
      </c>
      <c r="C21" s="151">
        <v>42189</v>
      </c>
      <c r="D21" s="160">
        <v>27</v>
      </c>
      <c r="E21" s="156" t="s">
        <v>532</v>
      </c>
      <c r="F21" s="155">
        <v>600</v>
      </c>
      <c r="G21" s="154">
        <v>6505</v>
      </c>
      <c r="H21" s="154">
        <f t="shared" si="0"/>
        <v>6101</v>
      </c>
      <c r="I21" s="157">
        <f t="shared" si="1"/>
        <v>0.48397588449944473</v>
      </c>
      <c r="J21" s="629">
        <v>12606</v>
      </c>
      <c r="K21" s="154"/>
      <c r="L21" s="154"/>
      <c r="M21" s="158"/>
      <c r="N21" s="435">
        <v>10000</v>
      </c>
      <c r="O21" s="436">
        <v>7.4999999999999997E-2</v>
      </c>
      <c r="P21" s="146"/>
      <c r="Q21" s="146"/>
      <c r="W21" s="179"/>
      <c r="X21" s="180"/>
    </row>
    <row r="22" spans="1:24" ht="20.25">
      <c r="A22" s="155" t="s">
        <v>367</v>
      </c>
      <c r="B22" s="155" t="s">
        <v>524</v>
      </c>
      <c r="C22" s="151">
        <v>42160</v>
      </c>
      <c r="D22" s="160">
        <v>56</v>
      </c>
      <c r="E22" s="156" t="s">
        <v>534</v>
      </c>
      <c r="F22" s="155">
        <v>1000</v>
      </c>
      <c r="G22" s="154">
        <v>11340</v>
      </c>
      <c r="H22" s="154">
        <f t="shared" si="0"/>
        <v>9430</v>
      </c>
      <c r="I22" s="157">
        <f t="shared" si="1"/>
        <v>0.45402022147327875</v>
      </c>
      <c r="J22" s="629">
        <v>20770</v>
      </c>
      <c r="K22" s="154"/>
      <c r="L22" s="154"/>
      <c r="M22" s="158"/>
      <c r="N22" s="435">
        <v>15000</v>
      </c>
      <c r="O22" s="436">
        <v>0.1</v>
      </c>
      <c r="P22" s="146"/>
      <c r="Q22" s="146"/>
      <c r="W22" s="179"/>
      <c r="X22" s="180"/>
    </row>
    <row r="23" spans="1:24" ht="20.25">
      <c r="A23" s="155" t="s">
        <v>50</v>
      </c>
      <c r="B23" s="155" t="s">
        <v>524</v>
      </c>
      <c r="C23" s="151">
        <v>42199</v>
      </c>
      <c r="D23" s="160">
        <v>17</v>
      </c>
      <c r="E23" s="156" t="s">
        <v>532</v>
      </c>
      <c r="F23" s="155">
        <v>400</v>
      </c>
      <c r="G23" s="154">
        <v>3966</v>
      </c>
      <c r="H23" s="154">
        <f t="shared" si="0"/>
        <v>4162</v>
      </c>
      <c r="I23" s="157">
        <f t="shared" si="1"/>
        <v>0.51205708661417326</v>
      </c>
      <c r="J23" s="629">
        <v>8128</v>
      </c>
      <c r="K23" s="154"/>
      <c r="L23" s="154"/>
      <c r="M23" s="158"/>
      <c r="N23" s="435">
        <v>20000</v>
      </c>
      <c r="O23" s="436">
        <v>0.2</v>
      </c>
      <c r="P23" s="146"/>
      <c r="Q23" s="146"/>
      <c r="W23" s="179"/>
      <c r="X23" s="180"/>
    </row>
    <row r="24" spans="1:24" ht="20.25">
      <c r="A24" s="155" t="s">
        <v>50</v>
      </c>
      <c r="B24" s="155" t="s">
        <v>517</v>
      </c>
      <c r="C24" s="151">
        <v>42198</v>
      </c>
      <c r="D24" s="160">
        <v>18</v>
      </c>
      <c r="E24" s="156" t="s">
        <v>525</v>
      </c>
      <c r="F24" s="155">
        <v>700</v>
      </c>
      <c r="G24" s="154">
        <v>8146</v>
      </c>
      <c r="H24" s="154">
        <f t="shared" si="0"/>
        <v>9004</v>
      </c>
      <c r="I24" s="157">
        <f t="shared" si="1"/>
        <v>0.5250145772594752</v>
      </c>
      <c r="J24" s="629">
        <v>17150</v>
      </c>
      <c r="K24" s="154"/>
      <c r="L24" s="154"/>
      <c r="M24" s="158"/>
      <c r="N24" s="716" t="s">
        <v>46</v>
      </c>
      <c r="O24" s="716"/>
      <c r="P24" s="146"/>
      <c r="Q24" s="146"/>
      <c r="W24" s="179"/>
      <c r="X24" s="180"/>
    </row>
    <row r="25" spans="1:24" ht="20.25">
      <c r="A25" s="155" t="s">
        <v>50</v>
      </c>
      <c r="B25" s="155" t="s">
        <v>524</v>
      </c>
      <c r="C25" s="151">
        <v>42122</v>
      </c>
      <c r="D25" s="160">
        <v>94</v>
      </c>
      <c r="E25" s="156" t="s">
        <v>522</v>
      </c>
      <c r="F25" s="155">
        <v>400</v>
      </c>
      <c r="G25" s="154">
        <v>3425</v>
      </c>
      <c r="H25" s="154">
        <f t="shared" si="0"/>
        <v>3711</v>
      </c>
      <c r="I25" s="157">
        <f t="shared" si="1"/>
        <v>0.5200392376681614</v>
      </c>
      <c r="J25" s="629">
        <v>7136</v>
      </c>
      <c r="K25" s="154"/>
      <c r="L25" s="154"/>
      <c r="M25" s="158"/>
      <c r="N25" s="158"/>
      <c r="O25" s="158"/>
      <c r="P25" s="146"/>
      <c r="Q25" s="146"/>
    </row>
    <row r="26" spans="1:24" ht="20.25">
      <c r="A26" s="155" t="s">
        <v>50</v>
      </c>
      <c r="B26" s="155" t="s">
        <v>517</v>
      </c>
      <c r="C26" s="151">
        <v>42153</v>
      </c>
      <c r="D26" s="160">
        <v>63</v>
      </c>
      <c r="E26" s="156" t="s">
        <v>530</v>
      </c>
      <c r="F26" s="155">
        <v>300</v>
      </c>
      <c r="G26" s="154">
        <v>3350</v>
      </c>
      <c r="H26" s="154">
        <f t="shared" si="0"/>
        <v>3364</v>
      </c>
      <c r="I26" s="157">
        <f t="shared" si="1"/>
        <v>0.50104259755734282</v>
      </c>
      <c r="J26" s="629">
        <v>6714</v>
      </c>
      <c r="K26" s="154"/>
      <c r="L26" s="154"/>
      <c r="M26" s="158"/>
      <c r="N26" s="158"/>
      <c r="O26" s="158"/>
      <c r="P26" s="146"/>
      <c r="Q26" s="146"/>
    </row>
    <row r="27" spans="1:24" ht="20.25">
      <c r="A27" s="155" t="s">
        <v>50</v>
      </c>
      <c r="B27" s="155" t="s">
        <v>524</v>
      </c>
      <c r="C27" s="151">
        <v>42147</v>
      </c>
      <c r="D27" s="160">
        <v>69</v>
      </c>
      <c r="E27" s="156" t="s">
        <v>525</v>
      </c>
      <c r="F27" s="155">
        <v>800</v>
      </c>
      <c r="G27" s="154">
        <v>8539</v>
      </c>
      <c r="H27" s="154">
        <f t="shared" si="0"/>
        <v>7101</v>
      </c>
      <c r="I27" s="157">
        <f t="shared" si="1"/>
        <v>0.45402813299232736</v>
      </c>
      <c r="J27" s="629">
        <v>15640</v>
      </c>
      <c r="K27" s="154"/>
      <c r="L27" s="154"/>
      <c r="M27" s="158"/>
      <c r="N27" s="158"/>
      <c r="O27" s="158"/>
      <c r="P27" s="146"/>
      <c r="Q27" s="146"/>
    </row>
    <row r="28" spans="1:24" ht="20.25">
      <c r="A28" s="155" t="s">
        <v>52</v>
      </c>
      <c r="B28" s="155" t="s">
        <v>524</v>
      </c>
      <c r="C28" s="151">
        <v>42205</v>
      </c>
      <c r="D28" s="160">
        <v>11</v>
      </c>
      <c r="E28" s="156" t="s">
        <v>530</v>
      </c>
      <c r="F28" s="155">
        <v>300</v>
      </c>
      <c r="G28" s="154">
        <v>2805</v>
      </c>
      <c r="H28" s="154">
        <f t="shared" si="0"/>
        <v>2727</v>
      </c>
      <c r="I28" s="157">
        <f t="shared" si="1"/>
        <v>0.49295010845986986</v>
      </c>
      <c r="J28" s="629">
        <v>5532</v>
      </c>
      <c r="K28" s="154"/>
      <c r="L28" s="154"/>
      <c r="M28" s="158"/>
      <c r="N28" s="158"/>
      <c r="O28" s="158"/>
      <c r="P28" s="146"/>
      <c r="Q28" s="146"/>
    </row>
    <row r="29" spans="1:24" ht="20.25">
      <c r="A29" s="155" t="s">
        <v>52</v>
      </c>
      <c r="B29" s="155" t="s">
        <v>517</v>
      </c>
      <c r="C29" s="151">
        <v>42132</v>
      </c>
      <c r="D29" s="160">
        <v>84</v>
      </c>
      <c r="E29" s="156" t="s">
        <v>518</v>
      </c>
      <c r="F29" s="155">
        <v>800</v>
      </c>
      <c r="G29" s="154">
        <v>8906</v>
      </c>
      <c r="H29" s="154">
        <f t="shared" si="0"/>
        <v>8254</v>
      </c>
      <c r="I29" s="157">
        <f t="shared" si="1"/>
        <v>0.48100233100233103</v>
      </c>
      <c r="J29" s="629">
        <v>17160</v>
      </c>
      <c r="K29" s="154"/>
      <c r="L29" s="154"/>
      <c r="M29" s="158"/>
      <c r="N29" s="158"/>
      <c r="O29" s="158"/>
      <c r="P29" s="146"/>
      <c r="Q29" s="146"/>
    </row>
    <row r="30" spans="1:24" ht="20.25">
      <c r="A30" s="155" t="s">
        <v>50</v>
      </c>
      <c r="B30" s="155" t="s">
        <v>517</v>
      </c>
      <c r="C30" s="151">
        <v>42152</v>
      </c>
      <c r="D30" s="160">
        <v>64</v>
      </c>
      <c r="E30" s="156" t="s">
        <v>537</v>
      </c>
      <c r="F30" s="155">
        <v>900</v>
      </c>
      <c r="G30" s="154">
        <v>10550</v>
      </c>
      <c r="H30" s="154">
        <f t="shared" si="0"/>
        <v>11158</v>
      </c>
      <c r="I30" s="157">
        <f t="shared" si="1"/>
        <v>0.51400405380504888</v>
      </c>
      <c r="J30" s="629">
        <v>21708</v>
      </c>
      <c r="K30" s="154"/>
      <c r="L30" s="154"/>
      <c r="M30" s="158"/>
      <c r="N30" s="158"/>
      <c r="O30" s="158"/>
      <c r="P30" s="146"/>
      <c r="Q30" s="146"/>
    </row>
    <row r="31" spans="1:24" ht="20.25">
      <c r="A31" s="155" t="s">
        <v>52</v>
      </c>
      <c r="B31" s="155" t="s">
        <v>524</v>
      </c>
      <c r="C31" s="151">
        <v>42126</v>
      </c>
      <c r="D31" s="160">
        <v>90</v>
      </c>
      <c r="E31" s="156" t="s">
        <v>532</v>
      </c>
      <c r="F31" s="155">
        <v>1000</v>
      </c>
      <c r="G31" s="154">
        <v>9965</v>
      </c>
      <c r="H31" s="154">
        <f t="shared" si="0"/>
        <v>9925</v>
      </c>
      <c r="I31" s="157">
        <f t="shared" si="1"/>
        <v>0.49899446958270488</v>
      </c>
      <c r="J31" s="629">
        <v>19890</v>
      </c>
      <c r="K31" s="154"/>
      <c r="L31" s="154"/>
      <c r="M31" s="158"/>
      <c r="N31" s="158"/>
      <c r="O31" s="158"/>
      <c r="P31" s="146"/>
      <c r="Q31" s="146"/>
    </row>
    <row r="32" spans="1:24" ht="20.25">
      <c r="A32" s="155" t="s">
        <v>367</v>
      </c>
      <c r="B32" s="155" t="s">
        <v>524</v>
      </c>
      <c r="C32" s="151">
        <v>42158</v>
      </c>
      <c r="D32" s="160">
        <v>58</v>
      </c>
      <c r="E32" s="156" t="s">
        <v>534</v>
      </c>
      <c r="F32" s="155">
        <v>100</v>
      </c>
      <c r="G32" s="154">
        <v>827</v>
      </c>
      <c r="H32" s="154">
        <f t="shared" si="0"/>
        <v>990</v>
      </c>
      <c r="I32" s="157">
        <f t="shared" si="1"/>
        <v>0.54485415520088054</v>
      </c>
      <c r="J32" s="629">
        <v>1817</v>
      </c>
      <c r="K32" s="154"/>
      <c r="L32" s="154"/>
      <c r="M32" s="158"/>
      <c r="N32" s="158"/>
      <c r="O32" s="158"/>
      <c r="P32" s="146"/>
      <c r="Q32" s="146"/>
    </row>
    <row r="33" spans="1:17" ht="20.25">
      <c r="A33" s="155" t="s">
        <v>367</v>
      </c>
      <c r="B33" s="155" t="s">
        <v>524</v>
      </c>
      <c r="C33" s="151">
        <v>42213</v>
      </c>
      <c r="D33" s="160">
        <v>3</v>
      </c>
      <c r="E33" s="156" t="s">
        <v>525</v>
      </c>
      <c r="F33" s="155">
        <v>300</v>
      </c>
      <c r="G33" s="154">
        <v>2826</v>
      </c>
      <c r="H33" s="154">
        <f t="shared" si="0"/>
        <v>2331</v>
      </c>
      <c r="I33" s="157">
        <f t="shared" si="1"/>
        <v>0.45200698080279234</v>
      </c>
      <c r="J33" s="629">
        <v>5157</v>
      </c>
      <c r="K33" s="154"/>
      <c r="L33" s="154"/>
      <c r="M33" s="158"/>
      <c r="N33" s="158"/>
      <c r="O33" s="158"/>
      <c r="P33" s="146"/>
      <c r="Q33" s="146"/>
    </row>
    <row r="34" spans="1:17" ht="20.25">
      <c r="A34" s="155" t="s">
        <v>50</v>
      </c>
      <c r="B34" s="155" t="s">
        <v>517</v>
      </c>
      <c r="C34" s="151">
        <v>42143</v>
      </c>
      <c r="D34" s="160">
        <v>73</v>
      </c>
      <c r="E34" s="156" t="s">
        <v>534</v>
      </c>
      <c r="F34" s="155">
        <v>700</v>
      </c>
      <c r="G34" s="154">
        <v>6975</v>
      </c>
      <c r="H34" s="154">
        <f t="shared" si="0"/>
        <v>6892</v>
      </c>
      <c r="I34" s="157">
        <f t="shared" si="1"/>
        <v>0.49700728347876255</v>
      </c>
      <c r="J34" s="629">
        <v>13867</v>
      </c>
      <c r="K34" s="154"/>
      <c r="L34" s="154"/>
      <c r="M34" s="158"/>
      <c r="N34" s="158"/>
      <c r="O34" s="158"/>
      <c r="P34" s="146"/>
      <c r="Q34" s="146"/>
    </row>
    <row r="35" spans="1:17" s="144" customFormat="1" ht="20.25">
      <c r="A35" s="155" t="s">
        <v>50</v>
      </c>
      <c r="B35" s="155" t="s">
        <v>514</v>
      </c>
      <c r="C35" s="151">
        <v>42181</v>
      </c>
      <c r="D35" s="160">
        <v>35</v>
      </c>
      <c r="E35" s="156" t="s">
        <v>538</v>
      </c>
      <c r="F35" s="155">
        <v>800</v>
      </c>
      <c r="G35" s="154">
        <v>8891</v>
      </c>
      <c r="H35" s="154">
        <f t="shared" si="0"/>
        <v>8045</v>
      </c>
      <c r="I35" s="157">
        <f t="shared" si="1"/>
        <v>0.47502361832782242</v>
      </c>
      <c r="J35" s="629">
        <v>16936</v>
      </c>
      <c r="K35" s="154"/>
      <c r="L35" s="154"/>
      <c r="M35" s="158"/>
      <c r="N35" s="158"/>
      <c r="O35" s="158"/>
      <c r="P35" s="146"/>
      <c r="Q35" s="146"/>
    </row>
    <row r="36" spans="1:17" s="144" customFormat="1" ht="20.25">
      <c r="A36" s="155" t="s">
        <v>50</v>
      </c>
      <c r="B36" s="155" t="s">
        <v>524</v>
      </c>
      <c r="C36" s="151">
        <v>42140</v>
      </c>
      <c r="D36" s="160">
        <v>76</v>
      </c>
      <c r="E36" s="156" t="s">
        <v>539</v>
      </c>
      <c r="F36" s="155">
        <v>600</v>
      </c>
      <c r="G36" s="154">
        <v>5521</v>
      </c>
      <c r="H36" s="154">
        <f t="shared" si="0"/>
        <v>5909</v>
      </c>
      <c r="I36" s="157">
        <f t="shared" si="1"/>
        <v>0.51697287839020123</v>
      </c>
      <c r="J36" s="629">
        <v>11430</v>
      </c>
      <c r="K36" s="154"/>
      <c r="L36" s="154"/>
      <c r="M36" s="158"/>
      <c r="N36" s="158"/>
      <c r="O36" s="158"/>
      <c r="P36" s="146"/>
      <c r="Q36" s="146"/>
    </row>
    <row r="37" spans="1:17" s="144" customFormat="1" ht="20.25">
      <c r="A37" s="155" t="s">
        <v>52</v>
      </c>
      <c r="B37" s="155" t="s">
        <v>524</v>
      </c>
      <c r="C37" s="151">
        <v>42144</v>
      </c>
      <c r="D37" s="160">
        <v>72</v>
      </c>
      <c r="E37" s="156" t="s">
        <v>530</v>
      </c>
      <c r="F37" s="155">
        <v>1000</v>
      </c>
      <c r="G37" s="154">
        <v>10328</v>
      </c>
      <c r="H37" s="154">
        <f t="shared" si="0"/>
        <v>9922</v>
      </c>
      <c r="I37" s="157">
        <f t="shared" si="1"/>
        <v>0.4899753086419753</v>
      </c>
      <c r="J37" s="629">
        <v>20250</v>
      </c>
      <c r="K37" s="154"/>
      <c r="L37" s="154"/>
      <c r="M37" s="158"/>
      <c r="N37" s="158"/>
      <c r="O37" s="158"/>
      <c r="P37" s="146"/>
      <c r="Q37" s="146"/>
    </row>
    <row r="38" spans="1:17" s="144" customFormat="1" ht="20.25">
      <c r="A38" s="155" t="s">
        <v>367</v>
      </c>
      <c r="B38" s="155" t="s">
        <v>524</v>
      </c>
      <c r="C38" s="151">
        <v>42204</v>
      </c>
      <c r="D38" s="160">
        <v>12</v>
      </c>
      <c r="E38" s="156" t="s">
        <v>530</v>
      </c>
      <c r="F38" s="155">
        <v>500</v>
      </c>
      <c r="G38" s="154">
        <v>5494</v>
      </c>
      <c r="H38" s="154">
        <f t="shared" si="0"/>
        <v>4891</v>
      </c>
      <c r="I38" s="157">
        <f t="shared" si="1"/>
        <v>0.47096774193548385</v>
      </c>
      <c r="J38" s="629">
        <v>10385</v>
      </c>
      <c r="K38" s="154"/>
      <c r="L38" s="154"/>
      <c r="M38" s="158"/>
      <c r="N38" s="158"/>
      <c r="O38" s="158"/>
      <c r="P38" s="146"/>
      <c r="Q38" s="146"/>
    </row>
    <row r="39" spans="1:17" s="144" customFormat="1" ht="20.25">
      <c r="A39" s="155" t="s">
        <v>367</v>
      </c>
      <c r="B39" s="155" t="s">
        <v>524</v>
      </c>
      <c r="C39" s="151">
        <v>42167</v>
      </c>
      <c r="D39" s="160">
        <v>49</v>
      </c>
      <c r="E39" s="156" t="s">
        <v>539</v>
      </c>
      <c r="F39" s="155">
        <v>600</v>
      </c>
      <c r="G39" s="154">
        <v>5484</v>
      </c>
      <c r="H39" s="154">
        <f t="shared" si="0"/>
        <v>5640</v>
      </c>
      <c r="I39" s="157">
        <f t="shared" si="1"/>
        <v>0.50701186623516725</v>
      </c>
      <c r="J39" s="629">
        <v>11124</v>
      </c>
      <c r="K39" s="154"/>
      <c r="L39" s="154"/>
      <c r="M39" s="158"/>
      <c r="N39" s="158"/>
      <c r="O39" s="158"/>
      <c r="P39" s="146"/>
      <c r="Q39" s="146"/>
    </row>
    <row r="40" spans="1:17" s="144" customFormat="1" ht="20.25">
      <c r="A40" s="155" t="s">
        <v>52</v>
      </c>
      <c r="B40" s="155" t="s">
        <v>524</v>
      </c>
      <c r="C40" s="151">
        <v>42162</v>
      </c>
      <c r="D40" s="160">
        <v>54</v>
      </c>
      <c r="E40" s="156" t="s">
        <v>515</v>
      </c>
      <c r="F40" s="155">
        <v>300</v>
      </c>
      <c r="G40" s="154">
        <v>2742</v>
      </c>
      <c r="H40" s="154">
        <f t="shared" si="0"/>
        <v>2958</v>
      </c>
      <c r="I40" s="157">
        <f t="shared" si="1"/>
        <v>0.5189473684210526</v>
      </c>
      <c r="J40" s="629">
        <v>5700</v>
      </c>
      <c r="K40" s="154"/>
      <c r="L40" s="154"/>
      <c r="M40" s="158"/>
      <c r="N40" s="158"/>
      <c r="O40" s="158"/>
      <c r="P40" s="146"/>
      <c r="Q40" s="146"/>
    </row>
    <row r="41" spans="1:17" s="144" customFormat="1" ht="20.25">
      <c r="A41" s="155" t="s">
        <v>367</v>
      </c>
      <c r="B41" s="155" t="s">
        <v>514</v>
      </c>
      <c r="C41" s="151">
        <v>42210</v>
      </c>
      <c r="D41" s="160">
        <v>6</v>
      </c>
      <c r="E41" s="156" t="s">
        <v>530</v>
      </c>
      <c r="F41" s="155">
        <v>1000</v>
      </c>
      <c r="G41" s="154">
        <v>12167</v>
      </c>
      <c r="H41" s="154">
        <f t="shared" si="0"/>
        <v>11643</v>
      </c>
      <c r="I41" s="157">
        <f t="shared" si="1"/>
        <v>0.48899622007559851</v>
      </c>
      <c r="J41" s="629">
        <v>23810</v>
      </c>
      <c r="K41" s="154"/>
      <c r="L41" s="154"/>
      <c r="M41" s="158"/>
      <c r="N41" s="158"/>
      <c r="O41" s="158"/>
      <c r="P41" s="146"/>
      <c r="Q41" s="146"/>
    </row>
    <row r="42" spans="1:17" s="144" customFormat="1" ht="20.25">
      <c r="A42" s="155" t="s">
        <v>367</v>
      </c>
      <c r="B42" s="155" t="s">
        <v>514</v>
      </c>
      <c r="C42" s="151">
        <v>42213</v>
      </c>
      <c r="D42" s="160">
        <v>3</v>
      </c>
      <c r="E42" s="156" t="s">
        <v>530</v>
      </c>
      <c r="F42" s="155">
        <v>500</v>
      </c>
      <c r="G42" s="154">
        <v>5601</v>
      </c>
      <c r="H42" s="154">
        <f t="shared" si="0"/>
        <v>5924</v>
      </c>
      <c r="I42" s="157">
        <f t="shared" si="1"/>
        <v>0.51401301518438181</v>
      </c>
      <c r="J42" s="629">
        <v>11525</v>
      </c>
      <c r="K42" s="154"/>
      <c r="L42" s="154"/>
      <c r="M42" s="158"/>
      <c r="N42" s="158"/>
      <c r="O42" s="158"/>
      <c r="P42" s="146"/>
      <c r="Q42" s="146"/>
    </row>
    <row r="43" spans="1:17" s="144" customFormat="1" ht="20.25">
      <c r="A43" s="155" t="s">
        <v>50</v>
      </c>
      <c r="B43" s="155" t="s">
        <v>517</v>
      </c>
      <c r="C43" s="151">
        <v>42169</v>
      </c>
      <c r="D43" s="160">
        <v>47</v>
      </c>
      <c r="E43" s="156" t="s">
        <v>515</v>
      </c>
      <c r="F43" s="155">
        <v>600</v>
      </c>
      <c r="G43" s="154">
        <v>6180</v>
      </c>
      <c r="H43" s="154">
        <f t="shared" si="0"/>
        <v>7026</v>
      </c>
      <c r="I43" s="157">
        <f t="shared" si="1"/>
        <v>0.53203089504770562</v>
      </c>
      <c r="J43" s="629">
        <v>13206</v>
      </c>
      <c r="K43" s="154"/>
      <c r="L43" s="154"/>
      <c r="M43" s="158"/>
      <c r="N43" s="158"/>
      <c r="O43" s="158"/>
      <c r="P43" s="146"/>
      <c r="Q43" s="146"/>
    </row>
    <row r="44" spans="1:17" s="144" customFormat="1" ht="20.25">
      <c r="A44" s="155" t="s">
        <v>367</v>
      </c>
      <c r="B44" s="155" t="s">
        <v>514</v>
      </c>
      <c r="C44" s="151">
        <v>42210</v>
      </c>
      <c r="D44" s="160">
        <v>6</v>
      </c>
      <c r="E44" s="156" t="s">
        <v>530</v>
      </c>
      <c r="F44" s="155">
        <v>1000</v>
      </c>
      <c r="G44" s="154">
        <v>13199</v>
      </c>
      <c r="H44" s="154">
        <f t="shared" si="0"/>
        <v>11941</v>
      </c>
      <c r="I44" s="157">
        <f t="shared" si="1"/>
        <v>0.47498011137629276</v>
      </c>
      <c r="J44" s="629">
        <v>25140</v>
      </c>
      <c r="K44" s="154"/>
      <c r="L44" s="154"/>
      <c r="M44" s="158"/>
      <c r="N44" s="158"/>
      <c r="O44" s="158"/>
      <c r="P44" s="146"/>
      <c r="Q44" s="146"/>
    </row>
    <row r="45" spans="1:17" s="144" customFormat="1" ht="20.25">
      <c r="A45" s="155" t="s">
        <v>367</v>
      </c>
      <c r="B45" s="155" t="s">
        <v>517</v>
      </c>
      <c r="C45" s="151">
        <v>42126</v>
      </c>
      <c r="D45" s="160">
        <v>90</v>
      </c>
      <c r="E45" s="156" t="s">
        <v>540</v>
      </c>
      <c r="F45" s="155">
        <v>900</v>
      </c>
      <c r="G45" s="154">
        <v>10800</v>
      </c>
      <c r="H45" s="154">
        <f t="shared" si="0"/>
        <v>9810</v>
      </c>
      <c r="I45" s="157">
        <f t="shared" si="1"/>
        <v>0.4759825327510917</v>
      </c>
      <c r="J45" s="629">
        <v>20610</v>
      </c>
      <c r="K45" s="154"/>
      <c r="L45" s="154"/>
      <c r="M45" s="158"/>
      <c r="N45" s="158"/>
      <c r="O45" s="158"/>
      <c r="P45" s="146"/>
      <c r="Q45" s="146"/>
    </row>
    <row r="46" spans="1:17" s="144" customFormat="1" ht="20.25">
      <c r="A46" s="155" t="s">
        <v>367</v>
      </c>
      <c r="B46" s="155" t="s">
        <v>524</v>
      </c>
      <c r="C46" s="151">
        <v>42126</v>
      </c>
      <c r="D46" s="160">
        <v>90</v>
      </c>
      <c r="E46" s="156" t="s">
        <v>515</v>
      </c>
      <c r="F46" s="155">
        <v>900</v>
      </c>
      <c r="G46" s="154">
        <v>8429</v>
      </c>
      <c r="H46" s="154">
        <f t="shared" si="0"/>
        <v>7780</v>
      </c>
      <c r="I46" s="157">
        <f t="shared" si="1"/>
        <v>0.4799802578814239</v>
      </c>
      <c r="J46" s="629">
        <v>16209</v>
      </c>
      <c r="K46" s="154"/>
      <c r="L46" s="154"/>
      <c r="M46" s="158"/>
      <c r="N46" s="158"/>
      <c r="O46" s="158"/>
      <c r="P46" s="146"/>
      <c r="Q46" s="146"/>
    </row>
    <row r="47" spans="1:17" s="144" customFormat="1" ht="20.25">
      <c r="A47" s="155" t="s">
        <v>50</v>
      </c>
      <c r="B47" s="155" t="s">
        <v>517</v>
      </c>
      <c r="C47" s="151">
        <v>42141</v>
      </c>
      <c r="D47" s="160">
        <v>75</v>
      </c>
      <c r="E47" s="156" t="s">
        <v>530</v>
      </c>
      <c r="F47" s="155">
        <v>400</v>
      </c>
      <c r="G47" s="154">
        <v>4354</v>
      </c>
      <c r="H47" s="154">
        <f t="shared" si="0"/>
        <v>4354</v>
      </c>
      <c r="I47" s="157">
        <f t="shared" si="1"/>
        <v>0.5</v>
      </c>
      <c r="J47" s="629">
        <v>8708</v>
      </c>
      <c r="K47" s="154"/>
      <c r="L47" s="154"/>
      <c r="M47" s="158"/>
      <c r="N47" s="158"/>
      <c r="O47" s="158"/>
      <c r="P47" s="146"/>
      <c r="Q47" s="146"/>
    </row>
    <row r="48" spans="1:17" s="144" customFormat="1" ht="20.25">
      <c r="A48" s="155" t="s">
        <v>50</v>
      </c>
      <c r="B48" s="155" t="s">
        <v>514</v>
      </c>
      <c r="C48" s="151">
        <v>42142</v>
      </c>
      <c r="D48" s="160">
        <v>74</v>
      </c>
      <c r="E48" s="156" t="s">
        <v>525</v>
      </c>
      <c r="F48" s="155">
        <v>900</v>
      </c>
      <c r="G48" s="154">
        <v>11007</v>
      </c>
      <c r="H48" s="154">
        <f t="shared" si="0"/>
        <v>10449</v>
      </c>
      <c r="I48" s="157">
        <f t="shared" si="1"/>
        <v>0.48699664429530204</v>
      </c>
      <c r="J48" s="629">
        <v>21456</v>
      </c>
      <c r="K48" s="154"/>
      <c r="L48" s="154"/>
      <c r="M48" s="158"/>
      <c r="N48" s="158"/>
      <c r="O48" s="158"/>
      <c r="P48" s="146"/>
      <c r="Q48" s="146"/>
    </row>
    <row r="49" spans="1:17" s="144" customFormat="1" ht="20.25">
      <c r="A49" s="155" t="s">
        <v>52</v>
      </c>
      <c r="B49" s="155" t="s">
        <v>514</v>
      </c>
      <c r="C49" s="151">
        <v>42171</v>
      </c>
      <c r="D49" s="160">
        <v>45</v>
      </c>
      <c r="E49" s="156" t="s">
        <v>530</v>
      </c>
      <c r="F49" s="155">
        <v>500</v>
      </c>
      <c r="G49" s="154">
        <v>4815</v>
      </c>
      <c r="H49" s="154">
        <f t="shared" si="0"/>
        <v>5630</v>
      </c>
      <c r="I49" s="157">
        <f t="shared" si="1"/>
        <v>0.53901388224030633</v>
      </c>
      <c r="J49" s="629">
        <v>10445</v>
      </c>
      <c r="K49" s="154"/>
      <c r="L49" s="154"/>
      <c r="M49" s="158"/>
      <c r="N49" s="158"/>
      <c r="O49" s="158"/>
      <c r="P49" s="146"/>
      <c r="Q49" s="146"/>
    </row>
    <row r="50" spans="1:17" s="144" customFormat="1" ht="20.25">
      <c r="A50" s="155" t="s">
        <v>52</v>
      </c>
      <c r="B50" s="155" t="s">
        <v>517</v>
      </c>
      <c r="C50" s="151">
        <v>42116</v>
      </c>
      <c r="D50" s="160">
        <v>100</v>
      </c>
      <c r="E50" s="156" t="s">
        <v>537</v>
      </c>
      <c r="F50" s="155">
        <v>600</v>
      </c>
      <c r="G50" s="154">
        <v>7757</v>
      </c>
      <c r="H50" s="154">
        <f t="shared" si="0"/>
        <v>6715</v>
      </c>
      <c r="I50" s="157">
        <f t="shared" si="1"/>
        <v>0.46399944720840242</v>
      </c>
      <c r="J50" s="629">
        <v>14472</v>
      </c>
      <c r="K50" s="154"/>
      <c r="L50" s="154"/>
      <c r="M50" s="158"/>
      <c r="N50" s="158"/>
      <c r="O50" s="158"/>
      <c r="P50" s="146"/>
      <c r="Q50" s="146"/>
    </row>
    <row r="51" spans="1:17" s="144" customFormat="1" ht="20.25">
      <c r="A51" s="155" t="s">
        <v>367</v>
      </c>
      <c r="B51" s="155" t="s">
        <v>514</v>
      </c>
      <c r="C51" s="151">
        <v>42178</v>
      </c>
      <c r="D51" s="160">
        <v>38</v>
      </c>
      <c r="E51" s="156" t="s">
        <v>530</v>
      </c>
      <c r="F51" s="155">
        <v>200</v>
      </c>
      <c r="G51" s="154">
        <v>2157</v>
      </c>
      <c r="H51" s="154">
        <f t="shared" si="0"/>
        <v>2105</v>
      </c>
      <c r="I51" s="157">
        <f t="shared" si="1"/>
        <v>0.49389957766306897</v>
      </c>
      <c r="J51" s="629">
        <v>4262</v>
      </c>
      <c r="K51" s="154"/>
      <c r="L51" s="154"/>
      <c r="M51" s="158"/>
      <c r="N51" s="158"/>
      <c r="O51" s="158"/>
      <c r="P51" s="146"/>
      <c r="Q51" s="146"/>
    </row>
    <row r="52" spans="1:17" s="144" customFormat="1" ht="20.25">
      <c r="A52" s="155" t="s">
        <v>52</v>
      </c>
      <c r="B52" s="155" t="s">
        <v>524</v>
      </c>
      <c r="C52" s="151">
        <v>42193</v>
      </c>
      <c r="D52" s="160">
        <v>23</v>
      </c>
      <c r="E52" s="156" t="s">
        <v>541</v>
      </c>
      <c r="F52" s="155">
        <v>700</v>
      </c>
      <c r="G52" s="154">
        <v>6437</v>
      </c>
      <c r="H52" s="154">
        <f t="shared" si="0"/>
        <v>6037</v>
      </c>
      <c r="I52" s="157">
        <f t="shared" si="1"/>
        <v>0.48396665063331729</v>
      </c>
      <c r="J52" s="629">
        <v>12474</v>
      </c>
      <c r="K52" s="154"/>
      <c r="L52" s="154"/>
      <c r="M52" s="158"/>
      <c r="N52" s="158"/>
      <c r="O52" s="158"/>
      <c r="P52" s="146"/>
      <c r="Q52" s="146"/>
    </row>
    <row r="53" spans="1:17" s="144" customFormat="1" ht="20.25">
      <c r="A53" s="155" t="s">
        <v>52</v>
      </c>
      <c r="B53" s="155" t="s">
        <v>524</v>
      </c>
      <c r="C53" s="151">
        <v>42130</v>
      </c>
      <c r="D53" s="160">
        <v>86</v>
      </c>
      <c r="E53" s="156" t="s">
        <v>539</v>
      </c>
      <c r="F53" s="155">
        <v>500</v>
      </c>
      <c r="G53" s="154">
        <v>5210</v>
      </c>
      <c r="H53" s="154">
        <f t="shared" si="0"/>
        <v>4945</v>
      </c>
      <c r="I53" s="157">
        <f t="shared" si="1"/>
        <v>0.48695224027572626</v>
      </c>
      <c r="J53" s="629">
        <v>10155</v>
      </c>
      <c r="K53" s="154"/>
      <c r="L53" s="154"/>
      <c r="M53" s="158"/>
      <c r="N53" s="158"/>
      <c r="O53" s="158"/>
      <c r="P53" s="146"/>
      <c r="Q53" s="146"/>
    </row>
    <row r="54" spans="1:17" s="144" customFormat="1" ht="20.25">
      <c r="A54" s="155" t="s">
        <v>367</v>
      </c>
      <c r="B54" s="155" t="s">
        <v>517</v>
      </c>
      <c r="C54" s="151">
        <v>42122</v>
      </c>
      <c r="D54" s="160">
        <v>94</v>
      </c>
      <c r="E54" s="156" t="s">
        <v>530</v>
      </c>
      <c r="F54" s="155">
        <v>900</v>
      </c>
      <c r="G54" s="154">
        <v>10668</v>
      </c>
      <c r="H54" s="154">
        <f t="shared" si="0"/>
        <v>8835</v>
      </c>
      <c r="I54" s="157">
        <f t="shared" si="1"/>
        <v>0.45300722965697587</v>
      </c>
      <c r="J54" s="629">
        <v>19503</v>
      </c>
      <c r="K54" s="154"/>
      <c r="L54" s="154"/>
      <c r="M54" s="158"/>
      <c r="N54" s="158"/>
      <c r="O54" s="158"/>
      <c r="P54" s="146"/>
      <c r="Q54" s="146"/>
    </row>
    <row r="55" spans="1:17" s="144" customFormat="1" ht="20.25">
      <c r="A55" s="155" t="s">
        <v>50</v>
      </c>
      <c r="B55" s="155" t="s">
        <v>524</v>
      </c>
      <c r="C55" s="151">
        <v>42186</v>
      </c>
      <c r="D55" s="160">
        <v>30</v>
      </c>
      <c r="E55" s="156" t="s">
        <v>532</v>
      </c>
      <c r="F55" s="155">
        <v>100</v>
      </c>
      <c r="G55" s="154">
        <v>908</v>
      </c>
      <c r="H55" s="154">
        <f t="shared" si="0"/>
        <v>911</v>
      </c>
      <c r="I55" s="157">
        <f t="shared" si="1"/>
        <v>0.50082462891698731</v>
      </c>
      <c r="J55" s="629">
        <v>1819</v>
      </c>
      <c r="K55" s="154"/>
      <c r="L55" s="154"/>
      <c r="M55" s="158"/>
      <c r="N55" s="158"/>
      <c r="O55" s="158"/>
      <c r="P55" s="146"/>
      <c r="Q55" s="146"/>
    </row>
    <row r="56" spans="1:17" s="144" customFormat="1" ht="20.25">
      <c r="A56" s="155" t="s">
        <v>367</v>
      </c>
      <c r="B56" s="155" t="s">
        <v>514</v>
      </c>
      <c r="C56" s="151">
        <v>42206</v>
      </c>
      <c r="D56" s="160">
        <v>10</v>
      </c>
      <c r="E56" s="156" t="s">
        <v>534</v>
      </c>
      <c r="F56" s="155">
        <v>1000</v>
      </c>
      <c r="G56" s="154">
        <v>11531</v>
      </c>
      <c r="H56" s="154">
        <f t="shared" si="0"/>
        <v>12899</v>
      </c>
      <c r="I56" s="157">
        <f t="shared" si="1"/>
        <v>0.52799836266884981</v>
      </c>
      <c r="J56" s="629">
        <v>24430</v>
      </c>
      <c r="K56" s="154"/>
      <c r="L56" s="154"/>
      <c r="M56" s="158"/>
      <c r="N56" s="158"/>
      <c r="O56" s="158"/>
      <c r="P56" s="146"/>
      <c r="Q56" s="146"/>
    </row>
    <row r="57" spans="1:17" s="144" customFormat="1" ht="20.25">
      <c r="A57" s="155" t="s">
        <v>50</v>
      </c>
      <c r="B57" s="155" t="s">
        <v>514</v>
      </c>
      <c r="C57" s="151">
        <v>42145</v>
      </c>
      <c r="D57" s="160">
        <v>71</v>
      </c>
      <c r="E57" s="156" t="s">
        <v>530</v>
      </c>
      <c r="F57" s="155">
        <v>500</v>
      </c>
      <c r="G57" s="154">
        <v>4954</v>
      </c>
      <c r="H57" s="154">
        <f t="shared" si="0"/>
        <v>5981</v>
      </c>
      <c r="I57" s="157">
        <f t="shared" si="1"/>
        <v>0.54695930498399636</v>
      </c>
      <c r="J57" s="629">
        <v>10935</v>
      </c>
      <c r="K57" s="154"/>
      <c r="L57" s="154"/>
      <c r="M57" s="158"/>
      <c r="N57" s="158"/>
      <c r="O57" s="158"/>
      <c r="P57" s="146"/>
      <c r="Q57" s="146"/>
    </row>
    <row r="58" spans="1:17" s="144" customFormat="1" ht="20.25">
      <c r="A58" s="155" t="s">
        <v>50</v>
      </c>
      <c r="B58" s="155" t="s">
        <v>524</v>
      </c>
      <c r="C58" s="151">
        <v>42143</v>
      </c>
      <c r="D58" s="160">
        <v>73</v>
      </c>
      <c r="E58" s="156" t="s">
        <v>540</v>
      </c>
      <c r="F58" s="155">
        <v>400</v>
      </c>
      <c r="G58" s="154">
        <v>4431</v>
      </c>
      <c r="H58" s="154">
        <f t="shared" si="0"/>
        <v>3685</v>
      </c>
      <c r="I58" s="157">
        <f t="shared" si="1"/>
        <v>0.45404139970428781</v>
      </c>
      <c r="J58" s="629">
        <v>8116</v>
      </c>
      <c r="K58" s="154"/>
      <c r="L58" s="154"/>
      <c r="M58" s="158"/>
      <c r="N58" s="158"/>
      <c r="O58" s="158"/>
      <c r="P58" s="146"/>
      <c r="Q58" s="146"/>
    </row>
    <row r="59" spans="1:17" s="144" customFormat="1" ht="20.25">
      <c r="A59" s="155" t="s">
        <v>367</v>
      </c>
      <c r="B59" s="155" t="s">
        <v>514</v>
      </c>
      <c r="C59" s="151">
        <v>42132</v>
      </c>
      <c r="D59" s="160">
        <v>84</v>
      </c>
      <c r="E59" s="156" t="s">
        <v>534</v>
      </c>
      <c r="F59" s="155">
        <v>900</v>
      </c>
      <c r="G59" s="154">
        <v>9429</v>
      </c>
      <c r="H59" s="154">
        <f t="shared" si="0"/>
        <v>9354</v>
      </c>
      <c r="I59" s="157">
        <f t="shared" si="1"/>
        <v>0.49800351381568442</v>
      </c>
      <c r="J59" s="629">
        <v>18783</v>
      </c>
      <c r="K59" s="154"/>
      <c r="L59" s="154"/>
      <c r="M59" s="158"/>
      <c r="N59" s="158"/>
      <c r="O59" s="158"/>
      <c r="P59" s="146"/>
      <c r="Q59" s="146"/>
    </row>
    <row r="60" spans="1:17" s="144" customFormat="1" ht="20.25">
      <c r="A60" s="155" t="s">
        <v>367</v>
      </c>
      <c r="B60" s="155" t="s">
        <v>524</v>
      </c>
      <c r="C60" s="151">
        <v>42150</v>
      </c>
      <c r="D60" s="160">
        <v>66</v>
      </c>
      <c r="E60" s="156" t="s">
        <v>530</v>
      </c>
      <c r="F60" s="155">
        <v>800</v>
      </c>
      <c r="G60" s="154">
        <v>9016</v>
      </c>
      <c r="H60" s="154">
        <f t="shared" si="0"/>
        <v>7680</v>
      </c>
      <c r="I60" s="157">
        <f t="shared" si="1"/>
        <v>0.45999041686631531</v>
      </c>
      <c r="J60" s="629">
        <v>16696</v>
      </c>
      <c r="K60" s="154"/>
      <c r="L60" s="154"/>
      <c r="M60" s="158"/>
      <c r="N60" s="158"/>
      <c r="O60" s="158"/>
      <c r="P60" s="146"/>
      <c r="Q60" s="146"/>
    </row>
    <row r="61" spans="1:17" s="144" customFormat="1" ht="20.25">
      <c r="A61" s="155" t="s">
        <v>50</v>
      </c>
      <c r="B61" s="155" t="s">
        <v>524</v>
      </c>
      <c r="C61" s="151">
        <v>42166</v>
      </c>
      <c r="D61" s="160">
        <v>50</v>
      </c>
      <c r="E61" s="156" t="s">
        <v>537</v>
      </c>
      <c r="F61" s="155">
        <v>400</v>
      </c>
      <c r="G61" s="154">
        <v>3231</v>
      </c>
      <c r="H61" s="154">
        <f t="shared" si="0"/>
        <v>3901</v>
      </c>
      <c r="I61" s="157">
        <f t="shared" si="1"/>
        <v>0.54697139652271454</v>
      </c>
      <c r="J61" s="629">
        <v>7132</v>
      </c>
      <c r="K61" s="154"/>
      <c r="L61" s="154"/>
      <c r="M61" s="158"/>
      <c r="N61" s="158"/>
      <c r="O61" s="158"/>
      <c r="P61" s="146"/>
      <c r="Q61" s="146"/>
    </row>
    <row r="62" spans="1:17" s="144" customFormat="1" ht="20.25">
      <c r="A62" s="155" t="s">
        <v>50</v>
      </c>
      <c r="B62" s="155" t="s">
        <v>514</v>
      </c>
      <c r="C62" s="151">
        <v>42118</v>
      </c>
      <c r="D62" s="160">
        <v>98</v>
      </c>
      <c r="E62" s="156" t="s">
        <v>537</v>
      </c>
      <c r="F62" s="155">
        <v>200</v>
      </c>
      <c r="G62" s="154">
        <v>2167</v>
      </c>
      <c r="H62" s="154">
        <f t="shared" si="0"/>
        <v>2617</v>
      </c>
      <c r="I62" s="157">
        <f t="shared" si="1"/>
        <v>0.54703177257525082</v>
      </c>
      <c r="J62" s="629">
        <v>4784</v>
      </c>
      <c r="K62" s="154"/>
      <c r="L62" s="154"/>
      <c r="M62" s="158"/>
      <c r="N62" s="158"/>
      <c r="O62" s="158"/>
      <c r="P62" s="146"/>
      <c r="Q62" s="146"/>
    </row>
    <row r="63" spans="1:17" s="144" customFormat="1" ht="20.25">
      <c r="A63" s="155" t="s">
        <v>52</v>
      </c>
      <c r="B63" s="155" t="s">
        <v>514</v>
      </c>
      <c r="C63" s="151">
        <v>42143</v>
      </c>
      <c r="D63" s="160">
        <v>73</v>
      </c>
      <c r="E63" s="156" t="s">
        <v>533</v>
      </c>
      <c r="F63" s="155">
        <v>300</v>
      </c>
      <c r="G63" s="154">
        <v>3180</v>
      </c>
      <c r="H63" s="154">
        <f t="shared" si="0"/>
        <v>3585</v>
      </c>
      <c r="I63" s="157">
        <f t="shared" si="1"/>
        <v>0.52993348115299332</v>
      </c>
      <c r="J63" s="629">
        <v>6765</v>
      </c>
      <c r="K63" s="154"/>
      <c r="L63" s="154"/>
      <c r="M63" s="158"/>
      <c r="N63" s="158"/>
      <c r="O63" s="158"/>
      <c r="P63" s="146"/>
      <c r="Q63" s="146"/>
    </row>
    <row r="64" spans="1:17" s="144" customFormat="1" ht="20.25">
      <c r="A64" s="155" t="s">
        <v>367</v>
      </c>
      <c r="B64" s="155" t="s">
        <v>524</v>
      </c>
      <c r="C64" s="151">
        <v>42131</v>
      </c>
      <c r="D64" s="160">
        <v>85</v>
      </c>
      <c r="E64" s="156" t="s">
        <v>530</v>
      </c>
      <c r="F64" s="155">
        <v>300</v>
      </c>
      <c r="G64" s="154">
        <v>2929</v>
      </c>
      <c r="H64" s="154">
        <f t="shared" si="0"/>
        <v>2426</v>
      </c>
      <c r="I64" s="157">
        <f t="shared" si="1"/>
        <v>0.45303454715219421</v>
      </c>
      <c r="J64" s="629">
        <v>5355</v>
      </c>
      <c r="K64" s="154"/>
      <c r="L64" s="154"/>
      <c r="M64" s="158"/>
      <c r="N64" s="158"/>
      <c r="O64" s="158"/>
      <c r="P64" s="146"/>
      <c r="Q64" s="146"/>
    </row>
    <row r="65" spans="1:17" s="144" customFormat="1" ht="20.25">
      <c r="A65" s="155" t="s">
        <v>367</v>
      </c>
      <c r="B65" s="155" t="s">
        <v>524</v>
      </c>
      <c r="C65" s="151">
        <v>42143</v>
      </c>
      <c r="D65" s="160">
        <v>73</v>
      </c>
      <c r="E65" s="156" t="s">
        <v>530</v>
      </c>
      <c r="F65" s="155">
        <v>200</v>
      </c>
      <c r="G65" s="154">
        <v>1840</v>
      </c>
      <c r="H65" s="154">
        <f t="shared" si="0"/>
        <v>1916</v>
      </c>
      <c r="I65" s="157">
        <f t="shared" si="1"/>
        <v>0.51011714589989354</v>
      </c>
      <c r="J65" s="629">
        <v>3756</v>
      </c>
      <c r="K65" s="154"/>
      <c r="L65" s="154"/>
      <c r="M65" s="158"/>
      <c r="N65" s="158"/>
      <c r="O65" s="158"/>
      <c r="P65" s="146"/>
      <c r="Q65" s="146"/>
    </row>
    <row r="66" spans="1:17" s="144" customFormat="1" ht="20.25">
      <c r="A66" s="155" t="s">
        <v>50</v>
      </c>
      <c r="B66" s="155" t="s">
        <v>517</v>
      </c>
      <c r="C66" s="151">
        <v>42156</v>
      </c>
      <c r="D66" s="160">
        <v>60</v>
      </c>
      <c r="E66" s="156" t="s">
        <v>525</v>
      </c>
      <c r="F66" s="155">
        <v>1000</v>
      </c>
      <c r="G66" s="154">
        <v>10286</v>
      </c>
      <c r="H66" s="154">
        <f t="shared" si="0"/>
        <v>9804</v>
      </c>
      <c r="I66" s="157">
        <f t="shared" si="1"/>
        <v>0.48800398208063711</v>
      </c>
      <c r="J66" s="629">
        <v>20090</v>
      </c>
      <c r="K66" s="154"/>
      <c r="L66" s="154"/>
      <c r="M66" s="158"/>
      <c r="N66" s="158"/>
      <c r="O66" s="158"/>
      <c r="P66" s="146"/>
      <c r="Q66" s="146"/>
    </row>
    <row r="67" spans="1:17" s="144" customFormat="1" ht="20.25">
      <c r="A67" s="155" t="s">
        <v>367</v>
      </c>
      <c r="B67" s="155" t="s">
        <v>514</v>
      </c>
      <c r="C67" s="151">
        <v>42186</v>
      </c>
      <c r="D67" s="160">
        <v>30</v>
      </c>
      <c r="E67" s="156" t="s">
        <v>515</v>
      </c>
      <c r="F67" s="155">
        <v>1000</v>
      </c>
      <c r="G67" s="154">
        <v>10898</v>
      </c>
      <c r="H67" s="154">
        <f t="shared" si="0"/>
        <v>12192</v>
      </c>
      <c r="I67" s="157">
        <f t="shared" si="1"/>
        <v>0.52802078822000864</v>
      </c>
      <c r="J67" s="629">
        <v>23090</v>
      </c>
      <c r="K67" s="154"/>
      <c r="L67" s="154"/>
      <c r="M67" s="158"/>
      <c r="N67" s="158"/>
      <c r="O67" s="158"/>
      <c r="P67" s="146"/>
      <c r="Q67" s="146"/>
    </row>
    <row r="68" spans="1:17" s="144" customFormat="1" ht="20.25">
      <c r="A68" s="155" t="s">
        <v>367</v>
      </c>
      <c r="B68" s="155" t="s">
        <v>517</v>
      </c>
      <c r="C68" s="151">
        <v>42165</v>
      </c>
      <c r="D68" s="160">
        <v>51</v>
      </c>
      <c r="E68" s="156" t="s">
        <v>533</v>
      </c>
      <c r="F68" s="155">
        <v>900</v>
      </c>
      <c r="G68" s="154">
        <v>10081</v>
      </c>
      <c r="H68" s="154">
        <f t="shared" si="0"/>
        <v>11276</v>
      </c>
      <c r="I68" s="157">
        <f t="shared" si="1"/>
        <v>0.5279767757643864</v>
      </c>
      <c r="J68" s="629">
        <v>21357</v>
      </c>
      <c r="K68" s="154"/>
      <c r="L68" s="154"/>
      <c r="M68" s="158"/>
      <c r="N68" s="158"/>
      <c r="O68" s="158"/>
      <c r="P68" s="146"/>
      <c r="Q68" s="146"/>
    </row>
    <row r="69" spans="1:17" s="144" customFormat="1" ht="20.25">
      <c r="A69" s="155" t="s">
        <v>367</v>
      </c>
      <c r="B69" s="155" t="s">
        <v>524</v>
      </c>
      <c r="C69" s="151">
        <v>42200</v>
      </c>
      <c r="D69" s="160">
        <v>16</v>
      </c>
      <c r="E69" s="156" t="s">
        <v>525</v>
      </c>
      <c r="F69" s="155">
        <v>300</v>
      </c>
      <c r="G69" s="154">
        <v>2861</v>
      </c>
      <c r="H69" s="154">
        <f t="shared" ref="H69:H132" si="2">+J69-G69</f>
        <v>2497</v>
      </c>
      <c r="I69" s="157">
        <f t="shared" ref="I69:I132" si="3">+H69/J69</f>
        <v>0.46603210153042179</v>
      </c>
      <c r="J69" s="629">
        <v>5358</v>
      </c>
      <c r="K69" s="154"/>
      <c r="L69" s="154"/>
      <c r="M69" s="158"/>
      <c r="N69" s="158"/>
      <c r="O69" s="158"/>
      <c r="P69" s="146"/>
      <c r="Q69" s="146"/>
    </row>
    <row r="70" spans="1:17" s="144" customFormat="1" ht="20.25">
      <c r="A70" s="155" t="s">
        <v>52</v>
      </c>
      <c r="B70" s="155" t="s">
        <v>517</v>
      </c>
      <c r="C70" s="151">
        <v>42173</v>
      </c>
      <c r="D70" s="160">
        <v>43</v>
      </c>
      <c r="E70" s="156" t="s">
        <v>537</v>
      </c>
      <c r="F70" s="155">
        <v>800</v>
      </c>
      <c r="G70" s="154">
        <v>8088</v>
      </c>
      <c r="H70" s="154">
        <f t="shared" si="2"/>
        <v>7928</v>
      </c>
      <c r="I70" s="157">
        <f t="shared" si="3"/>
        <v>0.49500499500499501</v>
      </c>
      <c r="J70" s="629">
        <v>16016</v>
      </c>
      <c r="K70" s="154"/>
      <c r="L70" s="154"/>
      <c r="M70" s="158"/>
      <c r="N70" s="158"/>
      <c r="O70" s="158"/>
      <c r="P70" s="146"/>
      <c r="Q70" s="146"/>
    </row>
    <row r="71" spans="1:17" s="144" customFormat="1" ht="20.25">
      <c r="A71" s="155" t="s">
        <v>367</v>
      </c>
      <c r="B71" s="155" t="s">
        <v>514</v>
      </c>
      <c r="C71" s="151">
        <v>42141</v>
      </c>
      <c r="D71" s="160">
        <v>75</v>
      </c>
      <c r="E71" s="156" t="s">
        <v>533</v>
      </c>
      <c r="F71" s="155">
        <v>600</v>
      </c>
      <c r="G71" s="154">
        <v>6892</v>
      </c>
      <c r="H71" s="154">
        <f t="shared" si="2"/>
        <v>7556</v>
      </c>
      <c r="I71" s="157">
        <f t="shared" si="3"/>
        <v>0.52297895902547065</v>
      </c>
      <c r="J71" s="629">
        <v>14448</v>
      </c>
      <c r="K71" s="154"/>
      <c r="L71" s="154"/>
      <c r="M71" s="158"/>
      <c r="N71" s="158"/>
      <c r="O71" s="158"/>
      <c r="P71" s="146"/>
      <c r="Q71" s="146"/>
    </row>
    <row r="72" spans="1:17" s="144" customFormat="1" ht="20.25">
      <c r="A72" s="155" t="s">
        <v>50</v>
      </c>
      <c r="B72" s="155" t="s">
        <v>524</v>
      </c>
      <c r="C72" s="151">
        <v>42177</v>
      </c>
      <c r="D72" s="160">
        <v>39</v>
      </c>
      <c r="E72" s="156" t="s">
        <v>533</v>
      </c>
      <c r="F72" s="155">
        <v>300</v>
      </c>
      <c r="G72" s="154">
        <v>2626</v>
      </c>
      <c r="H72" s="154">
        <f t="shared" si="2"/>
        <v>2744</v>
      </c>
      <c r="I72" s="157">
        <f t="shared" si="3"/>
        <v>0.51098696461824955</v>
      </c>
      <c r="J72" s="629">
        <v>5370</v>
      </c>
      <c r="K72" s="154"/>
      <c r="L72" s="154"/>
      <c r="M72" s="158"/>
      <c r="N72" s="158"/>
      <c r="O72" s="158"/>
      <c r="P72" s="146"/>
      <c r="Q72" s="146"/>
    </row>
    <row r="73" spans="1:17" s="144" customFormat="1" ht="20.25">
      <c r="A73" s="155" t="s">
        <v>50</v>
      </c>
      <c r="B73" s="155" t="s">
        <v>517</v>
      </c>
      <c r="C73" s="151">
        <v>42206</v>
      </c>
      <c r="D73" s="160">
        <v>10</v>
      </c>
      <c r="E73" s="156" t="s">
        <v>539</v>
      </c>
      <c r="F73" s="155">
        <v>400</v>
      </c>
      <c r="G73" s="154">
        <v>4376</v>
      </c>
      <c r="H73" s="154">
        <f t="shared" si="2"/>
        <v>4256</v>
      </c>
      <c r="I73" s="157">
        <f t="shared" si="3"/>
        <v>0.49304911955514363</v>
      </c>
      <c r="J73" s="629">
        <v>8632</v>
      </c>
      <c r="K73" s="154"/>
      <c r="L73" s="154"/>
      <c r="M73" s="158"/>
      <c r="N73" s="158"/>
      <c r="O73" s="158"/>
      <c r="P73" s="146"/>
      <c r="Q73" s="146"/>
    </row>
    <row r="74" spans="1:17" s="144" customFormat="1" ht="20.25">
      <c r="A74" s="155" t="s">
        <v>50</v>
      </c>
      <c r="B74" s="155" t="s">
        <v>517</v>
      </c>
      <c r="C74" s="151">
        <v>42211</v>
      </c>
      <c r="D74" s="160">
        <v>5</v>
      </c>
      <c r="E74" s="156" t="s">
        <v>539</v>
      </c>
      <c r="F74" s="155">
        <v>300</v>
      </c>
      <c r="G74" s="154">
        <v>2971</v>
      </c>
      <c r="H74" s="154">
        <f t="shared" si="2"/>
        <v>3617</v>
      </c>
      <c r="I74" s="157">
        <f t="shared" si="3"/>
        <v>0.54902853673345475</v>
      </c>
      <c r="J74" s="629">
        <v>6588</v>
      </c>
      <c r="K74" s="154"/>
      <c r="L74" s="154"/>
      <c r="M74" s="158"/>
      <c r="N74" s="158"/>
      <c r="O74" s="158"/>
      <c r="P74" s="146"/>
      <c r="Q74" s="146"/>
    </row>
    <row r="75" spans="1:17" s="144" customFormat="1" ht="20.25">
      <c r="A75" s="155" t="s">
        <v>52</v>
      </c>
      <c r="B75" s="155" t="s">
        <v>514</v>
      </c>
      <c r="C75" s="151">
        <v>42186</v>
      </c>
      <c r="D75" s="160">
        <v>30</v>
      </c>
      <c r="E75" s="156" t="s">
        <v>541</v>
      </c>
      <c r="F75" s="155">
        <v>800</v>
      </c>
      <c r="G75" s="154">
        <v>9980</v>
      </c>
      <c r="H75" s="154">
        <f t="shared" si="2"/>
        <v>10428</v>
      </c>
      <c r="I75" s="157">
        <f t="shared" si="3"/>
        <v>0.51097608780870252</v>
      </c>
      <c r="J75" s="629">
        <v>20408</v>
      </c>
      <c r="K75" s="154"/>
      <c r="L75" s="154"/>
      <c r="M75" s="158"/>
      <c r="N75" s="158"/>
      <c r="O75" s="158"/>
      <c r="P75" s="146"/>
      <c r="Q75" s="146"/>
    </row>
    <row r="76" spans="1:17" s="144" customFormat="1" ht="20.25">
      <c r="A76" s="155" t="s">
        <v>52</v>
      </c>
      <c r="B76" s="155" t="s">
        <v>514</v>
      </c>
      <c r="C76" s="151">
        <v>42192</v>
      </c>
      <c r="D76" s="160">
        <v>24</v>
      </c>
      <c r="E76" s="156" t="s">
        <v>518</v>
      </c>
      <c r="F76" s="155">
        <v>100</v>
      </c>
      <c r="G76" s="154">
        <v>1295</v>
      </c>
      <c r="H76" s="154">
        <f t="shared" si="2"/>
        <v>1171</v>
      </c>
      <c r="I76" s="157">
        <f t="shared" si="3"/>
        <v>0.47485806974858069</v>
      </c>
      <c r="J76" s="629">
        <v>2466</v>
      </c>
      <c r="K76" s="154"/>
      <c r="L76" s="154"/>
      <c r="M76" s="158"/>
      <c r="N76" s="158"/>
      <c r="O76" s="158"/>
      <c r="P76" s="146"/>
      <c r="Q76" s="146"/>
    </row>
    <row r="77" spans="1:17" s="144" customFormat="1" ht="20.25">
      <c r="A77" s="155" t="s">
        <v>367</v>
      </c>
      <c r="B77" s="155" t="s">
        <v>524</v>
      </c>
      <c r="C77" s="151">
        <v>42156</v>
      </c>
      <c r="D77" s="160">
        <v>60</v>
      </c>
      <c r="E77" s="156" t="s">
        <v>537</v>
      </c>
      <c r="F77" s="155">
        <v>300</v>
      </c>
      <c r="G77" s="154">
        <v>2902</v>
      </c>
      <c r="H77" s="154">
        <f t="shared" si="2"/>
        <v>2984</v>
      </c>
      <c r="I77" s="157">
        <f t="shared" si="3"/>
        <v>0.50696568127760788</v>
      </c>
      <c r="J77" s="629">
        <v>5886</v>
      </c>
      <c r="K77" s="154"/>
      <c r="L77" s="154"/>
      <c r="M77" s="158"/>
      <c r="N77" s="158"/>
      <c r="O77" s="158"/>
      <c r="P77" s="146"/>
      <c r="Q77" s="146"/>
    </row>
    <row r="78" spans="1:17" s="144" customFormat="1" ht="20.25">
      <c r="A78" s="155" t="s">
        <v>50</v>
      </c>
      <c r="B78" s="155" t="s">
        <v>524</v>
      </c>
      <c r="C78" s="151">
        <v>42210</v>
      </c>
      <c r="D78" s="160">
        <v>6</v>
      </c>
      <c r="E78" s="156" t="s">
        <v>542</v>
      </c>
      <c r="F78" s="155">
        <v>700</v>
      </c>
      <c r="G78" s="154">
        <v>7740</v>
      </c>
      <c r="H78" s="154">
        <f t="shared" si="2"/>
        <v>6946</v>
      </c>
      <c r="I78" s="157">
        <f t="shared" si="3"/>
        <v>0.47296745199509738</v>
      </c>
      <c r="J78" s="629">
        <v>14686</v>
      </c>
      <c r="K78" s="154"/>
      <c r="L78" s="154"/>
      <c r="M78" s="158"/>
      <c r="N78" s="158"/>
      <c r="O78" s="158"/>
      <c r="P78" s="146"/>
      <c r="Q78" s="146"/>
    </row>
    <row r="79" spans="1:17" s="144" customFormat="1" ht="20.25">
      <c r="A79" s="155" t="s">
        <v>50</v>
      </c>
      <c r="B79" s="155" t="s">
        <v>517</v>
      </c>
      <c r="C79" s="151">
        <v>42128</v>
      </c>
      <c r="D79" s="160">
        <v>88</v>
      </c>
      <c r="E79" s="156" t="s">
        <v>539</v>
      </c>
      <c r="F79" s="155">
        <v>500</v>
      </c>
      <c r="G79" s="154">
        <v>5914</v>
      </c>
      <c r="H79" s="154">
        <f t="shared" si="2"/>
        <v>6181</v>
      </c>
      <c r="I79" s="157">
        <f t="shared" si="3"/>
        <v>0.51103761885076482</v>
      </c>
      <c r="J79" s="629">
        <v>12095</v>
      </c>
      <c r="K79" s="154"/>
      <c r="L79" s="154"/>
      <c r="M79" s="158"/>
      <c r="N79" s="158"/>
      <c r="O79" s="158"/>
      <c r="P79" s="146"/>
      <c r="Q79" s="146"/>
    </row>
    <row r="80" spans="1:17" s="144" customFormat="1" ht="20.25">
      <c r="A80" s="155" t="s">
        <v>50</v>
      </c>
      <c r="B80" s="155" t="s">
        <v>514</v>
      </c>
      <c r="C80" s="151">
        <v>42164</v>
      </c>
      <c r="D80" s="160">
        <v>52</v>
      </c>
      <c r="E80" s="156" t="s">
        <v>532</v>
      </c>
      <c r="F80" s="155">
        <v>900</v>
      </c>
      <c r="G80" s="154">
        <v>10219</v>
      </c>
      <c r="H80" s="154">
        <f t="shared" si="2"/>
        <v>9320</v>
      </c>
      <c r="I80" s="157">
        <f t="shared" si="3"/>
        <v>0.47699472849173447</v>
      </c>
      <c r="J80" s="629">
        <v>19539</v>
      </c>
      <c r="K80" s="154"/>
      <c r="L80" s="154"/>
      <c r="M80" s="158"/>
      <c r="N80" s="158"/>
      <c r="O80" s="158"/>
      <c r="P80" s="146"/>
      <c r="Q80" s="146"/>
    </row>
    <row r="81" spans="1:17" s="144" customFormat="1" ht="20.25">
      <c r="A81" s="155" t="s">
        <v>52</v>
      </c>
      <c r="B81" s="155" t="s">
        <v>524</v>
      </c>
      <c r="C81" s="151">
        <v>42165</v>
      </c>
      <c r="D81" s="160">
        <v>51</v>
      </c>
      <c r="E81" s="156" t="s">
        <v>537</v>
      </c>
      <c r="F81" s="155">
        <v>300</v>
      </c>
      <c r="G81" s="154">
        <v>2765</v>
      </c>
      <c r="H81" s="154">
        <f t="shared" si="2"/>
        <v>3298</v>
      </c>
      <c r="I81" s="157">
        <f t="shared" si="3"/>
        <v>0.54395513772060033</v>
      </c>
      <c r="J81" s="629">
        <v>6063</v>
      </c>
      <c r="K81" s="154"/>
      <c r="L81" s="154"/>
      <c r="M81" s="158"/>
      <c r="N81" s="158"/>
      <c r="O81" s="158"/>
      <c r="P81" s="146"/>
      <c r="Q81" s="146"/>
    </row>
    <row r="82" spans="1:17" s="144" customFormat="1" ht="20.25">
      <c r="A82" s="155" t="s">
        <v>50</v>
      </c>
      <c r="B82" s="155" t="s">
        <v>524</v>
      </c>
      <c r="C82" s="151">
        <v>42215</v>
      </c>
      <c r="D82" s="160">
        <v>1</v>
      </c>
      <c r="E82" s="156" t="s">
        <v>537</v>
      </c>
      <c r="F82" s="155">
        <v>600</v>
      </c>
      <c r="G82" s="154">
        <v>5590</v>
      </c>
      <c r="H82" s="154">
        <f t="shared" si="2"/>
        <v>6008</v>
      </c>
      <c r="I82" s="157">
        <f t="shared" si="3"/>
        <v>0.51802034833592003</v>
      </c>
      <c r="J82" s="629">
        <v>11598</v>
      </c>
      <c r="K82" s="154"/>
      <c r="L82" s="154"/>
      <c r="M82" s="158"/>
      <c r="N82" s="158"/>
      <c r="O82" s="158"/>
      <c r="P82" s="146"/>
      <c r="Q82" s="146"/>
    </row>
    <row r="83" spans="1:17" s="144" customFormat="1" ht="20.25">
      <c r="A83" s="155" t="s">
        <v>367</v>
      </c>
      <c r="B83" s="155" t="s">
        <v>524</v>
      </c>
      <c r="C83" s="151">
        <v>42139</v>
      </c>
      <c r="D83" s="160">
        <v>77</v>
      </c>
      <c r="E83" s="156" t="s">
        <v>534</v>
      </c>
      <c r="F83" s="155">
        <v>400</v>
      </c>
      <c r="G83" s="154">
        <v>3928</v>
      </c>
      <c r="H83" s="154">
        <f t="shared" si="2"/>
        <v>4088</v>
      </c>
      <c r="I83" s="157">
        <f t="shared" si="3"/>
        <v>0.50998003992015972</v>
      </c>
      <c r="J83" s="629">
        <v>8016</v>
      </c>
      <c r="K83" s="154"/>
      <c r="L83" s="154"/>
      <c r="M83" s="158"/>
      <c r="N83" s="158"/>
      <c r="O83" s="158"/>
      <c r="P83" s="146"/>
      <c r="Q83" s="146"/>
    </row>
    <row r="84" spans="1:17" s="144" customFormat="1" ht="20.25">
      <c r="A84" s="155" t="s">
        <v>50</v>
      </c>
      <c r="B84" s="155" t="s">
        <v>514</v>
      </c>
      <c r="C84" s="151">
        <v>42214</v>
      </c>
      <c r="D84" s="160">
        <v>2</v>
      </c>
      <c r="E84" s="156" t="s">
        <v>518</v>
      </c>
      <c r="F84" s="155">
        <v>1000</v>
      </c>
      <c r="G84" s="154">
        <v>10087</v>
      </c>
      <c r="H84" s="154">
        <f t="shared" si="2"/>
        <v>11793</v>
      </c>
      <c r="I84" s="157">
        <f t="shared" si="3"/>
        <v>0.53898537477148079</v>
      </c>
      <c r="J84" s="629">
        <v>21880</v>
      </c>
      <c r="K84" s="154"/>
      <c r="L84" s="154"/>
      <c r="M84" s="158"/>
      <c r="N84" s="158"/>
      <c r="O84" s="158"/>
      <c r="P84" s="146"/>
      <c r="Q84" s="146"/>
    </row>
    <row r="85" spans="1:17" s="144" customFormat="1" ht="20.25">
      <c r="A85" s="155" t="s">
        <v>367</v>
      </c>
      <c r="B85" s="155" t="s">
        <v>514</v>
      </c>
      <c r="C85" s="151">
        <v>42194</v>
      </c>
      <c r="D85" s="160">
        <v>22</v>
      </c>
      <c r="E85" s="156" t="s">
        <v>543</v>
      </c>
      <c r="F85" s="155">
        <v>200</v>
      </c>
      <c r="G85" s="154">
        <v>2687</v>
      </c>
      <c r="H85" s="154">
        <f t="shared" si="2"/>
        <v>2261</v>
      </c>
      <c r="I85" s="157">
        <f t="shared" si="3"/>
        <v>0.45695230396119646</v>
      </c>
      <c r="J85" s="629">
        <v>4948</v>
      </c>
      <c r="K85" s="154"/>
      <c r="L85" s="154"/>
      <c r="M85" s="158"/>
      <c r="N85" s="158"/>
      <c r="O85" s="158"/>
      <c r="P85" s="146"/>
      <c r="Q85" s="146"/>
    </row>
    <row r="86" spans="1:17" s="144" customFormat="1" ht="20.25">
      <c r="A86" s="155" t="s">
        <v>367</v>
      </c>
      <c r="B86" s="155" t="s">
        <v>514</v>
      </c>
      <c r="C86" s="151">
        <v>42210</v>
      </c>
      <c r="D86" s="160">
        <v>6</v>
      </c>
      <c r="E86" s="156" t="s">
        <v>530</v>
      </c>
      <c r="F86" s="155">
        <v>700</v>
      </c>
      <c r="G86" s="154">
        <v>8440</v>
      </c>
      <c r="H86" s="154">
        <f t="shared" si="2"/>
        <v>7394</v>
      </c>
      <c r="I86" s="157">
        <f t="shared" si="3"/>
        <v>0.46696981179739799</v>
      </c>
      <c r="J86" s="629">
        <v>15834</v>
      </c>
      <c r="K86" s="154"/>
      <c r="L86" s="154"/>
      <c r="M86" s="158"/>
      <c r="N86" s="158"/>
      <c r="O86" s="158"/>
      <c r="P86" s="146"/>
      <c r="Q86" s="146"/>
    </row>
    <row r="87" spans="1:17" s="144" customFormat="1" ht="20.25">
      <c r="A87" s="155" t="s">
        <v>50</v>
      </c>
      <c r="B87" s="155" t="s">
        <v>517</v>
      </c>
      <c r="C87" s="151">
        <v>42188</v>
      </c>
      <c r="D87" s="160">
        <v>28</v>
      </c>
      <c r="E87" s="156" t="s">
        <v>515</v>
      </c>
      <c r="F87" s="155">
        <v>100</v>
      </c>
      <c r="G87" s="154">
        <v>1307</v>
      </c>
      <c r="H87" s="154">
        <f t="shared" si="2"/>
        <v>1150</v>
      </c>
      <c r="I87" s="157">
        <f t="shared" si="3"/>
        <v>0.46805046805046807</v>
      </c>
      <c r="J87" s="629">
        <v>2457</v>
      </c>
      <c r="K87" s="154"/>
      <c r="L87" s="154"/>
      <c r="M87" s="158"/>
      <c r="N87" s="158"/>
      <c r="O87" s="158"/>
      <c r="P87" s="146"/>
      <c r="Q87" s="146"/>
    </row>
    <row r="88" spans="1:17" s="144" customFormat="1" ht="20.25">
      <c r="A88" s="155" t="s">
        <v>50</v>
      </c>
      <c r="B88" s="155" t="s">
        <v>524</v>
      </c>
      <c r="C88" s="151">
        <v>42151</v>
      </c>
      <c r="D88" s="160">
        <v>65</v>
      </c>
      <c r="E88" s="156" t="s">
        <v>539</v>
      </c>
      <c r="F88" s="155">
        <v>300</v>
      </c>
      <c r="G88" s="154">
        <v>2730</v>
      </c>
      <c r="H88" s="154">
        <f t="shared" si="2"/>
        <v>2709</v>
      </c>
      <c r="I88" s="157">
        <f t="shared" si="3"/>
        <v>0.49806949806949807</v>
      </c>
      <c r="J88" s="629">
        <v>5439</v>
      </c>
      <c r="K88" s="154"/>
      <c r="L88" s="154"/>
      <c r="M88" s="158"/>
      <c r="N88" s="158"/>
      <c r="O88" s="158"/>
      <c r="P88" s="146"/>
      <c r="Q88" s="146"/>
    </row>
    <row r="89" spans="1:17" s="144" customFormat="1" ht="20.25">
      <c r="A89" s="155" t="s">
        <v>50</v>
      </c>
      <c r="B89" s="155" t="s">
        <v>517</v>
      </c>
      <c r="C89" s="151">
        <v>42209</v>
      </c>
      <c r="D89" s="160">
        <v>7</v>
      </c>
      <c r="E89" s="156" t="s">
        <v>530</v>
      </c>
      <c r="F89" s="155">
        <v>500</v>
      </c>
      <c r="G89" s="154">
        <v>5386</v>
      </c>
      <c r="H89" s="154">
        <f t="shared" si="2"/>
        <v>6049</v>
      </c>
      <c r="I89" s="157">
        <f t="shared" si="3"/>
        <v>0.52898994315697423</v>
      </c>
      <c r="J89" s="629">
        <v>11435</v>
      </c>
      <c r="K89" s="154"/>
      <c r="L89" s="154"/>
      <c r="M89" s="158"/>
      <c r="N89" s="158"/>
      <c r="O89" s="158"/>
      <c r="P89" s="146"/>
      <c r="Q89" s="146"/>
    </row>
    <row r="90" spans="1:17" s="144" customFormat="1" ht="20.25">
      <c r="A90" s="155" t="s">
        <v>367</v>
      </c>
      <c r="B90" s="155" t="s">
        <v>514</v>
      </c>
      <c r="C90" s="151">
        <v>42123</v>
      </c>
      <c r="D90" s="160">
        <v>93</v>
      </c>
      <c r="E90" s="156" t="s">
        <v>525</v>
      </c>
      <c r="F90" s="155">
        <v>1000</v>
      </c>
      <c r="G90" s="154">
        <v>12054</v>
      </c>
      <c r="H90" s="154">
        <f t="shared" si="2"/>
        <v>10476</v>
      </c>
      <c r="I90" s="157">
        <f t="shared" si="3"/>
        <v>0.46498002663115845</v>
      </c>
      <c r="J90" s="629">
        <v>22530</v>
      </c>
      <c r="K90" s="154"/>
      <c r="L90" s="154"/>
      <c r="M90" s="158"/>
      <c r="N90" s="158"/>
      <c r="O90" s="158"/>
      <c r="P90" s="146"/>
      <c r="Q90" s="146"/>
    </row>
    <row r="91" spans="1:17" s="144" customFormat="1" ht="20.25">
      <c r="A91" s="155" t="s">
        <v>50</v>
      </c>
      <c r="B91" s="155" t="s">
        <v>514</v>
      </c>
      <c r="C91" s="151">
        <v>42140</v>
      </c>
      <c r="D91" s="160">
        <v>76</v>
      </c>
      <c r="E91" s="156" t="s">
        <v>515</v>
      </c>
      <c r="F91" s="155">
        <v>1000</v>
      </c>
      <c r="G91" s="154">
        <v>13432</v>
      </c>
      <c r="H91" s="154">
        <f t="shared" si="2"/>
        <v>11628</v>
      </c>
      <c r="I91" s="157">
        <f t="shared" si="3"/>
        <v>0.46400638467677574</v>
      </c>
      <c r="J91" s="629">
        <v>25060</v>
      </c>
      <c r="K91" s="154"/>
      <c r="L91" s="154"/>
      <c r="M91" s="158"/>
      <c r="N91" s="158"/>
      <c r="O91" s="158"/>
      <c r="P91" s="146"/>
      <c r="Q91" s="146"/>
    </row>
    <row r="92" spans="1:17" s="144" customFormat="1" ht="20.25">
      <c r="A92" s="155" t="s">
        <v>50</v>
      </c>
      <c r="B92" s="155" t="s">
        <v>514</v>
      </c>
      <c r="C92" s="151">
        <v>42208</v>
      </c>
      <c r="D92" s="160">
        <v>8</v>
      </c>
      <c r="E92" s="156" t="s">
        <v>544</v>
      </c>
      <c r="F92" s="155">
        <v>800</v>
      </c>
      <c r="G92" s="154">
        <v>8876</v>
      </c>
      <c r="H92" s="154">
        <f t="shared" si="2"/>
        <v>9388</v>
      </c>
      <c r="I92" s="157">
        <f t="shared" si="3"/>
        <v>0.51401664476565923</v>
      </c>
      <c r="J92" s="629">
        <v>18264</v>
      </c>
      <c r="K92" s="154"/>
      <c r="L92" s="154"/>
      <c r="M92" s="158"/>
      <c r="N92" s="158"/>
      <c r="O92" s="158"/>
      <c r="P92" s="146"/>
      <c r="Q92" s="146"/>
    </row>
    <row r="93" spans="1:17" s="144" customFormat="1" ht="20.25">
      <c r="A93" s="155" t="s">
        <v>50</v>
      </c>
      <c r="B93" s="155" t="s">
        <v>514</v>
      </c>
      <c r="C93" s="151">
        <v>42213</v>
      </c>
      <c r="D93" s="160">
        <v>3</v>
      </c>
      <c r="E93" s="156" t="s">
        <v>533</v>
      </c>
      <c r="F93" s="155">
        <v>200</v>
      </c>
      <c r="G93" s="154">
        <v>2149</v>
      </c>
      <c r="H93" s="154">
        <f t="shared" si="2"/>
        <v>1975</v>
      </c>
      <c r="I93" s="157">
        <f t="shared" si="3"/>
        <v>0.47890397672162949</v>
      </c>
      <c r="J93" s="629">
        <v>4124</v>
      </c>
      <c r="K93" s="154"/>
      <c r="L93" s="154"/>
      <c r="M93" s="158"/>
      <c r="N93" s="158"/>
      <c r="O93" s="158"/>
      <c r="P93" s="146"/>
      <c r="Q93" s="146"/>
    </row>
    <row r="94" spans="1:17" s="144" customFormat="1" ht="20.25">
      <c r="A94" s="155" t="s">
        <v>367</v>
      </c>
      <c r="B94" s="155" t="s">
        <v>524</v>
      </c>
      <c r="C94" s="151">
        <v>42126</v>
      </c>
      <c r="D94" s="160">
        <v>90</v>
      </c>
      <c r="E94" s="156" t="s">
        <v>515</v>
      </c>
      <c r="F94" s="155">
        <v>200</v>
      </c>
      <c r="G94" s="154">
        <v>1726</v>
      </c>
      <c r="H94" s="154">
        <f t="shared" si="2"/>
        <v>2076</v>
      </c>
      <c r="I94" s="157">
        <f t="shared" si="3"/>
        <v>0.5460284061020515</v>
      </c>
      <c r="J94" s="629">
        <v>3802</v>
      </c>
      <c r="K94" s="154"/>
      <c r="L94" s="154"/>
      <c r="M94" s="158"/>
      <c r="N94" s="158"/>
      <c r="O94" s="158"/>
      <c r="P94" s="146"/>
      <c r="Q94" s="146"/>
    </row>
    <row r="95" spans="1:17" s="144" customFormat="1" ht="20.25">
      <c r="A95" s="155" t="s">
        <v>367</v>
      </c>
      <c r="B95" s="155" t="s">
        <v>517</v>
      </c>
      <c r="C95" s="151">
        <v>42183</v>
      </c>
      <c r="D95" s="160">
        <v>33</v>
      </c>
      <c r="E95" s="156" t="s">
        <v>545</v>
      </c>
      <c r="F95" s="155">
        <v>800</v>
      </c>
      <c r="G95" s="154">
        <v>9897</v>
      </c>
      <c r="H95" s="154">
        <f t="shared" si="2"/>
        <v>9623</v>
      </c>
      <c r="I95" s="157">
        <f t="shared" si="3"/>
        <v>0.49298155737704918</v>
      </c>
      <c r="J95" s="629">
        <v>19520</v>
      </c>
      <c r="K95" s="154"/>
      <c r="L95" s="154"/>
      <c r="M95" s="158"/>
      <c r="N95" s="158"/>
      <c r="O95" s="158"/>
      <c r="P95" s="146"/>
      <c r="Q95" s="146"/>
    </row>
    <row r="96" spans="1:17" s="144" customFormat="1" ht="20.25">
      <c r="A96" s="155" t="s">
        <v>52</v>
      </c>
      <c r="B96" s="155" t="s">
        <v>514</v>
      </c>
      <c r="C96" s="151">
        <v>42121</v>
      </c>
      <c r="D96" s="160">
        <v>95</v>
      </c>
      <c r="E96" s="156" t="s">
        <v>542</v>
      </c>
      <c r="F96" s="155">
        <v>800</v>
      </c>
      <c r="G96" s="154">
        <v>10030</v>
      </c>
      <c r="H96" s="154">
        <f t="shared" si="2"/>
        <v>9258</v>
      </c>
      <c r="I96" s="157">
        <f t="shared" si="3"/>
        <v>0.4799875570302779</v>
      </c>
      <c r="J96" s="629">
        <v>19288</v>
      </c>
      <c r="K96" s="154"/>
      <c r="L96" s="154"/>
      <c r="M96" s="158"/>
      <c r="N96" s="158"/>
      <c r="O96" s="158"/>
      <c r="P96" s="146"/>
      <c r="Q96" s="146"/>
    </row>
    <row r="97" spans="1:17" s="144" customFormat="1" ht="20.25">
      <c r="A97" s="155" t="s">
        <v>52</v>
      </c>
      <c r="B97" s="155" t="s">
        <v>514</v>
      </c>
      <c r="C97" s="151">
        <v>42154</v>
      </c>
      <c r="D97" s="160">
        <v>62</v>
      </c>
      <c r="E97" s="156" t="s">
        <v>542</v>
      </c>
      <c r="F97" s="155">
        <v>300</v>
      </c>
      <c r="G97" s="154">
        <v>3234</v>
      </c>
      <c r="H97" s="154">
        <f t="shared" si="2"/>
        <v>3633</v>
      </c>
      <c r="I97" s="157">
        <f t="shared" si="3"/>
        <v>0.52905198776758411</v>
      </c>
      <c r="J97" s="629">
        <v>6867</v>
      </c>
      <c r="K97" s="154"/>
      <c r="L97" s="154"/>
      <c r="M97" s="158"/>
      <c r="N97" s="158"/>
      <c r="O97" s="158"/>
      <c r="P97" s="146"/>
      <c r="Q97" s="146"/>
    </row>
    <row r="98" spans="1:17" s="144" customFormat="1" ht="20.25">
      <c r="A98" s="155" t="s">
        <v>50</v>
      </c>
      <c r="B98" s="155" t="s">
        <v>524</v>
      </c>
      <c r="C98" s="151">
        <v>42136</v>
      </c>
      <c r="D98" s="160">
        <v>80</v>
      </c>
      <c r="E98" s="156" t="s">
        <v>533</v>
      </c>
      <c r="F98" s="155">
        <v>800</v>
      </c>
      <c r="G98" s="154">
        <v>7656</v>
      </c>
      <c r="H98" s="154">
        <f t="shared" si="2"/>
        <v>7936</v>
      </c>
      <c r="I98" s="157">
        <f t="shared" si="3"/>
        <v>0.50897896357106209</v>
      </c>
      <c r="J98" s="629">
        <v>15592</v>
      </c>
      <c r="K98" s="154"/>
      <c r="L98" s="154"/>
      <c r="M98" s="158"/>
      <c r="N98" s="158"/>
      <c r="O98" s="158"/>
      <c r="P98" s="146"/>
      <c r="Q98" s="146"/>
    </row>
    <row r="99" spans="1:17" s="144" customFormat="1" ht="20.25">
      <c r="A99" s="155" t="s">
        <v>52</v>
      </c>
      <c r="B99" s="155" t="s">
        <v>517</v>
      </c>
      <c r="C99" s="151">
        <v>42156</v>
      </c>
      <c r="D99" s="160">
        <v>60</v>
      </c>
      <c r="E99" s="156" t="s">
        <v>542</v>
      </c>
      <c r="F99" s="155">
        <v>400</v>
      </c>
      <c r="G99" s="154">
        <v>4203</v>
      </c>
      <c r="H99" s="154">
        <f t="shared" si="2"/>
        <v>3849</v>
      </c>
      <c r="I99" s="157">
        <f t="shared" si="3"/>
        <v>0.47801788375558868</v>
      </c>
      <c r="J99" s="629">
        <v>8052</v>
      </c>
      <c r="K99" s="154"/>
      <c r="L99" s="154"/>
      <c r="M99" s="158"/>
      <c r="N99" s="158"/>
      <c r="O99" s="158"/>
      <c r="P99" s="146"/>
      <c r="Q99" s="146"/>
    </row>
    <row r="100" spans="1:17" s="144" customFormat="1" ht="20.25">
      <c r="A100" s="155" t="s">
        <v>50</v>
      </c>
      <c r="B100" s="155" t="s">
        <v>524</v>
      </c>
      <c r="C100" s="151">
        <v>42131</v>
      </c>
      <c r="D100" s="160">
        <v>85</v>
      </c>
      <c r="E100" s="156" t="s">
        <v>533</v>
      </c>
      <c r="F100" s="155">
        <v>600</v>
      </c>
      <c r="G100" s="154">
        <v>6110</v>
      </c>
      <c r="H100" s="154">
        <f t="shared" si="2"/>
        <v>6208</v>
      </c>
      <c r="I100" s="157">
        <f t="shared" si="3"/>
        <v>0.5039779184932619</v>
      </c>
      <c r="J100" s="629">
        <v>12318</v>
      </c>
      <c r="K100" s="154"/>
      <c r="L100" s="154"/>
      <c r="M100" s="158"/>
      <c r="N100" s="158"/>
      <c r="O100" s="158"/>
      <c r="P100" s="146"/>
      <c r="Q100" s="146"/>
    </row>
    <row r="101" spans="1:17" s="144" customFormat="1" ht="20.25">
      <c r="A101" s="155" t="s">
        <v>52</v>
      </c>
      <c r="B101" s="155" t="s">
        <v>517</v>
      </c>
      <c r="C101" s="151">
        <v>42136</v>
      </c>
      <c r="D101" s="160">
        <v>80</v>
      </c>
      <c r="E101" s="156" t="s">
        <v>530</v>
      </c>
      <c r="F101" s="155">
        <v>800</v>
      </c>
      <c r="G101" s="154">
        <v>9491</v>
      </c>
      <c r="H101" s="154">
        <f t="shared" si="2"/>
        <v>8053</v>
      </c>
      <c r="I101" s="157">
        <f t="shared" si="3"/>
        <v>0.45901732786137711</v>
      </c>
      <c r="J101" s="629">
        <v>17544</v>
      </c>
      <c r="K101" s="154"/>
      <c r="L101" s="154"/>
      <c r="M101" s="158"/>
      <c r="N101" s="158"/>
      <c r="O101" s="158"/>
      <c r="P101" s="146"/>
      <c r="Q101" s="146"/>
    </row>
    <row r="102" spans="1:17" s="144" customFormat="1" ht="20.25">
      <c r="A102" s="155" t="s">
        <v>50</v>
      </c>
      <c r="B102" s="155" t="s">
        <v>517</v>
      </c>
      <c r="C102" s="151">
        <v>42133</v>
      </c>
      <c r="D102" s="160">
        <v>83</v>
      </c>
      <c r="E102" s="156" t="s">
        <v>532</v>
      </c>
      <c r="F102" s="155">
        <v>700</v>
      </c>
      <c r="G102" s="154">
        <v>8751</v>
      </c>
      <c r="H102" s="154">
        <f t="shared" si="2"/>
        <v>8014</v>
      </c>
      <c r="I102" s="157">
        <f t="shared" si="3"/>
        <v>0.47801968386519533</v>
      </c>
      <c r="J102" s="629">
        <v>16765</v>
      </c>
      <c r="K102" s="154"/>
      <c r="L102" s="154"/>
      <c r="M102" s="158"/>
      <c r="N102" s="158"/>
      <c r="O102" s="158"/>
      <c r="P102" s="146"/>
      <c r="Q102" s="146"/>
    </row>
    <row r="103" spans="1:17" s="144" customFormat="1" ht="20.25">
      <c r="A103" s="155" t="s">
        <v>367</v>
      </c>
      <c r="B103" s="155" t="s">
        <v>524</v>
      </c>
      <c r="C103" s="151">
        <v>42175</v>
      </c>
      <c r="D103" s="160">
        <v>41</v>
      </c>
      <c r="E103" s="156" t="s">
        <v>539</v>
      </c>
      <c r="F103" s="155">
        <v>500</v>
      </c>
      <c r="G103" s="154">
        <v>4278</v>
      </c>
      <c r="H103" s="154">
        <f t="shared" si="2"/>
        <v>4507</v>
      </c>
      <c r="I103" s="157">
        <f t="shared" si="3"/>
        <v>0.51303357996585086</v>
      </c>
      <c r="J103" s="629">
        <v>8785</v>
      </c>
      <c r="K103" s="154"/>
      <c r="L103" s="154"/>
      <c r="M103" s="158"/>
      <c r="N103" s="158"/>
      <c r="O103" s="158"/>
      <c r="P103" s="146"/>
      <c r="Q103" s="146"/>
    </row>
    <row r="104" spans="1:17" s="144" customFormat="1" ht="20.25">
      <c r="A104" s="155" t="s">
        <v>50</v>
      </c>
      <c r="B104" s="155" t="s">
        <v>517</v>
      </c>
      <c r="C104" s="151">
        <v>42200</v>
      </c>
      <c r="D104" s="160">
        <v>16</v>
      </c>
      <c r="E104" s="156" t="s">
        <v>530</v>
      </c>
      <c r="F104" s="155">
        <v>700</v>
      </c>
      <c r="G104" s="154">
        <v>8168</v>
      </c>
      <c r="H104" s="154">
        <f t="shared" si="2"/>
        <v>8604</v>
      </c>
      <c r="I104" s="157">
        <f t="shared" si="3"/>
        <v>0.51299785356546623</v>
      </c>
      <c r="J104" s="629">
        <v>16772</v>
      </c>
      <c r="K104" s="154"/>
      <c r="L104" s="154"/>
      <c r="M104" s="158"/>
      <c r="N104" s="158"/>
      <c r="O104" s="158"/>
      <c r="P104" s="146"/>
      <c r="Q104" s="146"/>
    </row>
    <row r="105" spans="1:17" s="144" customFormat="1" ht="20.25">
      <c r="A105" s="155" t="s">
        <v>50</v>
      </c>
      <c r="B105" s="155" t="s">
        <v>524</v>
      </c>
      <c r="C105" s="151">
        <v>42132</v>
      </c>
      <c r="D105" s="160">
        <v>84</v>
      </c>
      <c r="E105" s="156" t="s">
        <v>537</v>
      </c>
      <c r="F105" s="155">
        <v>500</v>
      </c>
      <c r="G105" s="154">
        <v>4559</v>
      </c>
      <c r="H105" s="154">
        <f t="shared" si="2"/>
        <v>4821</v>
      </c>
      <c r="I105" s="157">
        <f t="shared" si="3"/>
        <v>0.51396588486140726</v>
      </c>
      <c r="J105" s="629">
        <v>9380</v>
      </c>
      <c r="K105" s="154"/>
      <c r="L105" s="154"/>
      <c r="M105" s="158"/>
      <c r="N105" s="158"/>
      <c r="O105" s="158"/>
      <c r="P105" s="146"/>
      <c r="Q105" s="146"/>
    </row>
    <row r="106" spans="1:17" s="144" customFormat="1" ht="20.25">
      <c r="A106" s="155" t="s">
        <v>367</v>
      </c>
      <c r="B106" s="155" t="s">
        <v>514</v>
      </c>
      <c r="C106" s="151">
        <v>42162</v>
      </c>
      <c r="D106" s="160">
        <v>54</v>
      </c>
      <c r="E106" s="156" t="s">
        <v>530</v>
      </c>
      <c r="F106" s="155">
        <v>500</v>
      </c>
      <c r="G106" s="154">
        <v>6338</v>
      </c>
      <c r="H106" s="154">
        <f t="shared" si="2"/>
        <v>6287</v>
      </c>
      <c r="I106" s="157">
        <f t="shared" si="3"/>
        <v>0.49798019801980198</v>
      </c>
      <c r="J106" s="629">
        <v>12625</v>
      </c>
      <c r="K106" s="154"/>
      <c r="L106" s="154"/>
      <c r="M106" s="158"/>
      <c r="N106" s="158"/>
      <c r="O106" s="158"/>
      <c r="P106" s="146"/>
      <c r="Q106" s="146"/>
    </row>
    <row r="107" spans="1:17" s="144" customFormat="1" ht="20.25">
      <c r="A107" s="155" t="s">
        <v>50</v>
      </c>
      <c r="B107" s="155" t="s">
        <v>524</v>
      </c>
      <c r="C107" s="151">
        <v>42152</v>
      </c>
      <c r="D107" s="160">
        <v>64</v>
      </c>
      <c r="E107" s="156" t="s">
        <v>538</v>
      </c>
      <c r="F107" s="155">
        <v>500</v>
      </c>
      <c r="G107" s="154">
        <v>4528</v>
      </c>
      <c r="H107" s="154">
        <f t="shared" si="2"/>
        <v>5107</v>
      </c>
      <c r="I107" s="157">
        <f t="shared" si="3"/>
        <v>0.53004670472236637</v>
      </c>
      <c r="J107" s="629">
        <v>9635</v>
      </c>
      <c r="K107" s="154"/>
      <c r="L107" s="154"/>
      <c r="M107" s="158"/>
      <c r="N107" s="158"/>
      <c r="O107" s="158"/>
      <c r="P107" s="146"/>
      <c r="Q107" s="146"/>
    </row>
    <row r="108" spans="1:17" s="144" customFormat="1" ht="20.25">
      <c r="A108" s="155" t="s">
        <v>52</v>
      </c>
      <c r="B108" s="155" t="s">
        <v>517</v>
      </c>
      <c r="C108" s="151">
        <v>42158</v>
      </c>
      <c r="D108" s="160">
        <v>58</v>
      </c>
      <c r="E108" s="156" t="s">
        <v>542</v>
      </c>
      <c r="F108" s="155">
        <v>300</v>
      </c>
      <c r="G108" s="154">
        <v>3053</v>
      </c>
      <c r="H108" s="154">
        <f t="shared" si="2"/>
        <v>3103</v>
      </c>
      <c r="I108" s="157">
        <f t="shared" si="3"/>
        <v>0.50406107862248217</v>
      </c>
      <c r="J108" s="629">
        <v>6156</v>
      </c>
      <c r="K108" s="154"/>
      <c r="L108" s="154"/>
      <c r="M108" s="158"/>
      <c r="N108" s="158"/>
      <c r="O108" s="158"/>
      <c r="P108" s="146"/>
      <c r="Q108" s="146"/>
    </row>
    <row r="109" spans="1:17" s="144" customFormat="1" ht="20.25">
      <c r="A109" s="155" t="s">
        <v>50</v>
      </c>
      <c r="B109" s="155" t="s">
        <v>517</v>
      </c>
      <c r="C109" s="151">
        <v>42133</v>
      </c>
      <c r="D109" s="160">
        <v>83</v>
      </c>
      <c r="E109" s="156" t="s">
        <v>541</v>
      </c>
      <c r="F109" s="155">
        <v>900</v>
      </c>
      <c r="G109" s="154">
        <v>9376</v>
      </c>
      <c r="H109" s="154">
        <f t="shared" si="2"/>
        <v>8381</v>
      </c>
      <c r="I109" s="157">
        <f t="shared" si="3"/>
        <v>0.47198287999098948</v>
      </c>
      <c r="J109" s="629">
        <v>17757</v>
      </c>
      <c r="K109" s="154"/>
      <c r="L109" s="154"/>
      <c r="M109" s="158"/>
      <c r="N109" s="158"/>
      <c r="O109" s="158"/>
      <c r="P109" s="146"/>
      <c r="Q109" s="146"/>
    </row>
    <row r="110" spans="1:17" s="144" customFormat="1" ht="20.25">
      <c r="A110" s="155" t="s">
        <v>52</v>
      </c>
      <c r="B110" s="155" t="s">
        <v>514</v>
      </c>
      <c r="C110" s="151">
        <v>42197</v>
      </c>
      <c r="D110" s="160">
        <v>19</v>
      </c>
      <c r="E110" s="156" t="s">
        <v>546</v>
      </c>
      <c r="F110" s="155">
        <v>200</v>
      </c>
      <c r="G110" s="154">
        <v>2622</v>
      </c>
      <c r="H110" s="154">
        <f t="shared" si="2"/>
        <v>2224</v>
      </c>
      <c r="I110" s="157">
        <f t="shared" si="3"/>
        <v>0.45893520429219975</v>
      </c>
      <c r="J110" s="629">
        <v>4846</v>
      </c>
      <c r="K110" s="154"/>
      <c r="L110" s="154"/>
      <c r="M110" s="158"/>
      <c r="N110" s="158"/>
      <c r="O110" s="158"/>
      <c r="P110" s="146"/>
      <c r="Q110" s="146"/>
    </row>
    <row r="111" spans="1:17" s="144" customFormat="1" ht="20.25">
      <c r="A111" s="155" t="s">
        <v>50</v>
      </c>
      <c r="B111" s="155" t="s">
        <v>524</v>
      </c>
      <c r="C111" s="151">
        <v>42186</v>
      </c>
      <c r="D111" s="160">
        <v>30</v>
      </c>
      <c r="E111" s="156" t="s">
        <v>537</v>
      </c>
      <c r="F111" s="155">
        <v>600</v>
      </c>
      <c r="G111" s="154">
        <v>5167</v>
      </c>
      <c r="H111" s="154">
        <f t="shared" si="2"/>
        <v>6041</v>
      </c>
      <c r="I111" s="157">
        <f t="shared" si="3"/>
        <v>0.5389900071377588</v>
      </c>
      <c r="J111" s="629">
        <v>11208</v>
      </c>
      <c r="K111" s="154"/>
      <c r="L111" s="154"/>
      <c r="M111" s="158"/>
      <c r="N111" s="158"/>
      <c r="O111" s="158"/>
      <c r="P111" s="146"/>
      <c r="Q111" s="146"/>
    </row>
    <row r="112" spans="1:17" s="144" customFormat="1" ht="20.25">
      <c r="A112" s="155" t="s">
        <v>367</v>
      </c>
      <c r="B112" s="155" t="s">
        <v>517</v>
      </c>
      <c r="C112" s="151">
        <v>42132</v>
      </c>
      <c r="D112" s="160">
        <v>84</v>
      </c>
      <c r="E112" s="156" t="s">
        <v>533</v>
      </c>
      <c r="F112" s="155">
        <v>500</v>
      </c>
      <c r="G112" s="154">
        <v>5210</v>
      </c>
      <c r="H112" s="154">
        <f t="shared" si="2"/>
        <v>4985</v>
      </c>
      <c r="I112" s="157">
        <f t="shared" si="3"/>
        <v>0.4889651790093183</v>
      </c>
      <c r="J112" s="629">
        <v>10195</v>
      </c>
      <c r="K112" s="154"/>
      <c r="L112" s="154"/>
      <c r="M112" s="158"/>
      <c r="N112" s="158"/>
      <c r="O112" s="158"/>
      <c r="P112" s="146"/>
      <c r="Q112" s="146"/>
    </row>
    <row r="113" spans="1:17" s="144" customFormat="1" ht="20.25">
      <c r="A113" s="155" t="s">
        <v>50</v>
      </c>
      <c r="B113" s="155" t="s">
        <v>524</v>
      </c>
      <c r="C113" s="151">
        <v>42185</v>
      </c>
      <c r="D113" s="160">
        <v>31</v>
      </c>
      <c r="E113" s="156" t="s">
        <v>518</v>
      </c>
      <c r="F113" s="155">
        <v>200</v>
      </c>
      <c r="G113" s="154">
        <v>1954</v>
      </c>
      <c r="H113" s="154">
        <f t="shared" si="2"/>
        <v>2058</v>
      </c>
      <c r="I113" s="157">
        <f t="shared" si="3"/>
        <v>0.51296111665004984</v>
      </c>
      <c r="J113" s="629">
        <v>4012</v>
      </c>
      <c r="K113" s="154"/>
      <c r="L113" s="154"/>
      <c r="M113" s="158"/>
      <c r="N113" s="158"/>
      <c r="O113" s="158"/>
      <c r="P113" s="146"/>
      <c r="Q113" s="146"/>
    </row>
    <row r="114" spans="1:17" s="144" customFormat="1" ht="20.25">
      <c r="A114" s="155" t="s">
        <v>52</v>
      </c>
      <c r="B114" s="155" t="s">
        <v>524</v>
      </c>
      <c r="C114" s="151">
        <v>42196</v>
      </c>
      <c r="D114" s="160">
        <v>20</v>
      </c>
      <c r="E114" s="156" t="s">
        <v>525</v>
      </c>
      <c r="F114" s="155">
        <v>700</v>
      </c>
      <c r="G114" s="154">
        <v>6005</v>
      </c>
      <c r="H114" s="154">
        <f t="shared" si="2"/>
        <v>6798</v>
      </c>
      <c r="I114" s="157">
        <f t="shared" si="3"/>
        <v>0.53096930406935872</v>
      </c>
      <c r="J114" s="629">
        <v>12803</v>
      </c>
      <c r="K114" s="154"/>
      <c r="L114" s="154"/>
      <c r="M114" s="158"/>
      <c r="N114" s="158"/>
      <c r="O114" s="158"/>
      <c r="P114" s="146"/>
      <c r="Q114" s="146"/>
    </row>
    <row r="115" spans="1:17" s="144" customFormat="1" ht="20.25">
      <c r="A115" s="155" t="s">
        <v>50</v>
      </c>
      <c r="B115" s="155" t="s">
        <v>517</v>
      </c>
      <c r="C115" s="151">
        <v>42163</v>
      </c>
      <c r="D115" s="160">
        <v>53</v>
      </c>
      <c r="E115" s="156" t="s">
        <v>539</v>
      </c>
      <c r="F115" s="155">
        <v>100</v>
      </c>
      <c r="G115" s="154">
        <v>1083</v>
      </c>
      <c r="H115" s="154">
        <f t="shared" si="2"/>
        <v>1236</v>
      </c>
      <c r="I115" s="157">
        <f t="shared" si="3"/>
        <v>0.53298835705045278</v>
      </c>
      <c r="J115" s="629">
        <v>2319</v>
      </c>
      <c r="K115" s="154"/>
      <c r="L115" s="154"/>
      <c r="M115" s="158"/>
      <c r="N115" s="158"/>
      <c r="O115" s="158"/>
      <c r="P115" s="146"/>
      <c r="Q115" s="146"/>
    </row>
    <row r="116" spans="1:17" s="144" customFormat="1" ht="20.25">
      <c r="A116" s="155" t="s">
        <v>367</v>
      </c>
      <c r="B116" s="155" t="s">
        <v>524</v>
      </c>
      <c r="C116" s="151">
        <v>42122</v>
      </c>
      <c r="D116" s="160">
        <v>94</v>
      </c>
      <c r="E116" s="156" t="s">
        <v>525</v>
      </c>
      <c r="F116" s="155">
        <v>600</v>
      </c>
      <c r="G116" s="154">
        <v>6201</v>
      </c>
      <c r="H116" s="154">
        <f t="shared" si="2"/>
        <v>5499</v>
      </c>
      <c r="I116" s="157">
        <f t="shared" si="3"/>
        <v>0.47</v>
      </c>
      <c r="J116" s="629">
        <v>11700</v>
      </c>
      <c r="K116" s="154"/>
      <c r="L116" s="154"/>
      <c r="M116" s="158"/>
      <c r="N116" s="158"/>
      <c r="O116" s="158"/>
      <c r="P116" s="146"/>
      <c r="Q116" s="146"/>
    </row>
    <row r="117" spans="1:17" s="144" customFormat="1" ht="20.25">
      <c r="A117" s="155" t="s">
        <v>50</v>
      </c>
      <c r="B117" s="155" t="s">
        <v>517</v>
      </c>
      <c r="C117" s="151">
        <v>42180</v>
      </c>
      <c r="D117" s="160">
        <v>36</v>
      </c>
      <c r="E117" s="156" t="s">
        <v>539</v>
      </c>
      <c r="F117" s="155">
        <v>600</v>
      </c>
      <c r="G117" s="154">
        <v>5482</v>
      </c>
      <c r="H117" s="154">
        <f t="shared" si="2"/>
        <v>6566</v>
      </c>
      <c r="I117" s="157">
        <f t="shared" si="3"/>
        <v>0.54498671978751656</v>
      </c>
      <c r="J117" s="629">
        <v>12048</v>
      </c>
      <c r="K117" s="154"/>
      <c r="L117" s="154"/>
      <c r="M117" s="158"/>
      <c r="N117" s="158"/>
      <c r="O117" s="158"/>
      <c r="P117" s="146"/>
      <c r="Q117" s="146"/>
    </row>
    <row r="118" spans="1:17" s="144" customFormat="1" ht="20.25">
      <c r="A118" s="155" t="s">
        <v>50</v>
      </c>
      <c r="B118" s="155" t="s">
        <v>514</v>
      </c>
      <c r="C118" s="151">
        <v>42189</v>
      </c>
      <c r="D118" s="160">
        <v>27</v>
      </c>
      <c r="E118" s="156" t="s">
        <v>532</v>
      </c>
      <c r="F118" s="155">
        <v>700</v>
      </c>
      <c r="G118" s="154">
        <v>7032</v>
      </c>
      <c r="H118" s="154">
        <f t="shared" si="2"/>
        <v>7437</v>
      </c>
      <c r="I118" s="157">
        <f t="shared" si="3"/>
        <v>0.51399543852374041</v>
      </c>
      <c r="J118" s="629">
        <v>14469</v>
      </c>
      <c r="K118" s="154"/>
      <c r="L118" s="154"/>
      <c r="M118" s="158"/>
      <c r="N118" s="158"/>
      <c r="O118" s="158"/>
      <c r="P118" s="146"/>
      <c r="Q118" s="146"/>
    </row>
    <row r="119" spans="1:17" s="144" customFormat="1" ht="20.25">
      <c r="A119" s="155" t="s">
        <v>52</v>
      </c>
      <c r="B119" s="155" t="s">
        <v>524</v>
      </c>
      <c r="C119" s="151">
        <v>42167</v>
      </c>
      <c r="D119" s="160">
        <v>49</v>
      </c>
      <c r="E119" s="156" t="s">
        <v>539</v>
      </c>
      <c r="F119" s="155">
        <v>900</v>
      </c>
      <c r="G119" s="154">
        <v>8120</v>
      </c>
      <c r="H119" s="154">
        <f t="shared" si="2"/>
        <v>9844</v>
      </c>
      <c r="I119" s="157">
        <f t="shared" si="3"/>
        <v>0.54798485860610113</v>
      </c>
      <c r="J119" s="629">
        <v>17964</v>
      </c>
      <c r="K119" s="154"/>
      <c r="L119" s="154"/>
      <c r="M119" s="158"/>
      <c r="N119" s="158"/>
      <c r="O119" s="158"/>
      <c r="P119" s="146"/>
      <c r="Q119" s="146"/>
    </row>
    <row r="120" spans="1:17" s="144" customFormat="1" ht="20.25">
      <c r="A120" s="155" t="s">
        <v>52</v>
      </c>
      <c r="B120" s="155" t="s">
        <v>524</v>
      </c>
      <c r="C120" s="151">
        <v>42185</v>
      </c>
      <c r="D120" s="160">
        <v>31</v>
      </c>
      <c r="E120" s="156" t="s">
        <v>533</v>
      </c>
      <c r="F120" s="155">
        <v>700</v>
      </c>
      <c r="G120" s="154">
        <v>6237</v>
      </c>
      <c r="H120" s="154">
        <f t="shared" si="2"/>
        <v>7175</v>
      </c>
      <c r="I120" s="157">
        <f t="shared" si="3"/>
        <v>0.53496868475991655</v>
      </c>
      <c r="J120" s="629">
        <v>13412</v>
      </c>
      <c r="K120" s="154"/>
      <c r="L120" s="154"/>
      <c r="M120" s="158"/>
      <c r="N120" s="158"/>
      <c r="O120" s="158"/>
      <c r="P120" s="146"/>
      <c r="Q120" s="146"/>
    </row>
    <row r="121" spans="1:17" s="144" customFormat="1" ht="20.25">
      <c r="A121" s="155" t="s">
        <v>367</v>
      </c>
      <c r="B121" s="155" t="s">
        <v>514</v>
      </c>
      <c r="C121" s="151">
        <v>42121</v>
      </c>
      <c r="D121" s="160">
        <v>95</v>
      </c>
      <c r="E121" s="156" t="s">
        <v>525</v>
      </c>
      <c r="F121" s="155">
        <v>300</v>
      </c>
      <c r="G121" s="154">
        <v>3004</v>
      </c>
      <c r="H121" s="154">
        <f t="shared" si="2"/>
        <v>3656</v>
      </c>
      <c r="I121" s="157">
        <f t="shared" si="3"/>
        <v>0.54894894894894897</v>
      </c>
      <c r="J121" s="629">
        <v>6660</v>
      </c>
      <c r="K121" s="154"/>
      <c r="L121" s="154"/>
      <c r="M121" s="158"/>
      <c r="N121" s="158"/>
      <c r="O121" s="158"/>
      <c r="P121" s="146"/>
      <c r="Q121" s="146"/>
    </row>
    <row r="122" spans="1:17" s="144" customFormat="1" ht="20.25">
      <c r="A122" s="155" t="s">
        <v>367</v>
      </c>
      <c r="B122" s="155" t="s">
        <v>514</v>
      </c>
      <c r="C122" s="151">
        <v>42160</v>
      </c>
      <c r="D122" s="160">
        <v>56</v>
      </c>
      <c r="E122" s="156" t="s">
        <v>537</v>
      </c>
      <c r="F122" s="155">
        <v>900</v>
      </c>
      <c r="G122" s="154">
        <v>10272</v>
      </c>
      <c r="H122" s="154">
        <f t="shared" si="2"/>
        <v>8646</v>
      </c>
      <c r="I122" s="157">
        <f t="shared" si="3"/>
        <v>0.45702505550269584</v>
      </c>
      <c r="J122" s="629">
        <v>18918</v>
      </c>
      <c r="K122" s="154"/>
      <c r="L122" s="154"/>
      <c r="M122" s="158"/>
      <c r="N122" s="158"/>
      <c r="O122" s="158"/>
      <c r="P122" s="146"/>
      <c r="Q122" s="146"/>
    </row>
    <row r="123" spans="1:17" s="144" customFormat="1" ht="20.25">
      <c r="A123" s="155" t="s">
        <v>367</v>
      </c>
      <c r="B123" s="155" t="s">
        <v>524</v>
      </c>
      <c r="C123" s="151">
        <v>42122</v>
      </c>
      <c r="D123" s="160">
        <v>94</v>
      </c>
      <c r="E123" s="156" t="s">
        <v>525</v>
      </c>
      <c r="F123" s="155">
        <v>700</v>
      </c>
      <c r="G123" s="154">
        <v>7385</v>
      </c>
      <c r="H123" s="154">
        <f t="shared" si="2"/>
        <v>6601</v>
      </c>
      <c r="I123" s="157">
        <f t="shared" si="3"/>
        <v>0.47197197197197199</v>
      </c>
      <c r="J123" s="629">
        <v>13986</v>
      </c>
      <c r="K123" s="154"/>
      <c r="L123" s="154"/>
      <c r="M123" s="158"/>
      <c r="N123" s="158"/>
      <c r="O123" s="158"/>
      <c r="P123" s="146"/>
      <c r="Q123" s="146"/>
    </row>
    <row r="124" spans="1:17" s="144" customFormat="1" ht="20.25">
      <c r="A124" s="155" t="s">
        <v>367</v>
      </c>
      <c r="B124" s="155" t="s">
        <v>517</v>
      </c>
      <c r="C124" s="151">
        <v>42174</v>
      </c>
      <c r="D124" s="160">
        <v>42</v>
      </c>
      <c r="E124" s="156" t="s">
        <v>532</v>
      </c>
      <c r="F124" s="155">
        <v>1000</v>
      </c>
      <c r="G124" s="154">
        <v>9851</v>
      </c>
      <c r="H124" s="154">
        <f t="shared" si="2"/>
        <v>10629</v>
      </c>
      <c r="I124" s="157">
        <f t="shared" si="3"/>
        <v>0.51899414062500004</v>
      </c>
      <c r="J124" s="629">
        <v>20480</v>
      </c>
      <c r="K124" s="154"/>
      <c r="L124" s="154"/>
      <c r="M124" s="158"/>
      <c r="N124" s="158"/>
      <c r="O124" s="158"/>
      <c r="P124" s="146"/>
      <c r="Q124" s="146"/>
    </row>
    <row r="125" spans="1:17" s="144" customFormat="1" ht="20.25">
      <c r="A125" s="155" t="s">
        <v>367</v>
      </c>
      <c r="B125" s="155" t="s">
        <v>514</v>
      </c>
      <c r="C125" s="151">
        <v>42204</v>
      </c>
      <c r="D125" s="160">
        <v>12</v>
      </c>
      <c r="E125" s="156" t="s">
        <v>530</v>
      </c>
      <c r="F125" s="155">
        <v>200</v>
      </c>
      <c r="G125" s="154">
        <v>2008</v>
      </c>
      <c r="H125" s="154">
        <f t="shared" si="2"/>
        <v>2256</v>
      </c>
      <c r="I125" s="157">
        <f t="shared" si="3"/>
        <v>0.52908067542213888</v>
      </c>
      <c r="J125" s="629">
        <v>4264</v>
      </c>
      <c r="K125" s="154"/>
      <c r="L125" s="154"/>
      <c r="M125" s="158"/>
      <c r="N125" s="158"/>
      <c r="O125" s="158"/>
      <c r="P125" s="146"/>
      <c r="Q125" s="146"/>
    </row>
    <row r="126" spans="1:17" s="144" customFormat="1" ht="20.25">
      <c r="A126" s="155" t="s">
        <v>50</v>
      </c>
      <c r="B126" s="155" t="s">
        <v>517</v>
      </c>
      <c r="C126" s="151">
        <v>42137</v>
      </c>
      <c r="D126" s="160">
        <v>79</v>
      </c>
      <c r="E126" s="156" t="s">
        <v>547</v>
      </c>
      <c r="F126" s="155">
        <v>200</v>
      </c>
      <c r="G126" s="154">
        <v>2312</v>
      </c>
      <c r="H126" s="154">
        <f t="shared" si="2"/>
        <v>1970</v>
      </c>
      <c r="I126" s="157">
        <f t="shared" si="3"/>
        <v>0.46006539000467073</v>
      </c>
      <c r="J126" s="629">
        <v>4282</v>
      </c>
      <c r="K126" s="154"/>
      <c r="L126" s="154"/>
      <c r="M126" s="158"/>
      <c r="N126" s="158"/>
      <c r="O126" s="158"/>
      <c r="P126" s="146"/>
      <c r="Q126" s="146"/>
    </row>
    <row r="127" spans="1:17" s="144" customFormat="1" ht="20.25">
      <c r="A127" s="155" t="s">
        <v>367</v>
      </c>
      <c r="B127" s="155" t="s">
        <v>514</v>
      </c>
      <c r="C127" s="151">
        <v>42118</v>
      </c>
      <c r="D127" s="160">
        <v>98</v>
      </c>
      <c r="E127" s="156" t="s">
        <v>532</v>
      </c>
      <c r="F127" s="155">
        <v>500</v>
      </c>
      <c r="G127" s="154">
        <v>5461</v>
      </c>
      <c r="H127" s="154">
        <f t="shared" si="2"/>
        <v>6674</v>
      </c>
      <c r="I127" s="157">
        <f t="shared" si="3"/>
        <v>0.54997939843428101</v>
      </c>
      <c r="J127" s="629">
        <v>12135</v>
      </c>
      <c r="K127" s="154"/>
      <c r="L127" s="154"/>
      <c r="M127" s="158"/>
      <c r="N127" s="158"/>
      <c r="O127" s="158"/>
      <c r="P127" s="146"/>
      <c r="Q127" s="146"/>
    </row>
    <row r="128" spans="1:17" s="144" customFormat="1" ht="20.25">
      <c r="A128" s="155" t="s">
        <v>367</v>
      </c>
      <c r="B128" s="155" t="s">
        <v>517</v>
      </c>
      <c r="C128" s="151">
        <v>42166</v>
      </c>
      <c r="D128" s="160">
        <v>50</v>
      </c>
      <c r="E128" s="156" t="s">
        <v>532</v>
      </c>
      <c r="F128" s="155">
        <v>200</v>
      </c>
      <c r="G128" s="154">
        <v>2104</v>
      </c>
      <c r="H128" s="154">
        <f t="shared" si="2"/>
        <v>2182</v>
      </c>
      <c r="I128" s="157">
        <f t="shared" si="3"/>
        <v>0.50909939337377508</v>
      </c>
      <c r="J128" s="629">
        <v>4286</v>
      </c>
      <c r="K128" s="154"/>
      <c r="L128" s="154"/>
      <c r="M128" s="158"/>
      <c r="N128" s="158"/>
      <c r="O128" s="158"/>
      <c r="P128" s="146"/>
      <c r="Q128" s="146"/>
    </row>
    <row r="129" spans="1:17" s="144" customFormat="1" ht="20.25">
      <c r="A129" s="155" t="s">
        <v>50</v>
      </c>
      <c r="B129" s="155" t="s">
        <v>514</v>
      </c>
      <c r="C129" s="151">
        <v>42205</v>
      </c>
      <c r="D129" s="160">
        <v>11</v>
      </c>
      <c r="E129" s="156" t="s">
        <v>518</v>
      </c>
      <c r="F129" s="155">
        <v>500</v>
      </c>
      <c r="G129" s="154">
        <v>5687</v>
      </c>
      <c r="H129" s="154">
        <f t="shared" si="2"/>
        <v>4963</v>
      </c>
      <c r="I129" s="157">
        <f t="shared" si="3"/>
        <v>0.46600938967136152</v>
      </c>
      <c r="J129" s="629">
        <v>10650</v>
      </c>
      <c r="K129" s="154"/>
      <c r="L129" s="154"/>
      <c r="M129" s="158"/>
      <c r="N129" s="158"/>
      <c r="O129" s="158"/>
      <c r="P129" s="146"/>
      <c r="Q129" s="146"/>
    </row>
    <row r="130" spans="1:17" s="144" customFormat="1" ht="20.25">
      <c r="A130" s="155" t="s">
        <v>50</v>
      </c>
      <c r="B130" s="155" t="s">
        <v>524</v>
      </c>
      <c r="C130" s="151">
        <v>42194</v>
      </c>
      <c r="D130" s="160">
        <v>22</v>
      </c>
      <c r="E130" s="156" t="s">
        <v>518</v>
      </c>
      <c r="F130" s="155">
        <v>1000</v>
      </c>
      <c r="G130" s="154">
        <v>9187</v>
      </c>
      <c r="H130" s="154">
        <f t="shared" si="2"/>
        <v>10443</v>
      </c>
      <c r="I130" s="157">
        <f t="shared" si="3"/>
        <v>0.53199184921039222</v>
      </c>
      <c r="J130" s="629">
        <v>19630</v>
      </c>
      <c r="K130" s="154"/>
      <c r="L130" s="154"/>
      <c r="M130" s="158"/>
      <c r="N130" s="158"/>
      <c r="O130" s="158"/>
      <c r="P130" s="146"/>
      <c r="Q130" s="146"/>
    </row>
    <row r="131" spans="1:17" s="144" customFormat="1" ht="20.25">
      <c r="A131" s="155" t="s">
        <v>367</v>
      </c>
      <c r="B131" s="155" t="s">
        <v>524</v>
      </c>
      <c r="C131" s="151">
        <v>42150</v>
      </c>
      <c r="D131" s="160">
        <v>66</v>
      </c>
      <c r="E131" s="156" t="s">
        <v>537</v>
      </c>
      <c r="F131" s="155">
        <v>700</v>
      </c>
      <c r="G131" s="154">
        <v>6778</v>
      </c>
      <c r="H131" s="154">
        <f t="shared" si="2"/>
        <v>6060</v>
      </c>
      <c r="I131" s="157">
        <f t="shared" si="3"/>
        <v>0.47203614270135535</v>
      </c>
      <c r="J131" s="629">
        <v>12838</v>
      </c>
      <c r="K131" s="154"/>
      <c r="L131" s="154"/>
      <c r="M131" s="158"/>
      <c r="N131" s="158"/>
      <c r="O131" s="158"/>
      <c r="P131" s="146"/>
      <c r="Q131" s="146"/>
    </row>
    <row r="132" spans="1:17" s="144" customFormat="1" ht="20.25">
      <c r="A132" s="155" t="s">
        <v>52</v>
      </c>
      <c r="B132" s="155" t="s">
        <v>524</v>
      </c>
      <c r="C132" s="151">
        <v>42212</v>
      </c>
      <c r="D132" s="160">
        <v>4</v>
      </c>
      <c r="E132" s="156" t="s">
        <v>515</v>
      </c>
      <c r="F132" s="155">
        <v>200</v>
      </c>
      <c r="G132" s="154">
        <v>1847</v>
      </c>
      <c r="H132" s="154">
        <f t="shared" si="2"/>
        <v>2009</v>
      </c>
      <c r="I132" s="157">
        <f t="shared" si="3"/>
        <v>0.52100622406639008</v>
      </c>
      <c r="J132" s="629">
        <v>3856</v>
      </c>
      <c r="K132" s="154"/>
      <c r="L132" s="154"/>
      <c r="M132" s="158"/>
      <c r="N132" s="158"/>
      <c r="O132" s="158"/>
      <c r="P132" s="146"/>
      <c r="Q132" s="146"/>
    </row>
    <row r="133" spans="1:17" s="144" customFormat="1" ht="20.25">
      <c r="A133" s="155" t="s">
        <v>367</v>
      </c>
      <c r="B133" s="155" t="s">
        <v>517</v>
      </c>
      <c r="C133" s="151">
        <v>42166</v>
      </c>
      <c r="D133" s="160">
        <v>50</v>
      </c>
      <c r="E133" s="156" t="s">
        <v>536</v>
      </c>
      <c r="F133" s="155">
        <v>1000</v>
      </c>
      <c r="G133" s="154">
        <v>12044</v>
      </c>
      <c r="H133" s="154">
        <f t="shared" ref="H133:H196" si="4">+J133-G133</f>
        <v>10096</v>
      </c>
      <c r="I133" s="157">
        <f t="shared" ref="I133:I196" si="5">+H133/J133</f>
        <v>0.45600722673893407</v>
      </c>
      <c r="J133" s="629">
        <v>22140</v>
      </c>
      <c r="K133" s="154"/>
      <c r="L133" s="154"/>
      <c r="M133" s="158"/>
      <c r="N133" s="158"/>
      <c r="O133" s="158"/>
      <c r="P133" s="146"/>
      <c r="Q133" s="146"/>
    </row>
    <row r="134" spans="1:17" s="144" customFormat="1" ht="20.25">
      <c r="A134" s="155" t="s">
        <v>367</v>
      </c>
      <c r="B134" s="155" t="s">
        <v>524</v>
      </c>
      <c r="C134" s="151">
        <v>42211</v>
      </c>
      <c r="D134" s="160">
        <v>5</v>
      </c>
      <c r="E134" s="156" t="s">
        <v>532</v>
      </c>
      <c r="F134" s="155">
        <v>500</v>
      </c>
      <c r="G134" s="154">
        <v>5485</v>
      </c>
      <c r="H134" s="154">
        <f t="shared" si="4"/>
        <v>4845</v>
      </c>
      <c r="I134" s="157">
        <f t="shared" si="5"/>
        <v>0.46902226524685381</v>
      </c>
      <c r="J134" s="629">
        <v>10330</v>
      </c>
      <c r="K134" s="154"/>
      <c r="L134" s="154"/>
      <c r="M134" s="158"/>
      <c r="N134" s="158"/>
      <c r="O134" s="158"/>
      <c r="P134" s="146"/>
      <c r="Q134" s="146"/>
    </row>
    <row r="135" spans="1:17" s="144" customFormat="1" ht="20.25">
      <c r="A135" s="155" t="s">
        <v>52</v>
      </c>
      <c r="B135" s="155" t="s">
        <v>524</v>
      </c>
      <c r="C135" s="151">
        <v>42175</v>
      </c>
      <c r="D135" s="160">
        <v>41</v>
      </c>
      <c r="E135" s="156" t="s">
        <v>539</v>
      </c>
      <c r="F135" s="155">
        <v>100</v>
      </c>
      <c r="G135" s="154">
        <v>1035</v>
      </c>
      <c r="H135" s="154">
        <f t="shared" si="4"/>
        <v>847</v>
      </c>
      <c r="I135" s="157">
        <f t="shared" si="5"/>
        <v>0.45005313496280552</v>
      </c>
      <c r="J135" s="629">
        <v>1882</v>
      </c>
      <c r="K135" s="154"/>
      <c r="L135" s="154"/>
      <c r="M135" s="158"/>
      <c r="N135" s="158"/>
      <c r="O135" s="158"/>
      <c r="P135" s="146"/>
      <c r="Q135" s="146"/>
    </row>
    <row r="136" spans="1:17" s="144" customFormat="1" ht="20.25">
      <c r="A136" s="155" t="s">
        <v>367</v>
      </c>
      <c r="B136" s="155" t="s">
        <v>517</v>
      </c>
      <c r="C136" s="151">
        <v>42214</v>
      </c>
      <c r="D136" s="160">
        <v>2</v>
      </c>
      <c r="E136" s="156" t="s">
        <v>515</v>
      </c>
      <c r="F136" s="155">
        <v>100</v>
      </c>
      <c r="G136" s="154">
        <v>1179</v>
      </c>
      <c r="H136" s="154">
        <f t="shared" si="4"/>
        <v>1042</v>
      </c>
      <c r="I136" s="157">
        <f t="shared" si="5"/>
        <v>0.46915803692030617</v>
      </c>
      <c r="J136" s="629">
        <v>2221</v>
      </c>
      <c r="K136" s="154"/>
      <c r="L136" s="154"/>
      <c r="M136" s="158"/>
      <c r="N136" s="158"/>
      <c r="O136" s="158"/>
      <c r="P136" s="146"/>
      <c r="Q136" s="146"/>
    </row>
    <row r="137" spans="1:17" s="144" customFormat="1" ht="20.25">
      <c r="A137" s="155" t="s">
        <v>367</v>
      </c>
      <c r="B137" s="155" t="s">
        <v>517</v>
      </c>
      <c r="C137" s="151">
        <v>42201</v>
      </c>
      <c r="D137" s="160">
        <v>15</v>
      </c>
      <c r="E137" s="156" t="s">
        <v>542</v>
      </c>
      <c r="F137" s="155">
        <v>800</v>
      </c>
      <c r="G137" s="154">
        <v>8388</v>
      </c>
      <c r="H137" s="154">
        <f t="shared" si="4"/>
        <v>7468</v>
      </c>
      <c r="I137" s="157">
        <f t="shared" si="5"/>
        <v>0.47098890010090816</v>
      </c>
      <c r="J137" s="629">
        <v>15856</v>
      </c>
      <c r="K137" s="154"/>
      <c r="L137" s="154"/>
      <c r="M137" s="158"/>
      <c r="N137" s="158"/>
      <c r="O137" s="158"/>
      <c r="P137" s="146"/>
      <c r="Q137" s="146"/>
    </row>
    <row r="138" spans="1:17" s="144" customFormat="1" ht="20.25">
      <c r="A138" s="155" t="s">
        <v>367</v>
      </c>
      <c r="B138" s="155" t="s">
        <v>524</v>
      </c>
      <c r="C138" s="151">
        <v>42123</v>
      </c>
      <c r="D138" s="160">
        <v>93</v>
      </c>
      <c r="E138" s="156" t="s">
        <v>539</v>
      </c>
      <c r="F138" s="155">
        <v>700</v>
      </c>
      <c r="G138" s="154">
        <v>6785</v>
      </c>
      <c r="H138" s="154">
        <f t="shared" si="4"/>
        <v>6949</v>
      </c>
      <c r="I138" s="157">
        <f t="shared" si="5"/>
        <v>0.50597058395223538</v>
      </c>
      <c r="J138" s="629">
        <v>13734</v>
      </c>
      <c r="K138" s="154"/>
      <c r="L138" s="154"/>
      <c r="M138" s="158"/>
      <c r="N138" s="158"/>
      <c r="O138" s="158"/>
      <c r="P138" s="146"/>
      <c r="Q138" s="146"/>
    </row>
    <row r="139" spans="1:17" s="144" customFormat="1" ht="20.25">
      <c r="A139" s="155" t="s">
        <v>367</v>
      </c>
      <c r="B139" s="155" t="s">
        <v>517</v>
      </c>
      <c r="C139" s="151">
        <v>42200</v>
      </c>
      <c r="D139" s="160">
        <v>16</v>
      </c>
      <c r="E139" s="156" t="s">
        <v>527</v>
      </c>
      <c r="F139" s="155">
        <v>200</v>
      </c>
      <c r="G139" s="154">
        <v>2467</v>
      </c>
      <c r="H139" s="154">
        <f t="shared" si="4"/>
        <v>2287</v>
      </c>
      <c r="I139" s="157">
        <f t="shared" si="5"/>
        <v>0.48106857383256207</v>
      </c>
      <c r="J139" s="629">
        <v>4754</v>
      </c>
      <c r="K139" s="154"/>
      <c r="L139" s="154"/>
      <c r="M139" s="158"/>
      <c r="N139" s="158"/>
      <c r="O139" s="158"/>
      <c r="P139" s="146"/>
      <c r="Q139" s="146"/>
    </row>
    <row r="140" spans="1:17" s="144" customFormat="1" ht="20.25">
      <c r="A140" s="155" t="s">
        <v>367</v>
      </c>
      <c r="B140" s="155" t="s">
        <v>517</v>
      </c>
      <c r="C140" s="151">
        <v>42190</v>
      </c>
      <c r="D140" s="160">
        <v>26</v>
      </c>
      <c r="E140" s="156" t="s">
        <v>539</v>
      </c>
      <c r="F140" s="155">
        <v>100</v>
      </c>
      <c r="G140" s="154">
        <v>1124</v>
      </c>
      <c r="H140" s="154">
        <f t="shared" si="4"/>
        <v>1107</v>
      </c>
      <c r="I140" s="157">
        <f t="shared" si="5"/>
        <v>0.4961900493052443</v>
      </c>
      <c r="J140" s="629">
        <v>2231</v>
      </c>
      <c r="K140" s="154"/>
      <c r="L140" s="154"/>
      <c r="M140" s="158"/>
      <c r="N140" s="158"/>
      <c r="O140" s="158"/>
      <c r="P140" s="146"/>
      <c r="Q140" s="146"/>
    </row>
    <row r="141" spans="1:17" s="144" customFormat="1" ht="20.25">
      <c r="A141" s="155" t="s">
        <v>367</v>
      </c>
      <c r="B141" s="155" t="s">
        <v>514</v>
      </c>
      <c r="C141" s="151">
        <v>42204</v>
      </c>
      <c r="D141" s="160">
        <v>12</v>
      </c>
      <c r="E141" s="156" t="s">
        <v>537</v>
      </c>
      <c r="F141" s="155">
        <v>900</v>
      </c>
      <c r="G141" s="154">
        <v>11858</v>
      </c>
      <c r="H141" s="154">
        <f t="shared" si="4"/>
        <v>10102</v>
      </c>
      <c r="I141" s="157">
        <f t="shared" si="5"/>
        <v>0.46001821493624773</v>
      </c>
      <c r="J141" s="629">
        <v>21960</v>
      </c>
      <c r="K141" s="154"/>
      <c r="L141" s="154"/>
      <c r="M141" s="158"/>
      <c r="N141" s="158"/>
      <c r="O141" s="158"/>
      <c r="P141" s="146"/>
      <c r="Q141" s="146"/>
    </row>
    <row r="142" spans="1:17" s="144" customFormat="1" ht="20.25">
      <c r="A142" s="155" t="s">
        <v>367</v>
      </c>
      <c r="B142" s="155" t="s">
        <v>514</v>
      </c>
      <c r="C142" s="151">
        <v>42167</v>
      </c>
      <c r="D142" s="160">
        <v>49</v>
      </c>
      <c r="E142" s="156" t="s">
        <v>548</v>
      </c>
      <c r="F142" s="155">
        <v>300</v>
      </c>
      <c r="G142" s="154">
        <v>3555</v>
      </c>
      <c r="H142" s="154">
        <f t="shared" si="4"/>
        <v>3612</v>
      </c>
      <c r="I142" s="157">
        <f t="shared" si="5"/>
        <v>0.50397655922980322</v>
      </c>
      <c r="J142" s="629">
        <v>7167</v>
      </c>
      <c r="K142" s="154"/>
      <c r="L142" s="154"/>
      <c r="M142" s="158"/>
      <c r="N142" s="158"/>
      <c r="O142" s="158"/>
      <c r="P142" s="146"/>
      <c r="Q142" s="146"/>
    </row>
    <row r="143" spans="1:17" s="144" customFormat="1" ht="20.25">
      <c r="A143" s="155" t="s">
        <v>50</v>
      </c>
      <c r="B143" s="155" t="s">
        <v>514</v>
      </c>
      <c r="C143" s="151">
        <v>42198</v>
      </c>
      <c r="D143" s="160">
        <v>18</v>
      </c>
      <c r="E143" s="156" t="s">
        <v>530</v>
      </c>
      <c r="F143" s="155">
        <v>900</v>
      </c>
      <c r="G143" s="154">
        <v>10972</v>
      </c>
      <c r="H143" s="154">
        <f t="shared" si="4"/>
        <v>11744</v>
      </c>
      <c r="I143" s="157">
        <f t="shared" si="5"/>
        <v>0.51699242824440927</v>
      </c>
      <c r="J143" s="629">
        <v>22716</v>
      </c>
      <c r="K143" s="154"/>
      <c r="L143" s="154"/>
      <c r="M143" s="158"/>
      <c r="N143" s="158"/>
      <c r="O143" s="158"/>
      <c r="P143" s="146"/>
      <c r="Q143" s="146"/>
    </row>
    <row r="144" spans="1:17" s="144" customFormat="1" ht="20.25">
      <c r="A144" s="155" t="s">
        <v>50</v>
      </c>
      <c r="B144" s="155" t="s">
        <v>514</v>
      </c>
      <c r="C144" s="151">
        <v>42126</v>
      </c>
      <c r="D144" s="160">
        <v>90</v>
      </c>
      <c r="E144" s="156" t="s">
        <v>533</v>
      </c>
      <c r="F144" s="155">
        <v>900</v>
      </c>
      <c r="G144" s="154">
        <v>9302</v>
      </c>
      <c r="H144" s="154">
        <f t="shared" si="4"/>
        <v>9760</v>
      </c>
      <c r="I144" s="157">
        <f t="shared" si="5"/>
        <v>0.51201342986045539</v>
      </c>
      <c r="J144" s="629">
        <v>19062</v>
      </c>
      <c r="K144" s="154"/>
      <c r="L144" s="154"/>
      <c r="M144" s="158"/>
      <c r="N144" s="158"/>
      <c r="O144" s="158"/>
      <c r="P144" s="146"/>
      <c r="Q144" s="146"/>
    </row>
    <row r="145" spans="1:17" s="144" customFormat="1" ht="20.25">
      <c r="A145" s="155" t="s">
        <v>52</v>
      </c>
      <c r="B145" s="155" t="s">
        <v>514</v>
      </c>
      <c r="C145" s="151">
        <v>42136</v>
      </c>
      <c r="D145" s="160">
        <v>80</v>
      </c>
      <c r="E145" s="156" t="s">
        <v>525</v>
      </c>
      <c r="F145" s="155">
        <v>300</v>
      </c>
      <c r="G145" s="154">
        <v>4131</v>
      </c>
      <c r="H145" s="154">
        <f t="shared" si="4"/>
        <v>3462</v>
      </c>
      <c r="I145" s="157">
        <f t="shared" si="5"/>
        <v>0.45594626629790597</v>
      </c>
      <c r="J145" s="629">
        <v>7593</v>
      </c>
      <c r="K145" s="154"/>
      <c r="L145" s="154"/>
      <c r="M145" s="158"/>
      <c r="N145" s="158"/>
      <c r="O145" s="158"/>
      <c r="P145" s="146"/>
      <c r="Q145" s="146"/>
    </row>
    <row r="146" spans="1:17" s="144" customFormat="1" ht="20.25">
      <c r="A146" s="155" t="s">
        <v>50</v>
      </c>
      <c r="B146" s="155" t="s">
        <v>517</v>
      </c>
      <c r="C146" s="151">
        <v>42168</v>
      </c>
      <c r="D146" s="160">
        <v>48</v>
      </c>
      <c r="E146" s="156" t="s">
        <v>539</v>
      </c>
      <c r="F146" s="155">
        <v>900</v>
      </c>
      <c r="G146" s="154">
        <v>9568</v>
      </c>
      <c r="H146" s="154">
        <f t="shared" si="4"/>
        <v>11600</v>
      </c>
      <c r="I146" s="157">
        <f t="shared" si="5"/>
        <v>0.54799697656840518</v>
      </c>
      <c r="J146" s="629">
        <v>21168</v>
      </c>
      <c r="K146" s="154"/>
      <c r="L146" s="154"/>
      <c r="M146" s="158"/>
      <c r="N146" s="158"/>
      <c r="O146" s="158"/>
      <c r="P146" s="146"/>
      <c r="Q146" s="146"/>
    </row>
    <row r="147" spans="1:17" s="144" customFormat="1" ht="20.25">
      <c r="A147" s="155" t="s">
        <v>52</v>
      </c>
      <c r="B147" s="155" t="s">
        <v>514</v>
      </c>
      <c r="C147" s="151">
        <v>42168</v>
      </c>
      <c r="D147" s="160">
        <v>48</v>
      </c>
      <c r="E147" s="156" t="s">
        <v>538</v>
      </c>
      <c r="F147" s="155">
        <v>1000</v>
      </c>
      <c r="G147" s="154">
        <v>12982</v>
      </c>
      <c r="H147" s="154">
        <f t="shared" si="4"/>
        <v>11148</v>
      </c>
      <c r="I147" s="157">
        <f t="shared" si="5"/>
        <v>0.46199751346871115</v>
      </c>
      <c r="J147" s="629">
        <v>24130</v>
      </c>
      <c r="K147" s="154"/>
      <c r="L147" s="154"/>
      <c r="M147" s="158"/>
      <c r="N147" s="158"/>
      <c r="O147" s="158"/>
      <c r="P147" s="146"/>
      <c r="Q147" s="146"/>
    </row>
    <row r="148" spans="1:17" s="144" customFormat="1" ht="20.25">
      <c r="A148" s="155" t="s">
        <v>367</v>
      </c>
      <c r="B148" s="155" t="s">
        <v>514</v>
      </c>
      <c r="C148" s="151">
        <v>42180</v>
      </c>
      <c r="D148" s="160">
        <v>36</v>
      </c>
      <c r="E148" s="156" t="s">
        <v>547</v>
      </c>
      <c r="F148" s="155">
        <v>400</v>
      </c>
      <c r="G148" s="154">
        <v>4287</v>
      </c>
      <c r="H148" s="154">
        <f t="shared" si="4"/>
        <v>4589</v>
      </c>
      <c r="I148" s="157">
        <f t="shared" si="5"/>
        <v>0.51701216764308244</v>
      </c>
      <c r="J148" s="629">
        <v>8876</v>
      </c>
      <c r="K148" s="154"/>
      <c r="L148" s="154"/>
      <c r="M148" s="158"/>
      <c r="N148" s="158"/>
      <c r="O148" s="158"/>
      <c r="P148" s="146"/>
      <c r="Q148" s="146"/>
    </row>
    <row r="149" spans="1:17" s="144" customFormat="1" ht="20.25">
      <c r="A149" s="155" t="s">
        <v>50</v>
      </c>
      <c r="B149" s="155" t="s">
        <v>517</v>
      </c>
      <c r="C149" s="151">
        <v>42157</v>
      </c>
      <c r="D149" s="160">
        <v>59</v>
      </c>
      <c r="E149" s="156" t="s">
        <v>537</v>
      </c>
      <c r="F149" s="155">
        <v>900</v>
      </c>
      <c r="G149" s="154">
        <v>11252</v>
      </c>
      <c r="H149" s="154">
        <f t="shared" si="4"/>
        <v>10303</v>
      </c>
      <c r="I149" s="157">
        <f t="shared" si="5"/>
        <v>0.47798654604500118</v>
      </c>
      <c r="J149" s="629">
        <v>21555</v>
      </c>
      <c r="K149" s="154"/>
      <c r="L149" s="154"/>
      <c r="M149" s="158"/>
      <c r="N149" s="158"/>
      <c r="O149" s="158"/>
      <c r="P149" s="146"/>
      <c r="Q149" s="146"/>
    </row>
    <row r="150" spans="1:17" s="144" customFormat="1" ht="20.25">
      <c r="A150" s="155" t="s">
        <v>367</v>
      </c>
      <c r="B150" s="155" t="s">
        <v>514</v>
      </c>
      <c r="C150" s="151">
        <v>42122</v>
      </c>
      <c r="D150" s="160">
        <v>94</v>
      </c>
      <c r="E150" s="156" t="s">
        <v>515</v>
      </c>
      <c r="F150" s="155">
        <v>700</v>
      </c>
      <c r="G150" s="154">
        <v>8446</v>
      </c>
      <c r="H150" s="154">
        <f t="shared" si="4"/>
        <v>7430</v>
      </c>
      <c r="I150" s="157">
        <f t="shared" si="5"/>
        <v>0.46800201562106325</v>
      </c>
      <c r="J150" s="629">
        <v>15876</v>
      </c>
      <c r="K150" s="154"/>
      <c r="L150" s="154"/>
      <c r="M150" s="158"/>
      <c r="N150" s="158"/>
      <c r="O150" s="158"/>
      <c r="P150" s="146"/>
      <c r="Q150" s="146"/>
    </row>
    <row r="151" spans="1:17" s="144" customFormat="1" ht="20.25">
      <c r="A151" s="155" t="s">
        <v>50</v>
      </c>
      <c r="B151" s="155" t="s">
        <v>524</v>
      </c>
      <c r="C151" s="151">
        <v>42153</v>
      </c>
      <c r="D151" s="160">
        <v>63</v>
      </c>
      <c r="E151" s="156" t="s">
        <v>532</v>
      </c>
      <c r="F151" s="155">
        <v>300</v>
      </c>
      <c r="G151" s="154">
        <v>3031</v>
      </c>
      <c r="H151" s="154">
        <f t="shared" si="4"/>
        <v>2936</v>
      </c>
      <c r="I151" s="157">
        <f t="shared" si="5"/>
        <v>0.49203955086308027</v>
      </c>
      <c r="J151" s="629">
        <v>5967</v>
      </c>
      <c r="K151" s="154"/>
      <c r="L151" s="154"/>
      <c r="M151" s="158"/>
      <c r="N151" s="158"/>
      <c r="O151" s="158"/>
      <c r="P151" s="146"/>
      <c r="Q151" s="146"/>
    </row>
    <row r="152" spans="1:17" s="144" customFormat="1" ht="20.25">
      <c r="A152" s="155" t="s">
        <v>50</v>
      </c>
      <c r="B152" s="155" t="s">
        <v>514</v>
      </c>
      <c r="C152" s="151">
        <v>42176</v>
      </c>
      <c r="D152" s="160">
        <v>40</v>
      </c>
      <c r="E152" s="156" t="s">
        <v>542</v>
      </c>
      <c r="F152" s="155">
        <v>1000</v>
      </c>
      <c r="G152" s="154">
        <v>13562</v>
      </c>
      <c r="H152" s="154">
        <f t="shared" si="4"/>
        <v>11788</v>
      </c>
      <c r="I152" s="157">
        <f t="shared" si="5"/>
        <v>0.46500986193293886</v>
      </c>
      <c r="J152" s="629">
        <v>25350</v>
      </c>
      <c r="K152" s="154"/>
      <c r="L152" s="154"/>
      <c r="M152" s="158"/>
      <c r="N152" s="158"/>
      <c r="O152" s="158"/>
      <c r="P152" s="146"/>
      <c r="Q152" s="146"/>
    </row>
    <row r="153" spans="1:17" s="144" customFormat="1" ht="20.25">
      <c r="A153" s="155" t="s">
        <v>367</v>
      </c>
      <c r="B153" s="155" t="s">
        <v>517</v>
      </c>
      <c r="C153" s="151">
        <v>42121</v>
      </c>
      <c r="D153" s="160">
        <v>95</v>
      </c>
      <c r="E153" s="156" t="s">
        <v>532</v>
      </c>
      <c r="F153" s="155">
        <v>500</v>
      </c>
      <c r="G153" s="154">
        <v>5276</v>
      </c>
      <c r="H153" s="154">
        <f t="shared" si="4"/>
        <v>6269</v>
      </c>
      <c r="I153" s="157">
        <f t="shared" si="5"/>
        <v>0.54300563014291903</v>
      </c>
      <c r="J153" s="629">
        <v>11545</v>
      </c>
      <c r="K153" s="154"/>
      <c r="L153" s="154"/>
      <c r="M153" s="158"/>
      <c r="N153" s="158"/>
      <c r="O153" s="158"/>
      <c r="P153" s="146"/>
      <c r="Q153" s="146"/>
    </row>
    <row r="154" spans="1:17" s="144" customFormat="1" ht="20.25">
      <c r="A154" s="155" t="s">
        <v>52</v>
      </c>
      <c r="B154" s="155" t="s">
        <v>524</v>
      </c>
      <c r="C154" s="151">
        <v>42194</v>
      </c>
      <c r="D154" s="160">
        <v>22</v>
      </c>
      <c r="E154" s="156" t="s">
        <v>549</v>
      </c>
      <c r="F154" s="155">
        <v>200</v>
      </c>
      <c r="G154" s="154">
        <v>2021</v>
      </c>
      <c r="H154" s="154">
        <f t="shared" si="4"/>
        <v>2137</v>
      </c>
      <c r="I154" s="157">
        <f t="shared" si="5"/>
        <v>0.51394901394901393</v>
      </c>
      <c r="J154" s="629">
        <v>4158</v>
      </c>
      <c r="K154" s="154"/>
      <c r="L154" s="154"/>
      <c r="M154" s="158"/>
      <c r="N154" s="158"/>
      <c r="O154" s="158"/>
      <c r="P154" s="146"/>
      <c r="Q154" s="146"/>
    </row>
    <row r="155" spans="1:17" s="144" customFormat="1" ht="20.25">
      <c r="A155" s="155" t="s">
        <v>52</v>
      </c>
      <c r="B155" s="155" t="s">
        <v>524</v>
      </c>
      <c r="C155" s="151">
        <v>42160</v>
      </c>
      <c r="D155" s="160">
        <v>56</v>
      </c>
      <c r="E155" s="156" t="s">
        <v>525</v>
      </c>
      <c r="F155" s="155">
        <v>600</v>
      </c>
      <c r="G155" s="154">
        <v>5987</v>
      </c>
      <c r="H155" s="154">
        <f t="shared" si="4"/>
        <v>6697</v>
      </c>
      <c r="I155" s="157">
        <f t="shared" si="5"/>
        <v>0.52798801639861237</v>
      </c>
      <c r="J155" s="629">
        <v>12684</v>
      </c>
      <c r="K155" s="154"/>
      <c r="L155" s="154"/>
      <c r="M155" s="158"/>
      <c r="N155" s="158"/>
      <c r="O155" s="158"/>
      <c r="P155" s="146"/>
      <c r="Q155" s="146"/>
    </row>
    <row r="156" spans="1:17" s="144" customFormat="1" ht="20.25">
      <c r="A156" s="155" t="s">
        <v>50</v>
      </c>
      <c r="B156" s="155" t="s">
        <v>524</v>
      </c>
      <c r="C156" s="151">
        <v>42173</v>
      </c>
      <c r="D156" s="160">
        <v>43</v>
      </c>
      <c r="E156" s="156" t="s">
        <v>530</v>
      </c>
      <c r="F156" s="155">
        <v>1000</v>
      </c>
      <c r="G156" s="154">
        <v>9517</v>
      </c>
      <c r="H156" s="154">
        <f t="shared" si="4"/>
        <v>9143</v>
      </c>
      <c r="I156" s="157">
        <f t="shared" si="5"/>
        <v>0.48997856377277599</v>
      </c>
      <c r="J156" s="629">
        <v>18660</v>
      </c>
      <c r="K156" s="154"/>
      <c r="L156" s="154"/>
      <c r="M156" s="158"/>
      <c r="N156" s="158"/>
      <c r="O156" s="158"/>
      <c r="P156" s="146"/>
      <c r="Q156" s="146"/>
    </row>
    <row r="157" spans="1:17" s="144" customFormat="1" ht="20.25">
      <c r="A157" s="155" t="s">
        <v>367</v>
      </c>
      <c r="B157" s="155" t="s">
        <v>517</v>
      </c>
      <c r="C157" s="151">
        <v>42119</v>
      </c>
      <c r="D157" s="160">
        <v>97</v>
      </c>
      <c r="E157" s="156" t="s">
        <v>533</v>
      </c>
      <c r="F157" s="155">
        <v>500</v>
      </c>
      <c r="G157" s="154">
        <v>5410</v>
      </c>
      <c r="H157" s="154">
        <f t="shared" si="4"/>
        <v>6250</v>
      </c>
      <c r="I157" s="157">
        <f t="shared" si="5"/>
        <v>0.53602058319039447</v>
      </c>
      <c r="J157" s="629">
        <v>11660</v>
      </c>
      <c r="K157" s="154"/>
      <c r="L157" s="154"/>
      <c r="M157" s="158"/>
      <c r="N157" s="158"/>
      <c r="O157" s="158"/>
      <c r="P157" s="146"/>
      <c r="Q157" s="146"/>
    </row>
    <row r="158" spans="1:17" s="144" customFormat="1" ht="20.25">
      <c r="A158" s="155" t="s">
        <v>50</v>
      </c>
      <c r="B158" s="155" t="s">
        <v>517</v>
      </c>
      <c r="C158" s="151">
        <v>42207</v>
      </c>
      <c r="D158" s="160">
        <v>9</v>
      </c>
      <c r="E158" s="156" t="s">
        <v>525</v>
      </c>
      <c r="F158" s="155">
        <v>800</v>
      </c>
      <c r="G158" s="154">
        <v>8050</v>
      </c>
      <c r="H158" s="154">
        <f t="shared" si="4"/>
        <v>7766</v>
      </c>
      <c r="I158" s="157">
        <f t="shared" si="5"/>
        <v>0.49102175012645422</v>
      </c>
      <c r="J158" s="629">
        <v>15816</v>
      </c>
      <c r="K158" s="154"/>
      <c r="L158" s="154"/>
      <c r="M158" s="158"/>
      <c r="N158" s="158"/>
      <c r="O158" s="158"/>
      <c r="P158" s="146"/>
      <c r="Q158" s="146"/>
    </row>
    <row r="159" spans="1:17" s="144" customFormat="1" ht="20.25">
      <c r="A159" s="155" t="s">
        <v>52</v>
      </c>
      <c r="B159" s="155" t="s">
        <v>514</v>
      </c>
      <c r="C159" s="151">
        <v>42208</v>
      </c>
      <c r="D159" s="160">
        <v>8</v>
      </c>
      <c r="E159" s="156" t="s">
        <v>548</v>
      </c>
      <c r="F159" s="155">
        <v>1000</v>
      </c>
      <c r="G159" s="154">
        <v>12662</v>
      </c>
      <c r="H159" s="154">
        <f t="shared" si="4"/>
        <v>11228</v>
      </c>
      <c r="I159" s="157">
        <f t="shared" si="5"/>
        <v>0.46998744244453744</v>
      </c>
      <c r="J159" s="629">
        <v>23890</v>
      </c>
      <c r="K159" s="154"/>
      <c r="L159" s="154"/>
      <c r="M159" s="158"/>
      <c r="N159" s="158"/>
      <c r="O159" s="158"/>
      <c r="P159" s="146"/>
      <c r="Q159" s="146"/>
    </row>
    <row r="160" spans="1:17" s="144" customFormat="1" ht="20.25">
      <c r="A160" s="155" t="s">
        <v>52</v>
      </c>
      <c r="B160" s="155" t="s">
        <v>517</v>
      </c>
      <c r="C160" s="151">
        <v>42214</v>
      </c>
      <c r="D160" s="160">
        <v>2</v>
      </c>
      <c r="E160" s="156" t="s">
        <v>518</v>
      </c>
      <c r="F160" s="155">
        <v>600</v>
      </c>
      <c r="G160" s="154">
        <v>6988</v>
      </c>
      <c r="H160" s="154">
        <f t="shared" si="4"/>
        <v>6878</v>
      </c>
      <c r="I160" s="157">
        <f t="shared" si="5"/>
        <v>0.49603346314726671</v>
      </c>
      <c r="J160" s="629">
        <v>13866</v>
      </c>
      <c r="K160" s="154"/>
      <c r="L160" s="154"/>
      <c r="M160" s="158"/>
      <c r="N160" s="158"/>
      <c r="O160" s="158"/>
      <c r="P160" s="146"/>
      <c r="Q160" s="146"/>
    </row>
    <row r="161" spans="1:17" s="144" customFormat="1" ht="20.25">
      <c r="A161" s="155" t="s">
        <v>50</v>
      </c>
      <c r="B161" s="155" t="s">
        <v>524</v>
      </c>
      <c r="C161" s="151">
        <v>42132</v>
      </c>
      <c r="D161" s="160">
        <v>84</v>
      </c>
      <c r="E161" s="156" t="s">
        <v>530</v>
      </c>
      <c r="F161" s="155">
        <v>800</v>
      </c>
      <c r="G161" s="154">
        <v>6452</v>
      </c>
      <c r="H161" s="154">
        <f t="shared" si="4"/>
        <v>7484</v>
      </c>
      <c r="I161" s="157">
        <f t="shared" si="5"/>
        <v>0.53702640642939148</v>
      </c>
      <c r="J161" s="629">
        <v>13936</v>
      </c>
      <c r="K161" s="154"/>
      <c r="L161" s="154"/>
      <c r="M161" s="158"/>
      <c r="N161" s="158"/>
      <c r="O161" s="158"/>
      <c r="P161" s="146"/>
      <c r="Q161" s="146"/>
    </row>
    <row r="162" spans="1:17" s="144" customFormat="1" ht="20.25">
      <c r="A162" s="155" t="s">
        <v>50</v>
      </c>
      <c r="B162" s="155" t="s">
        <v>524</v>
      </c>
      <c r="C162" s="151">
        <v>42204</v>
      </c>
      <c r="D162" s="160">
        <v>12</v>
      </c>
      <c r="E162" s="156" t="s">
        <v>546</v>
      </c>
      <c r="F162" s="155">
        <v>1000</v>
      </c>
      <c r="G162" s="154">
        <v>8349</v>
      </c>
      <c r="H162" s="154">
        <f t="shared" si="4"/>
        <v>9491</v>
      </c>
      <c r="I162" s="157">
        <f t="shared" si="5"/>
        <v>0.5320067264573991</v>
      </c>
      <c r="J162" s="629">
        <v>17840</v>
      </c>
      <c r="K162" s="154"/>
      <c r="L162" s="154"/>
      <c r="M162" s="158"/>
      <c r="N162" s="158"/>
      <c r="O162" s="158"/>
      <c r="P162" s="146"/>
      <c r="Q162" s="146"/>
    </row>
    <row r="163" spans="1:17" s="144" customFormat="1" ht="20.25">
      <c r="A163" s="155" t="s">
        <v>50</v>
      </c>
      <c r="B163" s="155" t="s">
        <v>514</v>
      </c>
      <c r="C163" s="151">
        <v>42175</v>
      </c>
      <c r="D163" s="160">
        <v>41</v>
      </c>
      <c r="E163" s="156" t="s">
        <v>537</v>
      </c>
      <c r="F163" s="155">
        <v>600</v>
      </c>
      <c r="G163" s="154">
        <v>6920</v>
      </c>
      <c r="H163" s="154">
        <f t="shared" si="4"/>
        <v>6064</v>
      </c>
      <c r="I163" s="157">
        <f t="shared" si="5"/>
        <v>0.46703635243376462</v>
      </c>
      <c r="J163" s="629">
        <v>12984</v>
      </c>
      <c r="K163" s="154"/>
      <c r="L163" s="154"/>
      <c r="M163" s="158"/>
      <c r="N163" s="158"/>
      <c r="O163" s="158"/>
      <c r="P163" s="146"/>
      <c r="Q163" s="146"/>
    </row>
    <row r="164" spans="1:17" s="144" customFormat="1" ht="20.25">
      <c r="A164" s="155" t="s">
        <v>367</v>
      </c>
      <c r="B164" s="155" t="s">
        <v>517</v>
      </c>
      <c r="C164" s="151">
        <v>42177</v>
      </c>
      <c r="D164" s="160">
        <v>39</v>
      </c>
      <c r="E164" s="156" t="s">
        <v>534</v>
      </c>
      <c r="F164" s="155">
        <v>1000</v>
      </c>
      <c r="G164" s="154">
        <v>10072</v>
      </c>
      <c r="H164" s="154">
        <f t="shared" si="4"/>
        <v>11728</v>
      </c>
      <c r="I164" s="157">
        <f t="shared" si="5"/>
        <v>0.53798165137614684</v>
      </c>
      <c r="J164" s="629">
        <v>21800</v>
      </c>
      <c r="K164" s="154"/>
      <c r="L164" s="154"/>
      <c r="M164" s="158"/>
      <c r="N164" s="158"/>
      <c r="O164" s="158"/>
      <c r="P164" s="146"/>
      <c r="Q164" s="146"/>
    </row>
    <row r="165" spans="1:17" s="144" customFormat="1" ht="20.25">
      <c r="A165" s="155" t="s">
        <v>367</v>
      </c>
      <c r="B165" s="155" t="s">
        <v>524</v>
      </c>
      <c r="C165" s="151">
        <v>42175</v>
      </c>
      <c r="D165" s="160">
        <v>41</v>
      </c>
      <c r="E165" s="156" t="s">
        <v>530</v>
      </c>
      <c r="F165" s="155">
        <v>300</v>
      </c>
      <c r="G165" s="154">
        <v>2952</v>
      </c>
      <c r="H165" s="154">
        <f t="shared" si="4"/>
        <v>2556</v>
      </c>
      <c r="I165" s="157">
        <f t="shared" si="5"/>
        <v>0.46405228758169936</v>
      </c>
      <c r="J165" s="629">
        <v>5508</v>
      </c>
      <c r="K165" s="154"/>
      <c r="L165" s="154"/>
      <c r="M165" s="158"/>
      <c r="N165" s="158"/>
      <c r="O165" s="158"/>
      <c r="P165" s="146"/>
      <c r="Q165" s="146"/>
    </row>
    <row r="166" spans="1:17" s="144" customFormat="1" ht="20.25">
      <c r="A166" s="155" t="s">
        <v>50</v>
      </c>
      <c r="B166" s="155" t="s">
        <v>514</v>
      </c>
      <c r="C166" s="151">
        <v>42179</v>
      </c>
      <c r="D166" s="160">
        <v>37</v>
      </c>
      <c r="E166" s="156" t="s">
        <v>539</v>
      </c>
      <c r="F166" s="155">
        <v>400</v>
      </c>
      <c r="G166" s="154">
        <v>5289</v>
      </c>
      <c r="H166" s="154">
        <f t="shared" si="4"/>
        <v>4415</v>
      </c>
      <c r="I166" s="157">
        <f t="shared" si="5"/>
        <v>0.45496702390766697</v>
      </c>
      <c r="J166" s="629">
        <v>9704</v>
      </c>
      <c r="K166" s="154"/>
      <c r="L166" s="154"/>
      <c r="M166" s="158"/>
      <c r="N166" s="158"/>
      <c r="O166" s="158"/>
      <c r="P166" s="146"/>
      <c r="Q166" s="146"/>
    </row>
    <row r="167" spans="1:17" s="144" customFormat="1" ht="20.25">
      <c r="A167" s="155" t="s">
        <v>52</v>
      </c>
      <c r="B167" s="155" t="s">
        <v>514</v>
      </c>
      <c r="C167" s="151">
        <v>42182</v>
      </c>
      <c r="D167" s="160">
        <v>34</v>
      </c>
      <c r="E167" s="156" t="s">
        <v>549</v>
      </c>
      <c r="F167" s="155">
        <v>600</v>
      </c>
      <c r="G167" s="154">
        <v>6381</v>
      </c>
      <c r="H167" s="154">
        <f t="shared" si="4"/>
        <v>7581</v>
      </c>
      <c r="I167" s="157">
        <f t="shared" si="5"/>
        <v>0.5429737859905458</v>
      </c>
      <c r="J167" s="629">
        <v>13962</v>
      </c>
      <c r="K167" s="154"/>
      <c r="L167" s="154"/>
      <c r="M167" s="158"/>
      <c r="N167" s="158"/>
      <c r="O167" s="158"/>
      <c r="P167" s="146"/>
      <c r="Q167" s="146"/>
    </row>
    <row r="168" spans="1:17" s="144" customFormat="1" ht="20.25">
      <c r="A168" s="155" t="s">
        <v>367</v>
      </c>
      <c r="B168" s="155" t="s">
        <v>524</v>
      </c>
      <c r="C168" s="151">
        <v>42212</v>
      </c>
      <c r="D168" s="160">
        <v>4</v>
      </c>
      <c r="E168" s="156" t="s">
        <v>539</v>
      </c>
      <c r="F168" s="155">
        <v>700</v>
      </c>
      <c r="G168" s="154">
        <v>6260</v>
      </c>
      <c r="H168" s="154">
        <f t="shared" si="4"/>
        <v>7173</v>
      </c>
      <c r="I168" s="157">
        <f t="shared" si="5"/>
        <v>0.53398347353532349</v>
      </c>
      <c r="J168" s="629">
        <v>13433</v>
      </c>
      <c r="K168" s="154"/>
      <c r="L168" s="154"/>
      <c r="M168" s="158"/>
      <c r="N168" s="158"/>
      <c r="O168" s="158"/>
      <c r="P168" s="146"/>
      <c r="Q168" s="146"/>
    </row>
    <row r="169" spans="1:17" s="144" customFormat="1" ht="20.25">
      <c r="A169" s="155" t="s">
        <v>367</v>
      </c>
      <c r="B169" s="155" t="s">
        <v>524</v>
      </c>
      <c r="C169" s="151">
        <v>42168</v>
      </c>
      <c r="D169" s="160">
        <v>48</v>
      </c>
      <c r="E169" s="156" t="s">
        <v>542</v>
      </c>
      <c r="F169" s="155">
        <v>800</v>
      </c>
      <c r="G169" s="154">
        <v>8256</v>
      </c>
      <c r="H169" s="154">
        <f t="shared" si="4"/>
        <v>7032</v>
      </c>
      <c r="I169" s="157">
        <f t="shared" si="5"/>
        <v>0.4599686028257457</v>
      </c>
      <c r="J169" s="629">
        <v>15288</v>
      </c>
      <c r="K169" s="154"/>
      <c r="L169" s="154"/>
      <c r="M169" s="158"/>
      <c r="N169" s="158"/>
      <c r="O169" s="158"/>
      <c r="P169" s="146"/>
      <c r="Q169" s="146"/>
    </row>
    <row r="170" spans="1:17" s="144" customFormat="1" ht="20.25">
      <c r="A170" s="155" t="s">
        <v>367</v>
      </c>
      <c r="B170" s="155" t="s">
        <v>514</v>
      </c>
      <c r="C170" s="151">
        <v>42161</v>
      </c>
      <c r="D170" s="160">
        <v>55</v>
      </c>
      <c r="E170" s="156" t="s">
        <v>525</v>
      </c>
      <c r="F170" s="155">
        <v>900</v>
      </c>
      <c r="G170" s="154">
        <v>9635</v>
      </c>
      <c r="H170" s="154">
        <f t="shared" si="4"/>
        <v>9949</v>
      </c>
      <c r="I170" s="157">
        <f t="shared" si="5"/>
        <v>0.50801674836601307</v>
      </c>
      <c r="J170" s="629">
        <v>19584</v>
      </c>
      <c r="K170" s="154"/>
      <c r="L170" s="154"/>
      <c r="M170" s="158"/>
      <c r="N170" s="158"/>
      <c r="O170" s="158"/>
      <c r="P170" s="146"/>
      <c r="Q170" s="146"/>
    </row>
    <row r="171" spans="1:17" s="144" customFormat="1" ht="20.25">
      <c r="A171" s="155" t="s">
        <v>367</v>
      </c>
      <c r="B171" s="155" t="s">
        <v>514</v>
      </c>
      <c r="C171" s="151">
        <v>42209</v>
      </c>
      <c r="D171" s="160">
        <v>7</v>
      </c>
      <c r="E171" s="156" t="s">
        <v>537</v>
      </c>
      <c r="F171" s="155">
        <v>100</v>
      </c>
      <c r="G171" s="154">
        <v>1223</v>
      </c>
      <c r="H171" s="154">
        <f t="shared" si="4"/>
        <v>1097</v>
      </c>
      <c r="I171" s="157">
        <f t="shared" si="5"/>
        <v>0.47284482758620688</v>
      </c>
      <c r="J171" s="629">
        <v>2320</v>
      </c>
      <c r="K171" s="154"/>
      <c r="L171" s="154"/>
      <c r="M171" s="158"/>
      <c r="N171" s="158"/>
      <c r="O171" s="158"/>
      <c r="P171" s="146"/>
      <c r="Q171" s="146"/>
    </row>
    <row r="172" spans="1:17" s="144" customFormat="1" ht="20.25">
      <c r="A172" s="155" t="s">
        <v>52</v>
      </c>
      <c r="B172" s="155" t="s">
        <v>517</v>
      </c>
      <c r="C172" s="151">
        <v>42188</v>
      </c>
      <c r="D172" s="160">
        <v>28</v>
      </c>
      <c r="E172" s="156" t="s">
        <v>533</v>
      </c>
      <c r="F172" s="155">
        <v>800</v>
      </c>
      <c r="G172" s="154">
        <v>7892</v>
      </c>
      <c r="H172" s="154">
        <f t="shared" si="4"/>
        <v>9044</v>
      </c>
      <c r="I172" s="157">
        <f t="shared" si="5"/>
        <v>0.53401039206424183</v>
      </c>
      <c r="J172" s="629">
        <v>16936</v>
      </c>
      <c r="K172" s="154"/>
      <c r="L172" s="154"/>
      <c r="M172" s="158"/>
      <c r="N172" s="158"/>
      <c r="O172" s="158"/>
      <c r="P172" s="146"/>
      <c r="Q172" s="146"/>
    </row>
    <row r="173" spans="1:17" s="144" customFormat="1" ht="20.25">
      <c r="A173" s="155" t="s">
        <v>50</v>
      </c>
      <c r="B173" s="155" t="s">
        <v>524</v>
      </c>
      <c r="C173" s="151">
        <v>42193</v>
      </c>
      <c r="D173" s="160">
        <v>23</v>
      </c>
      <c r="E173" s="156" t="s">
        <v>515</v>
      </c>
      <c r="F173" s="155">
        <v>300</v>
      </c>
      <c r="G173" s="154">
        <v>2873</v>
      </c>
      <c r="H173" s="154">
        <f t="shared" si="4"/>
        <v>3265</v>
      </c>
      <c r="I173" s="157">
        <f t="shared" si="5"/>
        <v>0.53193222548061259</v>
      </c>
      <c r="J173" s="629">
        <v>6138</v>
      </c>
      <c r="K173" s="154"/>
      <c r="L173" s="154"/>
      <c r="M173" s="158"/>
      <c r="N173" s="158"/>
      <c r="O173" s="158"/>
      <c r="P173" s="146"/>
      <c r="Q173" s="146"/>
    </row>
    <row r="174" spans="1:17" s="144" customFormat="1" ht="20.25">
      <c r="A174" s="155" t="s">
        <v>52</v>
      </c>
      <c r="B174" s="155" t="s">
        <v>517</v>
      </c>
      <c r="C174" s="151">
        <v>42131</v>
      </c>
      <c r="D174" s="160">
        <v>85</v>
      </c>
      <c r="E174" s="156" t="s">
        <v>532</v>
      </c>
      <c r="F174" s="155">
        <v>600</v>
      </c>
      <c r="G174" s="154">
        <v>5606</v>
      </c>
      <c r="H174" s="154">
        <f t="shared" si="4"/>
        <v>6424</v>
      </c>
      <c r="I174" s="157">
        <f t="shared" si="5"/>
        <v>0.53399833748960934</v>
      </c>
      <c r="J174" s="629">
        <v>12030</v>
      </c>
      <c r="K174" s="154"/>
      <c r="L174" s="154"/>
      <c r="M174" s="158"/>
      <c r="N174" s="158"/>
      <c r="O174" s="158"/>
      <c r="P174" s="146"/>
      <c r="Q174" s="146"/>
    </row>
    <row r="175" spans="1:17" s="144" customFormat="1" ht="20.25">
      <c r="A175" s="155" t="s">
        <v>52</v>
      </c>
      <c r="B175" s="155" t="s">
        <v>514</v>
      </c>
      <c r="C175" s="151">
        <v>42202</v>
      </c>
      <c r="D175" s="160">
        <v>14</v>
      </c>
      <c r="E175" s="156" t="s">
        <v>542</v>
      </c>
      <c r="F175" s="155">
        <v>400</v>
      </c>
      <c r="G175" s="154">
        <v>4364</v>
      </c>
      <c r="H175" s="154">
        <f t="shared" si="4"/>
        <v>5020</v>
      </c>
      <c r="I175" s="157">
        <f t="shared" si="5"/>
        <v>0.53495311167945436</v>
      </c>
      <c r="J175" s="629">
        <v>9384</v>
      </c>
      <c r="K175" s="154"/>
      <c r="L175" s="154"/>
      <c r="M175" s="158"/>
      <c r="N175" s="158"/>
      <c r="O175" s="158"/>
      <c r="P175" s="146"/>
      <c r="Q175" s="146"/>
    </row>
    <row r="176" spans="1:17" s="144" customFormat="1" ht="20.25">
      <c r="A176" s="155" t="s">
        <v>50</v>
      </c>
      <c r="B176" s="155" t="s">
        <v>524</v>
      </c>
      <c r="C176" s="151">
        <v>42163</v>
      </c>
      <c r="D176" s="160">
        <v>53</v>
      </c>
      <c r="E176" s="156" t="s">
        <v>539</v>
      </c>
      <c r="F176" s="155">
        <v>300</v>
      </c>
      <c r="G176" s="154">
        <v>2911</v>
      </c>
      <c r="H176" s="154">
        <f t="shared" si="4"/>
        <v>2993</v>
      </c>
      <c r="I176" s="157">
        <f t="shared" si="5"/>
        <v>0.50694444444444442</v>
      </c>
      <c r="J176" s="629">
        <v>5904</v>
      </c>
      <c r="K176" s="154"/>
      <c r="L176" s="154"/>
      <c r="M176" s="158"/>
      <c r="N176" s="158"/>
      <c r="O176" s="158"/>
      <c r="P176" s="146"/>
      <c r="Q176" s="146"/>
    </row>
    <row r="177" spans="1:17" s="144" customFormat="1" ht="20.25">
      <c r="A177" s="155" t="s">
        <v>367</v>
      </c>
      <c r="B177" s="155" t="s">
        <v>524</v>
      </c>
      <c r="C177" s="151">
        <v>42205</v>
      </c>
      <c r="D177" s="160">
        <v>11</v>
      </c>
      <c r="E177" s="156" t="s">
        <v>539</v>
      </c>
      <c r="F177" s="155">
        <v>1000</v>
      </c>
      <c r="G177" s="154">
        <v>9990</v>
      </c>
      <c r="H177" s="154">
        <f t="shared" si="4"/>
        <v>11130</v>
      </c>
      <c r="I177" s="157">
        <f t="shared" si="5"/>
        <v>0.52698863636363635</v>
      </c>
      <c r="J177" s="629">
        <v>21120</v>
      </c>
      <c r="K177" s="154"/>
      <c r="L177" s="154"/>
      <c r="M177" s="158"/>
      <c r="N177" s="158"/>
      <c r="O177" s="158"/>
      <c r="P177" s="146"/>
      <c r="Q177" s="146"/>
    </row>
    <row r="178" spans="1:17" s="144" customFormat="1" ht="20.25">
      <c r="A178" s="155" t="s">
        <v>50</v>
      </c>
      <c r="B178" s="155" t="s">
        <v>514</v>
      </c>
      <c r="C178" s="151">
        <v>42173</v>
      </c>
      <c r="D178" s="160">
        <v>43</v>
      </c>
      <c r="E178" s="156" t="s">
        <v>542</v>
      </c>
      <c r="F178" s="155">
        <v>900</v>
      </c>
      <c r="G178" s="154">
        <v>9398</v>
      </c>
      <c r="H178" s="154">
        <f t="shared" si="4"/>
        <v>9286</v>
      </c>
      <c r="I178" s="157">
        <f t="shared" si="5"/>
        <v>0.49700278312995078</v>
      </c>
      <c r="J178" s="629">
        <v>18684</v>
      </c>
      <c r="K178" s="154"/>
      <c r="L178" s="154"/>
      <c r="M178" s="158"/>
      <c r="N178" s="158"/>
      <c r="O178" s="158"/>
      <c r="P178" s="146"/>
      <c r="Q178" s="146"/>
    </row>
    <row r="179" spans="1:17" s="144" customFormat="1" ht="20.25">
      <c r="A179" s="155" t="s">
        <v>50</v>
      </c>
      <c r="B179" s="155" t="s">
        <v>524</v>
      </c>
      <c r="C179" s="151">
        <v>42203</v>
      </c>
      <c r="D179" s="160">
        <v>13</v>
      </c>
      <c r="E179" s="156" t="s">
        <v>515</v>
      </c>
      <c r="F179" s="155">
        <v>100</v>
      </c>
      <c r="G179" s="154">
        <v>846</v>
      </c>
      <c r="H179" s="154">
        <f t="shared" si="4"/>
        <v>990</v>
      </c>
      <c r="I179" s="157">
        <f t="shared" si="5"/>
        <v>0.53921568627450978</v>
      </c>
      <c r="J179" s="629">
        <v>1836</v>
      </c>
      <c r="K179" s="154"/>
      <c r="L179" s="154"/>
      <c r="M179" s="158"/>
      <c r="N179" s="158"/>
      <c r="O179" s="158"/>
      <c r="P179" s="146"/>
      <c r="Q179" s="146"/>
    </row>
    <row r="180" spans="1:17" s="144" customFormat="1" ht="20.25">
      <c r="A180" s="155" t="s">
        <v>52</v>
      </c>
      <c r="B180" s="155" t="s">
        <v>517</v>
      </c>
      <c r="C180" s="151">
        <v>42136</v>
      </c>
      <c r="D180" s="160">
        <v>80</v>
      </c>
      <c r="E180" s="156" t="s">
        <v>534</v>
      </c>
      <c r="F180" s="155">
        <v>900</v>
      </c>
      <c r="G180" s="154">
        <v>10074</v>
      </c>
      <c r="H180" s="154">
        <f t="shared" si="4"/>
        <v>9915</v>
      </c>
      <c r="I180" s="157">
        <f t="shared" si="5"/>
        <v>0.49602281254690078</v>
      </c>
      <c r="J180" s="629">
        <v>19989</v>
      </c>
      <c r="K180" s="154"/>
      <c r="L180" s="154"/>
      <c r="M180" s="158"/>
      <c r="N180" s="158"/>
      <c r="O180" s="158"/>
      <c r="P180" s="146"/>
      <c r="Q180" s="146"/>
    </row>
    <row r="181" spans="1:17" s="144" customFormat="1" ht="20.25">
      <c r="A181" s="155" t="s">
        <v>50</v>
      </c>
      <c r="B181" s="155" t="s">
        <v>514</v>
      </c>
      <c r="C181" s="151">
        <v>42213</v>
      </c>
      <c r="D181" s="160">
        <v>3</v>
      </c>
      <c r="E181" s="156" t="s">
        <v>533</v>
      </c>
      <c r="F181" s="155">
        <v>600</v>
      </c>
      <c r="G181" s="154">
        <v>7953</v>
      </c>
      <c r="H181" s="154">
        <f t="shared" si="4"/>
        <v>7053</v>
      </c>
      <c r="I181" s="157">
        <f t="shared" si="5"/>
        <v>0.47001199520191922</v>
      </c>
      <c r="J181" s="629">
        <v>15006</v>
      </c>
      <c r="K181" s="154"/>
      <c r="L181" s="154"/>
      <c r="M181" s="158"/>
      <c r="N181" s="158"/>
      <c r="O181" s="158"/>
      <c r="P181" s="146"/>
      <c r="Q181" s="146"/>
    </row>
    <row r="182" spans="1:17" s="144" customFormat="1" ht="20.25">
      <c r="A182" s="155" t="s">
        <v>52</v>
      </c>
      <c r="B182" s="155" t="s">
        <v>514</v>
      </c>
      <c r="C182" s="151">
        <v>42201</v>
      </c>
      <c r="D182" s="160">
        <v>15</v>
      </c>
      <c r="E182" s="156" t="s">
        <v>537</v>
      </c>
      <c r="F182" s="155">
        <v>400</v>
      </c>
      <c r="G182" s="154">
        <v>4765</v>
      </c>
      <c r="H182" s="154">
        <f t="shared" si="4"/>
        <v>3979</v>
      </c>
      <c r="I182" s="157">
        <f t="shared" si="5"/>
        <v>0.45505489478499545</v>
      </c>
      <c r="J182" s="629">
        <v>8744</v>
      </c>
      <c r="K182" s="154"/>
      <c r="L182" s="154"/>
      <c r="M182" s="158"/>
      <c r="N182" s="158"/>
      <c r="O182" s="158"/>
      <c r="P182" s="146"/>
      <c r="Q182" s="146"/>
    </row>
    <row r="183" spans="1:17" s="144" customFormat="1" ht="20.25">
      <c r="A183" s="155" t="s">
        <v>50</v>
      </c>
      <c r="B183" s="155" t="s">
        <v>524</v>
      </c>
      <c r="C183" s="151">
        <v>42156</v>
      </c>
      <c r="D183" s="160">
        <v>60</v>
      </c>
      <c r="E183" s="156" t="s">
        <v>515</v>
      </c>
      <c r="F183" s="155">
        <v>100</v>
      </c>
      <c r="G183" s="154">
        <v>997</v>
      </c>
      <c r="H183" s="154">
        <f t="shared" si="4"/>
        <v>916</v>
      </c>
      <c r="I183" s="157">
        <f t="shared" si="5"/>
        <v>0.47882906429691585</v>
      </c>
      <c r="J183" s="629">
        <v>1913</v>
      </c>
      <c r="K183" s="154"/>
      <c r="L183" s="154"/>
      <c r="M183" s="158"/>
      <c r="N183" s="158"/>
      <c r="O183" s="158"/>
      <c r="P183" s="146"/>
      <c r="Q183" s="146"/>
    </row>
    <row r="184" spans="1:17" s="144" customFormat="1" ht="20.25">
      <c r="A184" s="155" t="s">
        <v>52</v>
      </c>
      <c r="B184" s="155" t="s">
        <v>514</v>
      </c>
      <c r="C184" s="151">
        <v>42122</v>
      </c>
      <c r="D184" s="160">
        <v>94</v>
      </c>
      <c r="E184" s="156" t="s">
        <v>543</v>
      </c>
      <c r="F184" s="155">
        <v>800</v>
      </c>
      <c r="G184" s="154">
        <v>8339</v>
      </c>
      <c r="H184" s="154">
        <f t="shared" si="4"/>
        <v>9517</v>
      </c>
      <c r="I184" s="157">
        <f t="shared" si="5"/>
        <v>0.53298611111111116</v>
      </c>
      <c r="J184" s="629">
        <v>17856</v>
      </c>
      <c r="K184" s="154"/>
      <c r="L184" s="154"/>
      <c r="M184" s="158"/>
      <c r="N184" s="158"/>
      <c r="O184" s="158"/>
      <c r="P184" s="146"/>
      <c r="Q184" s="146"/>
    </row>
    <row r="185" spans="1:17" s="144" customFormat="1" ht="20.25">
      <c r="A185" s="155" t="s">
        <v>50</v>
      </c>
      <c r="B185" s="155" t="s">
        <v>514</v>
      </c>
      <c r="C185" s="151">
        <v>42138</v>
      </c>
      <c r="D185" s="160">
        <v>78</v>
      </c>
      <c r="E185" s="156" t="s">
        <v>534</v>
      </c>
      <c r="F185" s="155">
        <v>900</v>
      </c>
      <c r="G185" s="154">
        <v>10536</v>
      </c>
      <c r="H185" s="154">
        <f t="shared" si="4"/>
        <v>8832</v>
      </c>
      <c r="I185" s="157">
        <f t="shared" si="5"/>
        <v>0.45600991325898388</v>
      </c>
      <c r="J185" s="629">
        <v>19368</v>
      </c>
      <c r="K185" s="154"/>
      <c r="L185" s="154"/>
      <c r="M185" s="158"/>
      <c r="N185" s="158"/>
      <c r="O185" s="158"/>
      <c r="P185" s="146"/>
      <c r="Q185" s="146"/>
    </row>
    <row r="186" spans="1:17" s="144" customFormat="1" ht="20.25">
      <c r="A186" s="155" t="s">
        <v>50</v>
      </c>
      <c r="B186" s="155" t="s">
        <v>524</v>
      </c>
      <c r="C186" s="151">
        <v>42191</v>
      </c>
      <c r="D186" s="160">
        <v>25</v>
      </c>
      <c r="E186" s="156" t="s">
        <v>545</v>
      </c>
      <c r="F186" s="155">
        <v>100</v>
      </c>
      <c r="G186" s="154">
        <v>928</v>
      </c>
      <c r="H186" s="154">
        <f t="shared" si="4"/>
        <v>891</v>
      </c>
      <c r="I186" s="157">
        <f t="shared" si="5"/>
        <v>0.48982957669048927</v>
      </c>
      <c r="J186" s="629">
        <v>1819</v>
      </c>
      <c r="K186" s="154"/>
      <c r="L186" s="154"/>
      <c r="M186" s="158"/>
      <c r="N186" s="158"/>
      <c r="O186" s="158"/>
      <c r="P186" s="146"/>
      <c r="Q186" s="146"/>
    </row>
    <row r="187" spans="1:17" s="144" customFormat="1" ht="20.25">
      <c r="A187" s="155" t="s">
        <v>367</v>
      </c>
      <c r="B187" s="155" t="s">
        <v>514</v>
      </c>
      <c r="C187" s="151">
        <v>42170</v>
      </c>
      <c r="D187" s="160">
        <v>46</v>
      </c>
      <c r="E187" s="156" t="s">
        <v>533</v>
      </c>
      <c r="F187" s="155">
        <v>200</v>
      </c>
      <c r="G187" s="154">
        <v>2256</v>
      </c>
      <c r="H187" s="154">
        <f t="shared" si="4"/>
        <v>2184</v>
      </c>
      <c r="I187" s="157">
        <f t="shared" si="5"/>
        <v>0.49189189189189192</v>
      </c>
      <c r="J187" s="629">
        <v>4440</v>
      </c>
      <c r="K187" s="154"/>
      <c r="L187" s="154"/>
      <c r="M187" s="158"/>
      <c r="N187" s="158"/>
      <c r="O187" s="158"/>
      <c r="P187" s="146"/>
      <c r="Q187" s="146"/>
    </row>
    <row r="188" spans="1:17" s="144" customFormat="1" ht="20.25">
      <c r="A188" s="155" t="s">
        <v>50</v>
      </c>
      <c r="B188" s="155" t="s">
        <v>514</v>
      </c>
      <c r="C188" s="151">
        <v>42179</v>
      </c>
      <c r="D188" s="160">
        <v>37</v>
      </c>
      <c r="E188" s="156" t="s">
        <v>533</v>
      </c>
      <c r="F188" s="155">
        <v>500</v>
      </c>
      <c r="G188" s="154">
        <v>5924</v>
      </c>
      <c r="H188" s="154">
        <f t="shared" si="4"/>
        <v>5066</v>
      </c>
      <c r="I188" s="157">
        <f t="shared" si="5"/>
        <v>0.46096451319381254</v>
      </c>
      <c r="J188" s="629">
        <v>10990</v>
      </c>
      <c r="K188" s="154"/>
      <c r="L188" s="154"/>
      <c r="M188" s="158"/>
      <c r="N188" s="158"/>
      <c r="O188" s="158"/>
      <c r="P188" s="146"/>
      <c r="Q188" s="146"/>
    </row>
    <row r="189" spans="1:17" s="144" customFormat="1" ht="20.25">
      <c r="A189" s="155" t="s">
        <v>367</v>
      </c>
      <c r="B189" s="155" t="s">
        <v>524</v>
      </c>
      <c r="C189" s="151">
        <v>42167</v>
      </c>
      <c r="D189" s="160">
        <v>49</v>
      </c>
      <c r="E189" s="156" t="s">
        <v>518</v>
      </c>
      <c r="F189" s="155">
        <v>300</v>
      </c>
      <c r="G189" s="154">
        <v>3054</v>
      </c>
      <c r="H189" s="154">
        <f t="shared" si="4"/>
        <v>3255</v>
      </c>
      <c r="I189" s="157">
        <f t="shared" si="5"/>
        <v>0.51592962434617218</v>
      </c>
      <c r="J189" s="629">
        <v>6309</v>
      </c>
      <c r="K189" s="154"/>
      <c r="L189" s="154"/>
      <c r="M189" s="158"/>
      <c r="N189" s="158"/>
      <c r="O189" s="158"/>
      <c r="P189" s="146"/>
      <c r="Q189" s="146"/>
    </row>
    <row r="190" spans="1:17" s="144" customFormat="1" ht="20.25">
      <c r="A190" s="155" t="s">
        <v>52</v>
      </c>
      <c r="B190" s="155" t="s">
        <v>517</v>
      </c>
      <c r="C190" s="151">
        <v>42209</v>
      </c>
      <c r="D190" s="160">
        <v>7</v>
      </c>
      <c r="E190" s="156" t="s">
        <v>542</v>
      </c>
      <c r="F190" s="155">
        <v>800</v>
      </c>
      <c r="G190" s="154">
        <v>9830</v>
      </c>
      <c r="H190" s="154">
        <f t="shared" si="4"/>
        <v>9074</v>
      </c>
      <c r="I190" s="157">
        <f t="shared" si="5"/>
        <v>0.48000423190859076</v>
      </c>
      <c r="J190" s="629">
        <v>18904</v>
      </c>
      <c r="K190" s="154"/>
      <c r="L190" s="154"/>
      <c r="M190" s="158"/>
      <c r="N190" s="158"/>
      <c r="O190" s="158"/>
      <c r="P190" s="146"/>
      <c r="Q190" s="146"/>
    </row>
    <row r="191" spans="1:17" s="144" customFormat="1" ht="20.25">
      <c r="A191" s="155" t="s">
        <v>367</v>
      </c>
      <c r="B191" s="155" t="s">
        <v>524</v>
      </c>
      <c r="C191" s="151">
        <v>42157</v>
      </c>
      <c r="D191" s="160">
        <v>59</v>
      </c>
      <c r="E191" s="156" t="s">
        <v>530</v>
      </c>
      <c r="F191" s="155">
        <v>100</v>
      </c>
      <c r="G191" s="154">
        <v>992</v>
      </c>
      <c r="H191" s="154">
        <f t="shared" si="4"/>
        <v>1020</v>
      </c>
      <c r="I191" s="157">
        <f t="shared" si="5"/>
        <v>0.50695825049701793</v>
      </c>
      <c r="J191" s="629">
        <v>2012</v>
      </c>
      <c r="K191" s="154"/>
      <c r="L191" s="154"/>
      <c r="M191" s="158"/>
      <c r="N191" s="158"/>
      <c r="O191" s="158"/>
      <c r="P191" s="146"/>
      <c r="Q191" s="146"/>
    </row>
    <row r="192" spans="1:17" s="144" customFormat="1" ht="20.25">
      <c r="A192" s="155" t="s">
        <v>52</v>
      </c>
      <c r="B192" s="155" t="s">
        <v>514</v>
      </c>
      <c r="C192" s="151">
        <v>42206</v>
      </c>
      <c r="D192" s="160">
        <v>10</v>
      </c>
      <c r="E192" s="156" t="s">
        <v>550</v>
      </c>
      <c r="F192" s="155">
        <v>800</v>
      </c>
      <c r="G192" s="154">
        <v>9903</v>
      </c>
      <c r="H192" s="154">
        <f t="shared" si="4"/>
        <v>8169</v>
      </c>
      <c r="I192" s="157">
        <f t="shared" si="5"/>
        <v>0.45202523240371845</v>
      </c>
      <c r="J192" s="629">
        <v>18072</v>
      </c>
      <c r="K192" s="154"/>
      <c r="L192" s="154"/>
      <c r="M192" s="158"/>
      <c r="N192" s="158"/>
      <c r="O192" s="158"/>
      <c r="P192" s="146"/>
      <c r="Q192" s="146"/>
    </row>
    <row r="193" spans="1:17" s="144" customFormat="1" ht="20.25">
      <c r="A193" s="155" t="s">
        <v>52</v>
      </c>
      <c r="B193" s="155" t="s">
        <v>524</v>
      </c>
      <c r="C193" s="151">
        <v>42166</v>
      </c>
      <c r="D193" s="160">
        <v>50</v>
      </c>
      <c r="E193" s="156" t="s">
        <v>515</v>
      </c>
      <c r="F193" s="155">
        <v>500</v>
      </c>
      <c r="G193" s="154">
        <v>5343</v>
      </c>
      <c r="H193" s="154">
        <f t="shared" si="4"/>
        <v>4952</v>
      </c>
      <c r="I193" s="157">
        <f t="shared" si="5"/>
        <v>0.48101019912578924</v>
      </c>
      <c r="J193" s="629">
        <v>10295</v>
      </c>
      <c r="K193" s="154"/>
      <c r="L193" s="154"/>
      <c r="M193" s="158"/>
      <c r="N193" s="158"/>
      <c r="O193" s="158"/>
      <c r="P193" s="146"/>
      <c r="Q193" s="146"/>
    </row>
    <row r="194" spans="1:17" s="144" customFormat="1" ht="20.25">
      <c r="A194" s="155" t="s">
        <v>367</v>
      </c>
      <c r="B194" s="155" t="s">
        <v>524</v>
      </c>
      <c r="C194" s="151">
        <v>42137</v>
      </c>
      <c r="D194" s="160">
        <v>79</v>
      </c>
      <c r="E194" s="156" t="s">
        <v>515</v>
      </c>
      <c r="F194" s="155">
        <v>400</v>
      </c>
      <c r="G194" s="154">
        <v>4337</v>
      </c>
      <c r="H194" s="154">
        <f t="shared" si="4"/>
        <v>3607</v>
      </c>
      <c r="I194" s="157">
        <f t="shared" si="5"/>
        <v>0.45405337361530718</v>
      </c>
      <c r="J194" s="629">
        <v>7944</v>
      </c>
      <c r="K194" s="154"/>
      <c r="L194" s="154"/>
      <c r="M194" s="158"/>
      <c r="N194" s="158"/>
      <c r="O194" s="158"/>
      <c r="P194" s="146"/>
      <c r="Q194" s="146"/>
    </row>
    <row r="195" spans="1:17" s="144" customFormat="1" ht="20.25">
      <c r="A195" s="155" t="s">
        <v>52</v>
      </c>
      <c r="B195" s="155" t="s">
        <v>524</v>
      </c>
      <c r="C195" s="151">
        <v>42166</v>
      </c>
      <c r="D195" s="160">
        <v>50</v>
      </c>
      <c r="E195" s="156" t="s">
        <v>532</v>
      </c>
      <c r="F195" s="155">
        <v>100</v>
      </c>
      <c r="G195" s="154">
        <v>1008</v>
      </c>
      <c r="H195" s="154">
        <f t="shared" si="4"/>
        <v>949</v>
      </c>
      <c r="I195" s="157">
        <f t="shared" si="5"/>
        <v>0.48492590700051097</v>
      </c>
      <c r="J195" s="629">
        <v>1957</v>
      </c>
      <c r="K195" s="154"/>
      <c r="L195" s="154"/>
      <c r="M195" s="158"/>
      <c r="N195" s="158"/>
      <c r="O195" s="158"/>
      <c r="P195" s="146"/>
      <c r="Q195" s="146"/>
    </row>
    <row r="196" spans="1:17" s="144" customFormat="1" ht="20.25">
      <c r="A196" s="155" t="s">
        <v>367</v>
      </c>
      <c r="B196" s="155" t="s">
        <v>517</v>
      </c>
      <c r="C196" s="151">
        <v>42200</v>
      </c>
      <c r="D196" s="160">
        <v>16</v>
      </c>
      <c r="E196" s="156" t="s">
        <v>518</v>
      </c>
      <c r="F196" s="155">
        <v>700</v>
      </c>
      <c r="G196" s="154">
        <v>7370</v>
      </c>
      <c r="H196" s="154">
        <f t="shared" si="4"/>
        <v>8310</v>
      </c>
      <c r="I196" s="157">
        <f t="shared" si="5"/>
        <v>0.52997448979591832</v>
      </c>
      <c r="J196" s="629">
        <v>15680</v>
      </c>
      <c r="K196" s="154"/>
      <c r="L196" s="154"/>
      <c r="M196" s="158"/>
      <c r="N196" s="158"/>
      <c r="O196" s="158"/>
      <c r="P196" s="146"/>
      <c r="Q196" s="146"/>
    </row>
    <row r="197" spans="1:17" s="144" customFormat="1" ht="20.25">
      <c r="A197" s="155" t="s">
        <v>50</v>
      </c>
      <c r="B197" s="155" t="s">
        <v>517</v>
      </c>
      <c r="C197" s="151">
        <v>42193</v>
      </c>
      <c r="D197" s="160">
        <v>23</v>
      </c>
      <c r="E197" s="156" t="s">
        <v>533</v>
      </c>
      <c r="F197" s="155">
        <v>600</v>
      </c>
      <c r="G197" s="154">
        <v>5893</v>
      </c>
      <c r="H197" s="154">
        <f t="shared" ref="H197:H260" si="6">+J197-G197</f>
        <v>6863</v>
      </c>
      <c r="I197" s="157">
        <f t="shared" ref="I197:I260" si="7">+H197/J197</f>
        <v>0.53802132329883978</v>
      </c>
      <c r="J197" s="629">
        <v>12756</v>
      </c>
      <c r="K197" s="154"/>
      <c r="L197" s="154"/>
      <c r="M197" s="158"/>
      <c r="N197" s="158"/>
      <c r="O197" s="158"/>
      <c r="P197" s="146"/>
      <c r="Q197" s="146"/>
    </row>
    <row r="198" spans="1:17" s="144" customFormat="1" ht="20.25">
      <c r="A198" s="155" t="s">
        <v>367</v>
      </c>
      <c r="B198" s="155" t="s">
        <v>524</v>
      </c>
      <c r="C198" s="151">
        <v>42160</v>
      </c>
      <c r="D198" s="160">
        <v>56</v>
      </c>
      <c r="E198" s="156" t="s">
        <v>539</v>
      </c>
      <c r="F198" s="155">
        <v>300</v>
      </c>
      <c r="G198" s="154">
        <v>3099</v>
      </c>
      <c r="H198" s="154">
        <f t="shared" si="6"/>
        <v>2727</v>
      </c>
      <c r="I198" s="157">
        <f t="shared" si="7"/>
        <v>0.46807415036045313</v>
      </c>
      <c r="J198" s="629">
        <v>5826</v>
      </c>
      <c r="K198" s="154"/>
      <c r="L198" s="154"/>
      <c r="M198" s="158"/>
      <c r="N198" s="158"/>
      <c r="O198" s="158"/>
      <c r="P198" s="146"/>
      <c r="Q198" s="146"/>
    </row>
    <row r="199" spans="1:17" s="144" customFormat="1" ht="20.25">
      <c r="A199" s="155" t="s">
        <v>50</v>
      </c>
      <c r="B199" s="155" t="s">
        <v>514</v>
      </c>
      <c r="C199" s="151">
        <v>42123</v>
      </c>
      <c r="D199" s="160">
        <v>93</v>
      </c>
      <c r="E199" s="156" t="s">
        <v>534</v>
      </c>
      <c r="F199" s="155">
        <v>800</v>
      </c>
      <c r="G199" s="154">
        <v>9564</v>
      </c>
      <c r="H199" s="154">
        <f t="shared" si="6"/>
        <v>10444</v>
      </c>
      <c r="I199" s="157">
        <f t="shared" si="7"/>
        <v>0.52199120351859252</v>
      </c>
      <c r="J199" s="629">
        <v>20008</v>
      </c>
      <c r="K199" s="154"/>
      <c r="L199" s="154"/>
      <c r="M199" s="158"/>
      <c r="N199" s="158"/>
      <c r="O199" s="158"/>
      <c r="P199" s="146"/>
      <c r="Q199" s="146"/>
    </row>
    <row r="200" spans="1:17" s="144" customFormat="1" ht="20.25">
      <c r="A200" s="155" t="s">
        <v>50</v>
      </c>
      <c r="B200" s="155" t="s">
        <v>524</v>
      </c>
      <c r="C200" s="151">
        <v>42202</v>
      </c>
      <c r="D200" s="160">
        <v>14</v>
      </c>
      <c r="E200" s="156" t="s">
        <v>534</v>
      </c>
      <c r="F200" s="155">
        <v>300</v>
      </c>
      <c r="G200" s="154">
        <v>2870</v>
      </c>
      <c r="H200" s="154">
        <f t="shared" si="6"/>
        <v>2587</v>
      </c>
      <c r="I200" s="157">
        <f t="shared" si="7"/>
        <v>0.47407000183250869</v>
      </c>
      <c r="J200" s="629">
        <v>5457</v>
      </c>
      <c r="K200" s="154"/>
      <c r="L200" s="154"/>
      <c r="M200" s="158"/>
      <c r="N200" s="158"/>
      <c r="O200" s="158"/>
      <c r="P200" s="146"/>
      <c r="Q200" s="146"/>
    </row>
    <row r="201" spans="1:17" s="144" customFormat="1" ht="20.25">
      <c r="A201" s="155" t="s">
        <v>50</v>
      </c>
      <c r="B201" s="155" t="s">
        <v>524</v>
      </c>
      <c r="C201" s="151">
        <v>42125</v>
      </c>
      <c r="D201" s="160">
        <v>91</v>
      </c>
      <c r="E201" s="156" t="s">
        <v>539</v>
      </c>
      <c r="F201" s="155">
        <v>600</v>
      </c>
      <c r="G201" s="154">
        <v>6054</v>
      </c>
      <c r="H201" s="154">
        <f t="shared" si="6"/>
        <v>6276</v>
      </c>
      <c r="I201" s="157">
        <f t="shared" si="7"/>
        <v>0.50900243309002435</v>
      </c>
      <c r="J201" s="629">
        <v>12330</v>
      </c>
      <c r="K201" s="154"/>
      <c r="L201" s="154"/>
      <c r="M201" s="158"/>
      <c r="N201" s="158"/>
      <c r="O201" s="158"/>
      <c r="P201" s="146"/>
      <c r="Q201" s="146"/>
    </row>
    <row r="202" spans="1:17" s="144" customFormat="1" ht="20.25">
      <c r="A202" s="155" t="s">
        <v>50</v>
      </c>
      <c r="B202" s="155" t="s">
        <v>517</v>
      </c>
      <c r="C202" s="151">
        <v>42204</v>
      </c>
      <c r="D202" s="160">
        <v>12</v>
      </c>
      <c r="E202" s="156" t="s">
        <v>533</v>
      </c>
      <c r="F202" s="155">
        <v>500</v>
      </c>
      <c r="G202" s="154">
        <v>6515</v>
      </c>
      <c r="H202" s="154">
        <f t="shared" si="6"/>
        <v>5330</v>
      </c>
      <c r="I202" s="157">
        <f t="shared" si="7"/>
        <v>0.44997889404812158</v>
      </c>
      <c r="J202" s="629">
        <v>11845</v>
      </c>
      <c r="K202" s="154"/>
      <c r="L202" s="154"/>
      <c r="M202" s="158"/>
      <c r="N202" s="158"/>
      <c r="O202" s="158"/>
      <c r="P202" s="146"/>
      <c r="Q202" s="146"/>
    </row>
    <row r="203" spans="1:17" s="144" customFormat="1" ht="20.25">
      <c r="A203" s="155" t="s">
        <v>367</v>
      </c>
      <c r="B203" s="155" t="s">
        <v>517</v>
      </c>
      <c r="C203" s="151">
        <v>42183</v>
      </c>
      <c r="D203" s="160">
        <v>33</v>
      </c>
      <c r="E203" s="156" t="s">
        <v>544</v>
      </c>
      <c r="F203" s="155">
        <v>800</v>
      </c>
      <c r="G203" s="154">
        <v>8979</v>
      </c>
      <c r="H203" s="154">
        <f t="shared" si="6"/>
        <v>7805</v>
      </c>
      <c r="I203" s="157">
        <f t="shared" si="7"/>
        <v>0.46502621544327932</v>
      </c>
      <c r="J203" s="629">
        <v>16784</v>
      </c>
      <c r="K203" s="154"/>
      <c r="L203" s="154"/>
      <c r="M203" s="158"/>
      <c r="N203" s="158"/>
      <c r="O203" s="158"/>
      <c r="P203" s="146"/>
      <c r="Q203" s="146"/>
    </row>
    <row r="204" spans="1:17" s="144" customFormat="1" ht="20.25">
      <c r="A204" s="155" t="s">
        <v>367</v>
      </c>
      <c r="B204" s="155" t="s">
        <v>524</v>
      </c>
      <c r="C204" s="151">
        <v>42184</v>
      </c>
      <c r="D204" s="160">
        <v>32</v>
      </c>
      <c r="E204" s="156" t="s">
        <v>525</v>
      </c>
      <c r="F204" s="155">
        <v>1000</v>
      </c>
      <c r="G204" s="154">
        <v>9357</v>
      </c>
      <c r="H204" s="154">
        <f t="shared" si="6"/>
        <v>7843</v>
      </c>
      <c r="I204" s="157">
        <f t="shared" si="7"/>
        <v>0.45598837209302323</v>
      </c>
      <c r="J204" s="629">
        <v>17200</v>
      </c>
      <c r="K204" s="154"/>
      <c r="L204" s="154"/>
      <c r="M204" s="158"/>
      <c r="N204" s="158"/>
      <c r="O204" s="158"/>
      <c r="P204" s="146"/>
      <c r="Q204" s="146"/>
    </row>
    <row r="205" spans="1:17" s="144" customFormat="1" ht="20.25">
      <c r="A205" s="155" t="s">
        <v>367</v>
      </c>
      <c r="B205" s="155" t="s">
        <v>524</v>
      </c>
      <c r="C205" s="151">
        <v>42177</v>
      </c>
      <c r="D205" s="160">
        <v>39</v>
      </c>
      <c r="E205" s="156" t="s">
        <v>534</v>
      </c>
      <c r="F205" s="155">
        <v>600</v>
      </c>
      <c r="G205" s="154">
        <v>5736</v>
      </c>
      <c r="H205" s="154">
        <f t="shared" si="6"/>
        <v>4866</v>
      </c>
      <c r="I205" s="157">
        <f t="shared" si="7"/>
        <v>0.45897000565930957</v>
      </c>
      <c r="J205" s="629">
        <v>10602</v>
      </c>
      <c r="K205" s="154"/>
      <c r="L205" s="154"/>
      <c r="M205" s="158"/>
      <c r="N205" s="158"/>
      <c r="O205" s="158"/>
      <c r="P205" s="146"/>
      <c r="Q205" s="146"/>
    </row>
    <row r="206" spans="1:17" s="144" customFormat="1" ht="20.25">
      <c r="A206" s="155" t="s">
        <v>367</v>
      </c>
      <c r="B206" s="155" t="s">
        <v>524</v>
      </c>
      <c r="C206" s="151">
        <v>42195</v>
      </c>
      <c r="D206" s="160">
        <v>21</v>
      </c>
      <c r="E206" s="156" t="s">
        <v>533</v>
      </c>
      <c r="F206" s="155">
        <v>500</v>
      </c>
      <c r="G206" s="154">
        <v>5040</v>
      </c>
      <c r="H206" s="154">
        <f t="shared" si="6"/>
        <v>4310</v>
      </c>
      <c r="I206" s="157">
        <f t="shared" si="7"/>
        <v>0.46096256684491976</v>
      </c>
      <c r="J206" s="629">
        <v>9350</v>
      </c>
      <c r="K206" s="154"/>
      <c r="L206" s="154"/>
      <c r="M206" s="158"/>
      <c r="N206" s="158"/>
      <c r="O206" s="158"/>
      <c r="P206" s="146"/>
      <c r="Q206" s="146"/>
    </row>
    <row r="207" spans="1:17" s="144" customFormat="1" ht="20.25">
      <c r="A207" s="155" t="s">
        <v>50</v>
      </c>
      <c r="B207" s="155" t="s">
        <v>514</v>
      </c>
      <c r="C207" s="151">
        <v>42181</v>
      </c>
      <c r="D207" s="160">
        <v>35</v>
      </c>
      <c r="E207" s="156" t="s">
        <v>525</v>
      </c>
      <c r="F207" s="155">
        <v>100</v>
      </c>
      <c r="G207" s="154">
        <v>1117</v>
      </c>
      <c r="H207" s="154">
        <f t="shared" si="6"/>
        <v>978</v>
      </c>
      <c r="I207" s="157">
        <f t="shared" si="7"/>
        <v>0.4668257756563246</v>
      </c>
      <c r="J207" s="629">
        <v>2095</v>
      </c>
      <c r="K207" s="154"/>
      <c r="L207" s="154"/>
      <c r="M207" s="158"/>
      <c r="N207" s="158"/>
      <c r="O207" s="158"/>
      <c r="P207" s="146"/>
      <c r="Q207" s="146"/>
    </row>
    <row r="208" spans="1:17" s="144" customFormat="1" ht="20.25">
      <c r="A208" s="155" t="s">
        <v>52</v>
      </c>
      <c r="B208" s="155" t="s">
        <v>517</v>
      </c>
      <c r="C208" s="151">
        <v>42150</v>
      </c>
      <c r="D208" s="160">
        <v>66</v>
      </c>
      <c r="E208" s="156" t="s">
        <v>525</v>
      </c>
      <c r="F208" s="155">
        <v>600</v>
      </c>
      <c r="G208" s="154">
        <v>7372</v>
      </c>
      <c r="H208" s="154">
        <f t="shared" si="6"/>
        <v>6356</v>
      </c>
      <c r="I208" s="157">
        <f t="shared" si="7"/>
        <v>0.46299533799533799</v>
      </c>
      <c r="J208" s="629">
        <v>13728</v>
      </c>
      <c r="K208" s="154"/>
      <c r="L208" s="154"/>
      <c r="M208" s="158"/>
      <c r="N208" s="158"/>
      <c r="O208" s="158"/>
      <c r="P208" s="146"/>
      <c r="Q208" s="146"/>
    </row>
    <row r="209" spans="1:17" s="144" customFormat="1" ht="20.25">
      <c r="A209" s="155" t="s">
        <v>367</v>
      </c>
      <c r="B209" s="155" t="s">
        <v>524</v>
      </c>
      <c r="C209" s="151">
        <v>42122</v>
      </c>
      <c r="D209" s="160">
        <v>94</v>
      </c>
      <c r="E209" s="156" t="s">
        <v>537</v>
      </c>
      <c r="F209" s="155">
        <v>900</v>
      </c>
      <c r="G209" s="154">
        <v>8325</v>
      </c>
      <c r="H209" s="154">
        <f t="shared" si="6"/>
        <v>9387</v>
      </c>
      <c r="I209" s="157">
        <f t="shared" si="7"/>
        <v>0.52997967479674801</v>
      </c>
      <c r="J209" s="629">
        <v>17712</v>
      </c>
      <c r="K209" s="154"/>
      <c r="L209" s="154"/>
      <c r="M209" s="158"/>
      <c r="N209" s="158"/>
      <c r="O209" s="158"/>
      <c r="P209" s="146"/>
      <c r="Q209" s="146"/>
    </row>
    <row r="210" spans="1:17" s="144" customFormat="1" ht="20.25">
      <c r="A210" s="155" t="s">
        <v>367</v>
      </c>
      <c r="B210" s="155" t="s">
        <v>517</v>
      </c>
      <c r="C210" s="151">
        <v>42180</v>
      </c>
      <c r="D210" s="160">
        <v>36</v>
      </c>
      <c r="E210" s="156" t="s">
        <v>530</v>
      </c>
      <c r="F210" s="155">
        <v>1000</v>
      </c>
      <c r="G210" s="154">
        <v>11748</v>
      </c>
      <c r="H210" s="154">
        <f t="shared" si="6"/>
        <v>11332</v>
      </c>
      <c r="I210" s="157">
        <f t="shared" si="7"/>
        <v>0.49098786828422875</v>
      </c>
      <c r="J210" s="629">
        <v>23080</v>
      </c>
      <c r="K210" s="154"/>
      <c r="L210" s="154"/>
      <c r="M210" s="158"/>
      <c r="N210" s="158"/>
      <c r="O210" s="158"/>
      <c r="P210" s="146"/>
      <c r="Q210" s="146"/>
    </row>
    <row r="211" spans="1:17" s="144" customFormat="1" ht="20.25">
      <c r="A211" s="155" t="s">
        <v>52</v>
      </c>
      <c r="B211" s="155" t="s">
        <v>524</v>
      </c>
      <c r="C211" s="151">
        <v>42207</v>
      </c>
      <c r="D211" s="160">
        <v>9</v>
      </c>
      <c r="E211" s="156" t="s">
        <v>530</v>
      </c>
      <c r="F211" s="155">
        <v>800</v>
      </c>
      <c r="G211" s="154">
        <v>6356</v>
      </c>
      <c r="H211" s="154">
        <f t="shared" si="6"/>
        <v>7196</v>
      </c>
      <c r="I211" s="157">
        <f t="shared" si="7"/>
        <v>0.53099173553719003</v>
      </c>
      <c r="J211" s="629">
        <v>13552</v>
      </c>
      <c r="K211" s="154"/>
      <c r="L211" s="154"/>
      <c r="M211" s="158"/>
      <c r="N211" s="158"/>
      <c r="O211" s="158"/>
      <c r="P211" s="146"/>
      <c r="Q211" s="146"/>
    </row>
    <row r="212" spans="1:17" s="144" customFormat="1" ht="20.25">
      <c r="A212" s="155" t="s">
        <v>367</v>
      </c>
      <c r="B212" s="155" t="s">
        <v>514</v>
      </c>
      <c r="C212" s="151">
        <v>42172</v>
      </c>
      <c r="D212" s="160">
        <v>44</v>
      </c>
      <c r="E212" s="156" t="s">
        <v>525</v>
      </c>
      <c r="F212" s="155">
        <v>600</v>
      </c>
      <c r="G212" s="154">
        <v>5816</v>
      </c>
      <c r="H212" s="154">
        <f t="shared" si="6"/>
        <v>6664</v>
      </c>
      <c r="I212" s="157">
        <f t="shared" si="7"/>
        <v>0.53397435897435896</v>
      </c>
      <c r="J212" s="629">
        <v>12480</v>
      </c>
      <c r="K212" s="154"/>
      <c r="L212" s="154"/>
      <c r="M212" s="158"/>
      <c r="N212" s="158"/>
      <c r="O212" s="158"/>
      <c r="P212" s="146"/>
      <c r="Q212" s="146"/>
    </row>
    <row r="213" spans="1:17" s="144" customFormat="1" ht="20.25">
      <c r="A213" s="155" t="s">
        <v>50</v>
      </c>
      <c r="B213" s="155" t="s">
        <v>524</v>
      </c>
      <c r="C213" s="151">
        <v>42124</v>
      </c>
      <c r="D213" s="160">
        <v>92</v>
      </c>
      <c r="E213" s="156" t="s">
        <v>534</v>
      </c>
      <c r="F213" s="155">
        <v>900</v>
      </c>
      <c r="G213" s="154">
        <v>7580</v>
      </c>
      <c r="H213" s="154">
        <f t="shared" si="6"/>
        <v>8179</v>
      </c>
      <c r="I213" s="157">
        <f t="shared" si="7"/>
        <v>0.5190050130084396</v>
      </c>
      <c r="J213" s="629">
        <v>15759</v>
      </c>
      <c r="K213" s="154"/>
      <c r="L213" s="154"/>
      <c r="M213" s="158"/>
      <c r="N213" s="158"/>
      <c r="O213" s="158"/>
      <c r="P213" s="146"/>
      <c r="Q213" s="146"/>
    </row>
    <row r="214" spans="1:17" s="144" customFormat="1" ht="20.25">
      <c r="A214" s="155" t="s">
        <v>50</v>
      </c>
      <c r="B214" s="155" t="s">
        <v>517</v>
      </c>
      <c r="C214" s="151">
        <v>42168</v>
      </c>
      <c r="D214" s="160">
        <v>48</v>
      </c>
      <c r="E214" s="156" t="s">
        <v>537</v>
      </c>
      <c r="F214" s="155">
        <v>200</v>
      </c>
      <c r="G214" s="154">
        <v>2540</v>
      </c>
      <c r="H214" s="154">
        <f t="shared" si="6"/>
        <v>2326</v>
      </c>
      <c r="I214" s="157">
        <f t="shared" si="7"/>
        <v>0.47801068639539662</v>
      </c>
      <c r="J214" s="629">
        <v>4866</v>
      </c>
      <c r="K214" s="154"/>
      <c r="L214" s="154"/>
      <c r="M214" s="158"/>
      <c r="N214" s="158"/>
      <c r="O214" s="158"/>
      <c r="P214" s="146"/>
      <c r="Q214" s="146"/>
    </row>
    <row r="215" spans="1:17" s="144" customFormat="1" ht="20.25">
      <c r="A215" s="155" t="s">
        <v>50</v>
      </c>
      <c r="B215" s="155" t="s">
        <v>524</v>
      </c>
      <c r="C215" s="151">
        <v>42145</v>
      </c>
      <c r="D215" s="160">
        <v>71</v>
      </c>
      <c r="E215" s="156" t="s">
        <v>515</v>
      </c>
      <c r="F215" s="155">
        <v>100</v>
      </c>
      <c r="G215" s="154">
        <v>974</v>
      </c>
      <c r="H215" s="154">
        <f t="shared" si="6"/>
        <v>903</v>
      </c>
      <c r="I215" s="157">
        <f t="shared" si="7"/>
        <v>0.48108684070324986</v>
      </c>
      <c r="J215" s="629">
        <v>1877</v>
      </c>
      <c r="K215" s="154"/>
      <c r="L215" s="154"/>
      <c r="M215" s="158"/>
      <c r="N215" s="158"/>
      <c r="O215" s="158"/>
      <c r="P215" s="146"/>
      <c r="Q215" s="146"/>
    </row>
    <row r="216" spans="1:17" s="144" customFormat="1" ht="20.25">
      <c r="A216" s="155" t="s">
        <v>52</v>
      </c>
      <c r="B216" s="155" t="s">
        <v>514</v>
      </c>
      <c r="C216" s="151">
        <v>42190</v>
      </c>
      <c r="D216" s="160">
        <v>26</v>
      </c>
      <c r="E216" s="156" t="s">
        <v>544</v>
      </c>
      <c r="F216" s="155">
        <v>800</v>
      </c>
      <c r="G216" s="154">
        <v>7621</v>
      </c>
      <c r="H216" s="154">
        <f t="shared" si="6"/>
        <v>9315</v>
      </c>
      <c r="I216" s="157">
        <f t="shared" si="7"/>
        <v>0.55001180916391124</v>
      </c>
      <c r="J216" s="629">
        <v>16936</v>
      </c>
      <c r="K216" s="154"/>
      <c r="L216" s="154"/>
      <c r="M216" s="158"/>
      <c r="N216" s="158"/>
      <c r="O216" s="158"/>
      <c r="P216" s="146"/>
      <c r="Q216" s="146"/>
    </row>
    <row r="217" spans="1:17" s="144" customFormat="1" ht="20.25">
      <c r="A217" s="155" t="s">
        <v>50</v>
      </c>
      <c r="B217" s="155" t="s">
        <v>514</v>
      </c>
      <c r="C217" s="151">
        <v>42157</v>
      </c>
      <c r="D217" s="160">
        <v>59</v>
      </c>
      <c r="E217" s="156" t="s">
        <v>530</v>
      </c>
      <c r="F217" s="155">
        <v>700</v>
      </c>
      <c r="G217" s="154">
        <v>8266</v>
      </c>
      <c r="H217" s="154">
        <f t="shared" si="6"/>
        <v>7449</v>
      </c>
      <c r="I217" s="157">
        <f t="shared" si="7"/>
        <v>0.47400572701240851</v>
      </c>
      <c r="J217" s="629">
        <v>15715</v>
      </c>
      <c r="K217" s="154"/>
      <c r="L217" s="154"/>
      <c r="M217" s="158"/>
      <c r="N217" s="158"/>
      <c r="O217" s="158"/>
      <c r="P217" s="146"/>
      <c r="Q217" s="146"/>
    </row>
    <row r="218" spans="1:17" s="144" customFormat="1" ht="20.25">
      <c r="A218" s="155" t="s">
        <v>50</v>
      </c>
      <c r="B218" s="155" t="s">
        <v>514</v>
      </c>
      <c r="C218" s="151">
        <v>42192</v>
      </c>
      <c r="D218" s="160">
        <v>24</v>
      </c>
      <c r="E218" s="156" t="s">
        <v>534</v>
      </c>
      <c r="F218" s="155">
        <v>800</v>
      </c>
      <c r="G218" s="154">
        <v>9650</v>
      </c>
      <c r="H218" s="154">
        <f t="shared" si="6"/>
        <v>8558</v>
      </c>
      <c r="I218" s="157">
        <f t="shared" si="7"/>
        <v>0.47001318101933215</v>
      </c>
      <c r="J218" s="629">
        <v>18208</v>
      </c>
      <c r="K218" s="154"/>
      <c r="L218" s="154"/>
      <c r="M218" s="158"/>
      <c r="N218" s="158"/>
      <c r="O218" s="158"/>
      <c r="P218" s="146"/>
      <c r="Q218" s="146"/>
    </row>
    <row r="219" spans="1:17" s="144" customFormat="1" ht="20.25">
      <c r="A219" s="155" t="s">
        <v>50</v>
      </c>
      <c r="B219" s="155" t="s">
        <v>517</v>
      </c>
      <c r="C219" s="151">
        <v>42123</v>
      </c>
      <c r="D219" s="160">
        <v>93</v>
      </c>
      <c r="E219" s="156" t="s">
        <v>543</v>
      </c>
      <c r="F219" s="155">
        <v>100</v>
      </c>
      <c r="G219" s="154">
        <v>1177</v>
      </c>
      <c r="H219" s="154">
        <f t="shared" si="6"/>
        <v>1181</v>
      </c>
      <c r="I219" s="157">
        <f t="shared" si="7"/>
        <v>0.50084817642069546</v>
      </c>
      <c r="J219" s="629">
        <v>2358</v>
      </c>
      <c r="K219" s="154"/>
      <c r="L219" s="154"/>
      <c r="M219" s="158"/>
      <c r="N219" s="158"/>
      <c r="O219" s="158"/>
      <c r="P219" s="146"/>
      <c r="Q219" s="146"/>
    </row>
    <row r="220" spans="1:17" s="144" customFormat="1" ht="20.25">
      <c r="A220" s="155" t="s">
        <v>50</v>
      </c>
      <c r="B220" s="155" t="s">
        <v>514</v>
      </c>
      <c r="C220" s="151">
        <v>42206</v>
      </c>
      <c r="D220" s="160">
        <v>10</v>
      </c>
      <c r="E220" s="156" t="s">
        <v>532</v>
      </c>
      <c r="F220" s="155">
        <v>400</v>
      </c>
      <c r="G220" s="154">
        <v>4117</v>
      </c>
      <c r="H220" s="154">
        <f t="shared" si="6"/>
        <v>4443</v>
      </c>
      <c r="I220" s="157">
        <f t="shared" si="7"/>
        <v>0.51904205607476639</v>
      </c>
      <c r="J220" s="629">
        <v>8560</v>
      </c>
      <c r="K220" s="154"/>
      <c r="L220" s="154"/>
      <c r="M220" s="158"/>
      <c r="N220" s="158"/>
      <c r="O220" s="158"/>
      <c r="P220" s="146"/>
      <c r="Q220" s="146"/>
    </row>
    <row r="221" spans="1:17" s="144" customFormat="1" ht="20.25">
      <c r="A221" s="155" t="s">
        <v>52</v>
      </c>
      <c r="B221" s="155" t="s">
        <v>517</v>
      </c>
      <c r="C221" s="151">
        <v>42150</v>
      </c>
      <c r="D221" s="160">
        <v>66</v>
      </c>
      <c r="E221" s="156" t="s">
        <v>532</v>
      </c>
      <c r="F221" s="155">
        <v>1000</v>
      </c>
      <c r="G221" s="154">
        <v>9590</v>
      </c>
      <c r="H221" s="154">
        <f t="shared" si="6"/>
        <v>10600</v>
      </c>
      <c r="I221" s="157">
        <f t="shared" si="7"/>
        <v>0.52501238236750869</v>
      </c>
      <c r="J221" s="629">
        <v>20190</v>
      </c>
      <c r="K221" s="154"/>
      <c r="L221" s="154"/>
      <c r="M221" s="158"/>
      <c r="N221" s="158"/>
      <c r="O221" s="158"/>
      <c r="P221" s="146"/>
      <c r="Q221" s="146"/>
    </row>
    <row r="222" spans="1:17" s="144" customFormat="1" ht="20.25">
      <c r="A222" s="155" t="s">
        <v>52</v>
      </c>
      <c r="B222" s="155" t="s">
        <v>514</v>
      </c>
      <c r="C222" s="151">
        <v>42177</v>
      </c>
      <c r="D222" s="160">
        <v>39</v>
      </c>
      <c r="E222" s="156" t="s">
        <v>540</v>
      </c>
      <c r="F222" s="155">
        <v>300</v>
      </c>
      <c r="G222" s="154">
        <v>3509</v>
      </c>
      <c r="H222" s="154">
        <f t="shared" si="6"/>
        <v>3523</v>
      </c>
      <c r="I222" s="157">
        <f t="shared" si="7"/>
        <v>0.50099544937428897</v>
      </c>
      <c r="J222" s="629">
        <v>7032</v>
      </c>
      <c r="K222" s="154"/>
      <c r="L222" s="154"/>
      <c r="M222" s="158"/>
      <c r="N222" s="158"/>
      <c r="O222" s="158"/>
      <c r="P222" s="146"/>
      <c r="Q222" s="146"/>
    </row>
    <row r="223" spans="1:17" s="144" customFormat="1" ht="20.25">
      <c r="A223" s="155" t="s">
        <v>50</v>
      </c>
      <c r="B223" s="155" t="s">
        <v>514</v>
      </c>
      <c r="C223" s="151">
        <v>42128</v>
      </c>
      <c r="D223" s="160">
        <v>88</v>
      </c>
      <c r="E223" s="156" t="s">
        <v>534</v>
      </c>
      <c r="F223" s="155">
        <v>100</v>
      </c>
      <c r="G223" s="154">
        <v>1372</v>
      </c>
      <c r="H223" s="154">
        <f t="shared" si="6"/>
        <v>1145</v>
      </c>
      <c r="I223" s="157">
        <f t="shared" si="7"/>
        <v>0.45490663488279698</v>
      </c>
      <c r="J223" s="629">
        <v>2517</v>
      </c>
      <c r="K223" s="154"/>
      <c r="L223" s="154"/>
      <c r="M223" s="158"/>
      <c r="N223" s="158"/>
      <c r="O223" s="158"/>
      <c r="P223" s="146"/>
      <c r="Q223" s="146"/>
    </row>
    <row r="224" spans="1:17" s="144" customFormat="1" ht="20.25">
      <c r="A224" s="155" t="s">
        <v>50</v>
      </c>
      <c r="B224" s="155" t="s">
        <v>524</v>
      </c>
      <c r="C224" s="151">
        <v>42188</v>
      </c>
      <c r="D224" s="160">
        <v>28</v>
      </c>
      <c r="E224" s="156" t="s">
        <v>542</v>
      </c>
      <c r="F224" s="155">
        <v>700</v>
      </c>
      <c r="G224" s="154">
        <v>6869</v>
      </c>
      <c r="H224" s="154">
        <f t="shared" si="6"/>
        <v>7264</v>
      </c>
      <c r="I224" s="157">
        <f t="shared" si="7"/>
        <v>0.51397438618835345</v>
      </c>
      <c r="J224" s="629">
        <v>14133</v>
      </c>
      <c r="K224" s="154"/>
      <c r="L224" s="154"/>
      <c r="M224" s="158"/>
      <c r="N224" s="158"/>
      <c r="O224" s="158"/>
      <c r="P224" s="146"/>
      <c r="Q224" s="146"/>
    </row>
    <row r="225" spans="1:17" s="144" customFormat="1" ht="20.25">
      <c r="A225" s="155" t="s">
        <v>367</v>
      </c>
      <c r="B225" s="155" t="s">
        <v>514</v>
      </c>
      <c r="C225" s="151">
        <v>42135</v>
      </c>
      <c r="D225" s="160">
        <v>81</v>
      </c>
      <c r="E225" s="156" t="s">
        <v>539</v>
      </c>
      <c r="F225" s="155">
        <v>500</v>
      </c>
      <c r="G225" s="154">
        <v>4832</v>
      </c>
      <c r="H225" s="154">
        <f t="shared" si="6"/>
        <v>5718</v>
      </c>
      <c r="I225" s="157">
        <f t="shared" si="7"/>
        <v>0.5419905213270142</v>
      </c>
      <c r="J225" s="629">
        <v>10550</v>
      </c>
      <c r="K225" s="154"/>
      <c r="L225" s="154"/>
      <c r="M225" s="158"/>
      <c r="N225" s="158"/>
      <c r="O225" s="158"/>
      <c r="P225" s="146"/>
      <c r="Q225" s="146"/>
    </row>
    <row r="226" spans="1:17" s="144" customFormat="1" ht="20.25">
      <c r="A226" s="155" t="s">
        <v>367</v>
      </c>
      <c r="B226" s="155" t="s">
        <v>514</v>
      </c>
      <c r="C226" s="151">
        <v>42165</v>
      </c>
      <c r="D226" s="160">
        <v>51</v>
      </c>
      <c r="E226" s="156" t="s">
        <v>539</v>
      </c>
      <c r="F226" s="155">
        <v>300</v>
      </c>
      <c r="G226" s="154">
        <v>2988</v>
      </c>
      <c r="H226" s="154">
        <f t="shared" si="6"/>
        <v>3507</v>
      </c>
      <c r="I226" s="157">
        <f t="shared" si="7"/>
        <v>0.53995381062355663</v>
      </c>
      <c r="J226" s="629">
        <v>6495</v>
      </c>
      <c r="K226" s="154"/>
      <c r="L226" s="154"/>
      <c r="M226" s="158"/>
      <c r="N226" s="158"/>
      <c r="O226" s="158"/>
      <c r="P226" s="146"/>
      <c r="Q226" s="146"/>
    </row>
    <row r="227" spans="1:17" s="144" customFormat="1" ht="20.25">
      <c r="A227" s="155" t="s">
        <v>367</v>
      </c>
      <c r="B227" s="155" t="s">
        <v>524</v>
      </c>
      <c r="C227" s="151">
        <v>42141</v>
      </c>
      <c r="D227" s="160">
        <v>75</v>
      </c>
      <c r="E227" s="156" t="s">
        <v>534</v>
      </c>
      <c r="F227" s="155">
        <v>400</v>
      </c>
      <c r="G227" s="154">
        <v>4008</v>
      </c>
      <c r="H227" s="154">
        <f t="shared" si="6"/>
        <v>3512</v>
      </c>
      <c r="I227" s="157">
        <f t="shared" si="7"/>
        <v>0.46702127659574466</v>
      </c>
      <c r="J227" s="629">
        <v>7520</v>
      </c>
      <c r="K227" s="154"/>
      <c r="L227" s="154"/>
      <c r="M227" s="158"/>
      <c r="N227" s="158"/>
      <c r="O227" s="158"/>
      <c r="P227" s="146"/>
      <c r="Q227" s="146"/>
    </row>
    <row r="228" spans="1:17" s="144" customFormat="1" ht="20.25">
      <c r="A228" s="155" t="s">
        <v>367</v>
      </c>
      <c r="B228" s="155" t="s">
        <v>524</v>
      </c>
      <c r="C228" s="151">
        <v>42163</v>
      </c>
      <c r="D228" s="160">
        <v>53</v>
      </c>
      <c r="E228" s="156" t="s">
        <v>534</v>
      </c>
      <c r="F228" s="155">
        <v>800</v>
      </c>
      <c r="G228" s="154">
        <v>7605</v>
      </c>
      <c r="H228" s="154">
        <f t="shared" si="6"/>
        <v>6531</v>
      </c>
      <c r="I228" s="157">
        <f t="shared" si="7"/>
        <v>0.46201188455008491</v>
      </c>
      <c r="J228" s="629">
        <v>14136</v>
      </c>
      <c r="K228" s="154"/>
      <c r="L228" s="154"/>
      <c r="M228" s="158"/>
      <c r="N228" s="158"/>
      <c r="O228" s="158"/>
      <c r="P228" s="146"/>
      <c r="Q228" s="146"/>
    </row>
    <row r="229" spans="1:17" s="144" customFormat="1" ht="20.25">
      <c r="A229" s="155" t="s">
        <v>52</v>
      </c>
      <c r="B229" s="155" t="s">
        <v>514</v>
      </c>
      <c r="C229" s="151">
        <v>42175</v>
      </c>
      <c r="D229" s="160">
        <v>41</v>
      </c>
      <c r="E229" s="156" t="s">
        <v>533</v>
      </c>
      <c r="F229" s="155">
        <v>900</v>
      </c>
      <c r="G229" s="154">
        <v>11856</v>
      </c>
      <c r="H229" s="154">
        <f t="shared" si="6"/>
        <v>9978</v>
      </c>
      <c r="I229" s="157">
        <f t="shared" si="7"/>
        <v>0.4569936795823028</v>
      </c>
      <c r="J229" s="629">
        <v>21834</v>
      </c>
      <c r="K229" s="154"/>
      <c r="L229" s="154"/>
      <c r="M229" s="158"/>
      <c r="N229" s="158"/>
      <c r="O229" s="158"/>
      <c r="P229" s="146"/>
      <c r="Q229" s="146"/>
    </row>
    <row r="230" spans="1:17" s="144" customFormat="1" ht="20.25">
      <c r="A230" s="155" t="s">
        <v>50</v>
      </c>
      <c r="B230" s="155" t="s">
        <v>524</v>
      </c>
      <c r="C230" s="151">
        <v>42211</v>
      </c>
      <c r="D230" s="160">
        <v>5</v>
      </c>
      <c r="E230" s="156" t="s">
        <v>525</v>
      </c>
      <c r="F230" s="155">
        <v>800</v>
      </c>
      <c r="G230" s="154">
        <v>8228</v>
      </c>
      <c r="H230" s="154">
        <f t="shared" si="6"/>
        <v>7780</v>
      </c>
      <c r="I230" s="157">
        <f t="shared" si="7"/>
        <v>0.48600699650174911</v>
      </c>
      <c r="J230" s="629">
        <v>16008</v>
      </c>
      <c r="K230" s="154"/>
      <c r="L230" s="154"/>
      <c r="M230" s="158"/>
      <c r="N230" s="158"/>
      <c r="O230" s="158"/>
      <c r="P230" s="146"/>
      <c r="Q230" s="146"/>
    </row>
    <row r="231" spans="1:17" s="144" customFormat="1" ht="20.25">
      <c r="A231" s="155" t="s">
        <v>367</v>
      </c>
      <c r="B231" s="155" t="s">
        <v>517</v>
      </c>
      <c r="C231" s="151">
        <v>42208</v>
      </c>
      <c r="D231" s="160">
        <v>8</v>
      </c>
      <c r="E231" s="156" t="s">
        <v>549</v>
      </c>
      <c r="F231" s="155">
        <v>500</v>
      </c>
      <c r="G231" s="154">
        <v>6081</v>
      </c>
      <c r="H231" s="154">
        <f t="shared" si="6"/>
        <v>5139</v>
      </c>
      <c r="I231" s="157">
        <f t="shared" si="7"/>
        <v>0.45802139037433154</v>
      </c>
      <c r="J231" s="629">
        <v>11220</v>
      </c>
      <c r="K231" s="154"/>
      <c r="L231" s="154"/>
      <c r="M231" s="158"/>
      <c r="N231" s="158"/>
      <c r="O231" s="158"/>
      <c r="P231" s="146"/>
      <c r="Q231" s="146"/>
    </row>
    <row r="232" spans="1:17" s="144" customFormat="1" ht="20.25">
      <c r="A232" s="155" t="s">
        <v>50</v>
      </c>
      <c r="B232" s="155" t="s">
        <v>517</v>
      </c>
      <c r="C232" s="151">
        <v>42135</v>
      </c>
      <c r="D232" s="160">
        <v>81</v>
      </c>
      <c r="E232" s="156" t="s">
        <v>530</v>
      </c>
      <c r="F232" s="155">
        <v>1000</v>
      </c>
      <c r="G232" s="154">
        <v>11704</v>
      </c>
      <c r="H232" s="154">
        <f t="shared" si="6"/>
        <v>11336</v>
      </c>
      <c r="I232" s="157">
        <f t="shared" si="7"/>
        <v>0.49201388888888886</v>
      </c>
      <c r="J232" s="629">
        <v>23040</v>
      </c>
      <c r="K232" s="154"/>
      <c r="L232" s="154"/>
      <c r="M232" s="158"/>
      <c r="N232" s="158"/>
      <c r="O232" s="158"/>
      <c r="P232" s="146"/>
      <c r="Q232" s="146"/>
    </row>
    <row r="233" spans="1:17" s="144" customFormat="1" ht="20.25">
      <c r="A233" s="155" t="s">
        <v>367</v>
      </c>
      <c r="B233" s="155" t="s">
        <v>514</v>
      </c>
      <c r="C233" s="151">
        <v>42170</v>
      </c>
      <c r="D233" s="160">
        <v>46</v>
      </c>
      <c r="E233" s="156" t="s">
        <v>539</v>
      </c>
      <c r="F233" s="155">
        <v>900</v>
      </c>
      <c r="G233" s="154">
        <v>10272</v>
      </c>
      <c r="H233" s="154">
        <f t="shared" si="6"/>
        <v>11490</v>
      </c>
      <c r="I233" s="157">
        <f t="shared" si="7"/>
        <v>0.52798456024262475</v>
      </c>
      <c r="J233" s="629">
        <v>21762</v>
      </c>
      <c r="K233" s="154"/>
      <c r="L233" s="154"/>
      <c r="M233" s="158"/>
      <c r="N233" s="158"/>
      <c r="O233" s="158"/>
      <c r="P233" s="146"/>
      <c r="Q233" s="146"/>
    </row>
    <row r="234" spans="1:17" s="144" customFormat="1" ht="20.25">
      <c r="A234" s="155" t="s">
        <v>52</v>
      </c>
      <c r="B234" s="155" t="s">
        <v>517</v>
      </c>
      <c r="C234" s="151">
        <v>42136</v>
      </c>
      <c r="D234" s="160">
        <v>80</v>
      </c>
      <c r="E234" s="156" t="s">
        <v>539</v>
      </c>
      <c r="F234" s="155">
        <v>500</v>
      </c>
      <c r="G234" s="154">
        <v>5565</v>
      </c>
      <c r="H234" s="154">
        <f t="shared" si="6"/>
        <v>5390</v>
      </c>
      <c r="I234" s="157">
        <f t="shared" si="7"/>
        <v>0.49201277955271566</v>
      </c>
      <c r="J234" s="629">
        <v>10955</v>
      </c>
      <c r="K234" s="154"/>
      <c r="L234" s="154"/>
      <c r="M234" s="158"/>
      <c r="N234" s="158"/>
      <c r="O234" s="158"/>
      <c r="P234" s="146"/>
      <c r="Q234" s="146"/>
    </row>
    <row r="235" spans="1:17" s="144" customFormat="1" ht="20.25">
      <c r="A235" s="155" t="s">
        <v>367</v>
      </c>
      <c r="B235" s="155" t="s">
        <v>524</v>
      </c>
      <c r="C235" s="151">
        <v>42142</v>
      </c>
      <c r="D235" s="160">
        <v>74</v>
      </c>
      <c r="E235" s="156" t="s">
        <v>539</v>
      </c>
      <c r="F235" s="155">
        <v>800</v>
      </c>
      <c r="G235" s="154">
        <v>7828</v>
      </c>
      <c r="H235" s="154">
        <f t="shared" si="6"/>
        <v>8148</v>
      </c>
      <c r="I235" s="157">
        <f t="shared" si="7"/>
        <v>0.51001502253380071</v>
      </c>
      <c r="J235" s="629">
        <v>15976</v>
      </c>
      <c r="K235" s="154"/>
      <c r="L235" s="154"/>
      <c r="M235" s="158"/>
      <c r="N235" s="158"/>
      <c r="O235" s="158"/>
      <c r="P235" s="146"/>
      <c r="Q235" s="146"/>
    </row>
    <row r="236" spans="1:17" s="144" customFormat="1" ht="20.25">
      <c r="A236" s="155" t="s">
        <v>50</v>
      </c>
      <c r="B236" s="155" t="s">
        <v>517</v>
      </c>
      <c r="C236" s="151">
        <v>42142</v>
      </c>
      <c r="D236" s="160">
        <v>74</v>
      </c>
      <c r="E236" s="156" t="s">
        <v>534</v>
      </c>
      <c r="F236" s="155">
        <v>1000</v>
      </c>
      <c r="G236" s="154">
        <v>10024</v>
      </c>
      <c r="H236" s="154">
        <f t="shared" si="6"/>
        <v>10516</v>
      </c>
      <c r="I236" s="157">
        <f t="shared" si="7"/>
        <v>0.51197663096397272</v>
      </c>
      <c r="J236" s="629">
        <v>20540</v>
      </c>
      <c r="K236" s="154"/>
      <c r="L236" s="154"/>
      <c r="M236" s="158"/>
      <c r="N236" s="158"/>
      <c r="O236" s="158"/>
      <c r="P236" s="146"/>
      <c r="Q236" s="146"/>
    </row>
    <row r="237" spans="1:17" s="144" customFormat="1" ht="20.25">
      <c r="A237" s="155" t="s">
        <v>367</v>
      </c>
      <c r="B237" s="155" t="s">
        <v>524</v>
      </c>
      <c r="C237" s="151">
        <v>42134</v>
      </c>
      <c r="D237" s="160">
        <v>82</v>
      </c>
      <c r="E237" s="156" t="s">
        <v>537</v>
      </c>
      <c r="F237" s="155">
        <v>500</v>
      </c>
      <c r="G237" s="154">
        <v>4700</v>
      </c>
      <c r="H237" s="154">
        <f t="shared" si="6"/>
        <v>4775</v>
      </c>
      <c r="I237" s="157">
        <f t="shared" si="7"/>
        <v>0.50395778364116095</v>
      </c>
      <c r="J237" s="629">
        <v>9475</v>
      </c>
      <c r="K237" s="154"/>
      <c r="L237" s="154"/>
      <c r="M237" s="158"/>
      <c r="N237" s="158"/>
      <c r="O237" s="158"/>
      <c r="P237" s="146"/>
      <c r="Q237" s="146"/>
    </row>
    <row r="238" spans="1:17" s="144" customFormat="1" ht="20.25">
      <c r="A238" s="155" t="s">
        <v>367</v>
      </c>
      <c r="B238" s="155" t="s">
        <v>514</v>
      </c>
      <c r="C238" s="151">
        <v>42164</v>
      </c>
      <c r="D238" s="160">
        <v>52</v>
      </c>
      <c r="E238" s="156" t="s">
        <v>525</v>
      </c>
      <c r="F238" s="155">
        <v>100</v>
      </c>
      <c r="G238" s="154">
        <v>1270</v>
      </c>
      <c r="H238" s="154">
        <f t="shared" si="6"/>
        <v>1073</v>
      </c>
      <c r="I238" s="157">
        <f t="shared" si="7"/>
        <v>0.45795988049509179</v>
      </c>
      <c r="J238" s="629">
        <v>2343</v>
      </c>
      <c r="K238" s="154"/>
      <c r="L238" s="154"/>
      <c r="M238" s="158"/>
      <c r="N238" s="158"/>
      <c r="O238" s="158"/>
      <c r="P238" s="146"/>
      <c r="Q238" s="146"/>
    </row>
    <row r="239" spans="1:17" s="144" customFormat="1" ht="20.25">
      <c r="A239" s="155" t="s">
        <v>50</v>
      </c>
      <c r="B239" s="155" t="s">
        <v>514</v>
      </c>
      <c r="C239" s="151">
        <v>42215</v>
      </c>
      <c r="D239" s="160">
        <v>1</v>
      </c>
      <c r="E239" s="156" t="s">
        <v>537</v>
      </c>
      <c r="F239" s="155">
        <v>500</v>
      </c>
      <c r="G239" s="154">
        <v>5429</v>
      </c>
      <c r="H239" s="154">
        <f t="shared" si="6"/>
        <v>5216</v>
      </c>
      <c r="I239" s="157">
        <f t="shared" si="7"/>
        <v>0.48999530295913574</v>
      </c>
      <c r="J239" s="629">
        <v>10645</v>
      </c>
      <c r="K239" s="154"/>
      <c r="L239" s="154"/>
      <c r="M239" s="158"/>
      <c r="N239" s="158"/>
      <c r="O239" s="158"/>
      <c r="P239" s="146"/>
      <c r="Q239" s="146"/>
    </row>
    <row r="240" spans="1:17" s="144" customFormat="1" ht="20.25">
      <c r="A240" s="155" t="s">
        <v>50</v>
      </c>
      <c r="B240" s="155" t="s">
        <v>524</v>
      </c>
      <c r="C240" s="151">
        <v>42181</v>
      </c>
      <c r="D240" s="160">
        <v>35</v>
      </c>
      <c r="E240" s="156" t="s">
        <v>537</v>
      </c>
      <c r="F240" s="155">
        <v>400</v>
      </c>
      <c r="G240" s="154">
        <v>4395</v>
      </c>
      <c r="H240" s="154">
        <f t="shared" si="6"/>
        <v>4073</v>
      </c>
      <c r="I240" s="157">
        <f t="shared" si="7"/>
        <v>0.48098724610297588</v>
      </c>
      <c r="J240" s="629">
        <v>8468</v>
      </c>
      <c r="K240" s="154"/>
      <c r="L240" s="154"/>
      <c r="M240" s="158"/>
      <c r="N240" s="158"/>
      <c r="O240" s="158"/>
      <c r="P240" s="146"/>
      <c r="Q240" s="146"/>
    </row>
    <row r="241" spans="1:17" s="144" customFormat="1" ht="20.25">
      <c r="A241" s="155" t="s">
        <v>52</v>
      </c>
      <c r="B241" s="155" t="s">
        <v>524</v>
      </c>
      <c r="C241" s="151">
        <v>42184</v>
      </c>
      <c r="D241" s="160">
        <v>32</v>
      </c>
      <c r="E241" s="156" t="s">
        <v>534</v>
      </c>
      <c r="F241" s="155">
        <v>400</v>
      </c>
      <c r="G241" s="154">
        <v>3696</v>
      </c>
      <c r="H241" s="154">
        <f t="shared" si="6"/>
        <v>4500</v>
      </c>
      <c r="I241" s="157">
        <f t="shared" si="7"/>
        <v>0.54904831625183015</v>
      </c>
      <c r="J241" s="629">
        <v>8196</v>
      </c>
      <c r="K241" s="154"/>
      <c r="L241" s="154"/>
      <c r="M241" s="158"/>
      <c r="N241" s="158"/>
      <c r="O241" s="158"/>
      <c r="P241" s="146"/>
      <c r="Q241" s="146"/>
    </row>
    <row r="242" spans="1:17" s="144" customFormat="1" ht="20.25">
      <c r="A242" s="155" t="s">
        <v>52</v>
      </c>
      <c r="B242" s="155" t="s">
        <v>517</v>
      </c>
      <c r="C242" s="151">
        <v>42158</v>
      </c>
      <c r="D242" s="160">
        <v>58</v>
      </c>
      <c r="E242" s="156" t="s">
        <v>534</v>
      </c>
      <c r="F242" s="155">
        <v>500</v>
      </c>
      <c r="G242" s="154">
        <v>5184</v>
      </c>
      <c r="H242" s="154">
        <f t="shared" si="6"/>
        <v>6111</v>
      </c>
      <c r="I242" s="157">
        <f t="shared" si="7"/>
        <v>0.54103585657370523</v>
      </c>
      <c r="J242" s="629">
        <v>11295</v>
      </c>
      <c r="K242" s="154"/>
      <c r="L242" s="154"/>
      <c r="M242" s="158"/>
      <c r="N242" s="158"/>
      <c r="O242" s="158"/>
      <c r="P242" s="146"/>
      <c r="Q242" s="146"/>
    </row>
    <row r="243" spans="1:17" s="144" customFormat="1" ht="20.25">
      <c r="A243" s="155" t="s">
        <v>50</v>
      </c>
      <c r="B243" s="155" t="s">
        <v>517</v>
      </c>
      <c r="C243" s="151">
        <v>42140</v>
      </c>
      <c r="D243" s="160">
        <v>76</v>
      </c>
      <c r="E243" s="156" t="s">
        <v>537</v>
      </c>
      <c r="F243" s="155">
        <v>600</v>
      </c>
      <c r="G243" s="154">
        <v>7653</v>
      </c>
      <c r="H243" s="154">
        <f t="shared" si="6"/>
        <v>6813</v>
      </c>
      <c r="I243" s="157">
        <f t="shared" si="7"/>
        <v>0.47096640398175033</v>
      </c>
      <c r="J243" s="629">
        <v>14466</v>
      </c>
      <c r="K243" s="154"/>
      <c r="L243" s="154"/>
      <c r="M243" s="158"/>
      <c r="N243" s="158"/>
      <c r="O243" s="158"/>
      <c r="P243" s="146"/>
      <c r="Q243" s="146"/>
    </row>
    <row r="244" spans="1:17" s="144" customFormat="1" ht="20.25">
      <c r="A244" s="155" t="s">
        <v>52</v>
      </c>
      <c r="B244" s="155" t="s">
        <v>514</v>
      </c>
      <c r="C244" s="151">
        <v>42173</v>
      </c>
      <c r="D244" s="160">
        <v>43</v>
      </c>
      <c r="E244" s="156" t="s">
        <v>518</v>
      </c>
      <c r="F244" s="155">
        <v>800</v>
      </c>
      <c r="G244" s="154">
        <v>8816</v>
      </c>
      <c r="H244" s="154">
        <f t="shared" si="6"/>
        <v>10560</v>
      </c>
      <c r="I244" s="157">
        <f t="shared" si="7"/>
        <v>0.54500412881915772</v>
      </c>
      <c r="J244" s="629">
        <v>19376</v>
      </c>
      <c r="K244" s="154"/>
      <c r="L244" s="154"/>
      <c r="M244" s="158"/>
      <c r="N244" s="158"/>
      <c r="O244" s="158"/>
      <c r="P244" s="146"/>
      <c r="Q244" s="146"/>
    </row>
    <row r="245" spans="1:17" s="144" customFormat="1" ht="20.25">
      <c r="A245" s="155" t="s">
        <v>367</v>
      </c>
      <c r="B245" s="155" t="s">
        <v>517</v>
      </c>
      <c r="C245" s="151">
        <v>42128</v>
      </c>
      <c r="D245" s="160">
        <v>88</v>
      </c>
      <c r="E245" s="156" t="s">
        <v>542</v>
      </c>
      <c r="F245" s="155">
        <v>900</v>
      </c>
      <c r="G245" s="154">
        <v>10664</v>
      </c>
      <c r="H245" s="154">
        <f t="shared" si="6"/>
        <v>10369</v>
      </c>
      <c r="I245" s="157">
        <f t="shared" si="7"/>
        <v>0.49298721057386014</v>
      </c>
      <c r="J245" s="629">
        <v>21033</v>
      </c>
      <c r="K245" s="154"/>
      <c r="L245" s="154"/>
      <c r="M245" s="158"/>
      <c r="N245" s="158"/>
      <c r="O245" s="158"/>
      <c r="P245" s="146"/>
      <c r="Q245" s="146"/>
    </row>
    <row r="246" spans="1:17" s="144" customFormat="1" ht="20.25">
      <c r="A246" s="155" t="s">
        <v>367</v>
      </c>
      <c r="B246" s="155" t="s">
        <v>524</v>
      </c>
      <c r="C246" s="151">
        <v>42181</v>
      </c>
      <c r="D246" s="160">
        <v>35</v>
      </c>
      <c r="E246" s="156" t="s">
        <v>533</v>
      </c>
      <c r="F246" s="155">
        <v>900</v>
      </c>
      <c r="G246" s="154">
        <v>7414</v>
      </c>
      <c r="H246" s="154">
        <f t="shared" si="6"/>
        <v>7841</v>
      </c>
      <c r="I246" s="157">
        <f t="shared" si="7"/>
        <v>0.51399541134054405</v>
      </c>
      <c r="J246" s="629">
        <v>15255</v>
      </c>
      <c r="K246" s="154"/>
      <c r="L246" s="154"/>
      <c r="M246" s="158"/>
      <c r="N246" s="158"/>
      <c r="O246" s="158"/>
      <c r="P246" s="146"/>
      <c r="Q246" s="146"/>
    </row>
    <row r="247" spans="1:17" s="144" customFormat="1" ht="20.25">
      <c r="A247" s="155" t="s">
        <v>52</v>
      </c>
      <c r="B247" s="155" t="s">
        <v>524</v>
      </c>
      <c r="C247" s="151">
        <v>42122</v>
      </c>
      <c r="D247" s="160">
        <v>94</v>
      </c>
      <c r="E247" s="156" t="s">
        <v>551</v>
      </c>
      <c r="F247" s="155">
        <v>1000</v>
      </c>
      <c r="G247" s="154">
        <v>8832</v>
      </c>
      <c r="H247" s="154">
        <f t="shared" si="6"/>
        <v>8418</v>
      </c>
      <c r="I247" s="157">
        <f t="shared" si="7"/>
        <v>0.48799999999999999</v>
      </c>
      <c r="J247" s="629">
        <v>17250</v>
      </c>
      <c r="K247" s="154"/>
      <c r="L247" s="154"/>
      <c r="M247" s="158"/>
      <c r="N247" s="158"/>
      <c r="O247" s="158"/>
      <c r="P247" s="146"/>
      <c r="Q247" s="146"/>
    </row>
    <row r="248" spans="1:17" s="144" customFormat="1" ht="20.25">
      <c r="A248" s="155" t="s">
        <v>367</v>
      </c>
      <c r="B248" s="155" t="s">
        <v>517</v>
      </c>
      <c r="C248" s="151">
        <v>42152</v>
      </c>
      <c r="D248" s="160">
        <v>64</v>
      </c>
      <c r="E248" s="156" t="s">
        <v>525</v>
      </c>
      <c r="F248" s="155">
        <v>600</v>
      </c>
      <c r="G248" s="154">
        <v>7075</v>
      </c>
      <c r="H248" s="154">
        <f t="shared" si="6"/>
        <v>6125</v>
      </c>
      <c r="I248" s="157">
        <f t="shared" si="7"/>
        <v>0.46401515151515149</v>
      </c>
      <c r="J248" s="629">
        <v>13200</v>
      </c>
      <c r="K248" s="154"/>
      <c r="L248" s="154"/>
      <c r="M248" s="158"/>
      <c r="N248" s="158"/>
      <c r="O248" s="158"/>
      <c r="P248" s="146"/>
      <c r="Q248" s="146"/>
    </row>
    <row r="249" spans="1:17" s="144" customFormat="1" ht="20.25">
      <c r="A249" s="155" t="s">
        <v>52</v>
      </c>
      <c r="B249" s="155" t="s">
        <v>524</v>
      </c>
      <c r="C249" s="151">
        <v>42183</v>
      </c>
      <c r="D249" s="160">
        <v>33</v>
      </c>
      <c r="E249" s="156" t="s">
        <v>537</v>
      </c>
      <c r="F249" s="155">
        <v>200</v>
      </c>
      <c r="G249" s="154">
        <v>1887</v>
      </c>
      <c r="H249" s="154">
        <f t="shared" si="6"/>
        <v>1785</v>
      </c>
      <c r="I249" s="157">
        <f t="shared" si="7"/>
        <v>0.4861111111111111</v>
      </c>
      <c r="J249" s="629">
        <v>3672</v>
      </c>
      <c r="K249" s="154"/>
      <c r="L249" s="154"/>
      <c r="M249" s="158"/>
      <c r="N249" s="158"/>
      <c r="O249" s="158"/>
      <c r="P249" s="146"/>
      <c r="Q249" s="146"/>
    </row>
    <row r="250" spans="1:17" s="144" customFormat="1" ht="20.25">
      <c r="A250" s="155" t="s">
        <v>50</v>
      </c>
      <c r="B250" s="155" t="s">
        <v>514</v>
      </c>
      <c r="C250" s="151">
        <v>42144</v>
      </c>
      <c r="D250" s="160">
        <v>72</v>
      </c>
      <c r="E250" s="156" t="s">
        <v>536</v>
      </c>
      <c r="F250" s="155">
        <v>1000</v>
      </c>
      <c r="G250" s="154">
        <v>13333</v>
      </c>
      <c r="H250" s="154">
        <f t="shared" si="6"/>
        <v>11087</v>
      </c>
      <c r="I250" s="157">
        <f t="shared" si="7"/>
        <v>0.45401310401310402</v>
      </c>
      <c r="J250" s="629">
        <v>24420</v>
      </c>
      <c r="K250" s="154"/>
      <c r="L250" s="154"/>
      <c r="M250" s="158"/>
      <c r="N250" s="158"/>
      <c r="O250" s="158"/>
      <c r="P250" s="146"/>
      <c r="Q250" s="146"/>
    </row>
    <row r="251" spans="1:17" s="144" customFormat="1" ht="20.25">
      <c r="A251" s="155" t="s">
        <v>367</v>
      </c>
      <c r="B251" s="155" t="s">
        <v>517</v>
      </c>
      <c r="C251" s="151">
        <v>42191</v>
      </c>
      <c r="D251" s="160">
        <v>25</v>
      </c>
      <c r="E251" s="156" t="s">
        <v>534</v>
      </c>
      <c r="F251" s="155">
        <v>300</v>
      </c>
      <c r="G251" s="154">
        <v>3519</v>
      </c>
      <c r="H251" s="154">
        <f t="shared" si="6"/>
        <v>3534</v>
      </c>
      <c r="I251" s="157">
        <f t="shared" si="7"/>
        <v>0.50106337728626116</v>
      </c>
      <c r="J251" s="629">
        <v>7053</v>
      </c>
      <c r="K251" s="154"/>
      <c r="L251" s="154"/>
      <c r="M251" s="158"/>
      <c r="N251" s="158"/>
      <c r="O251" s="158"/>
      <c r="P251" s="146"/>
      <c r="Q251" s="146"/>
    </row>
    <row r="252" spans="1:17" s="144" customFormat="1" ht="20.25">
      <c r="A252" s="155" t="s">
        <v>52</v>
      </c>
      <c r="B252" s="155" t="s">
        <v>517</v>
      </c>
      <c r="C252" s="151">
        <v>42154</v>
      </c>
      <c r="D252" s="160">
        <v>62</v>
      </c>
      <c r="E252" s="156" t="s">
        <v>534</v>
      </c>
      <c r="F252" s="155">
        <v>100</v>
      </c>
      <c r="G252" s="154">
        <v>1260</v>
      </c>
      <c r="H252" s="154">
        <f t="shared" si="6"/>
        <v>1150</v>
      </c>
      <c r="I252" s="157">
        <f t="shared" si="7"/>
        <v>0.47717842323651455</v>
      </c>
      <c r="J252" s="629">
        <v>2410</v>
      </c>
      <c r="K252" s="154"/>
      <c r="L252" s="154"/>
      <c r="M252" s="158"/>
      <c r="N252" s="158"/>
      <c r="O252" s="158"/>
      <c r="P252" s="146"/>
      <c r="Q252" s="146"/>
    </row>
    <row r="253" spans="1:17" s="144" customFormat="1" ht="20.25">
      <c r="A253" s="155" t="s">
        <v>367</v>
      </c>
      <c r="B253" s="155" t="s">
        <v>524</v>
      </c>
      <c r="C253" s="151">
        <v>42164</v>
      </c>
      <c r="D253" s="160">
        <v>52</v>
      </c>
      <c r="E253" s="156" t="s">
        <v>518</v>
      </c>
      <c r="F253" s="155">
        <v>900</v>
      </c>
      <c r="G253" s="154">
        <v>8962</v>
      </c>
      <c r="H253" s="154">
        <f t="shared" si="6"/>
        <v>8174</v>
      </c>
      <c r="I253" s="157">
        <f t="shared" si="7"/>
        <v>0.4770074696545285</v>
      </c>
      <c r="J253" s="629">
        <v>17136</v>
      </c>
      <c r="K253" s="154"/>
      <c r="L253" s="154"/>
      <c r="M253" s="158"/>
      <c r="N253" s="158"/>
      <c r="O253" s="158"/>
      <c r="P253" s="146"/>
      <c r="Q253" s="146"/>
    </row>
    <row r="254" spans="1:17" s="144" customFormat="1" ht="20.25">
      <c r="A254" s="155" t="s">
        <v>367</v>
      </c>
      <c r="B254" s="155" t="s">
        <v>517</v>
      </c>
      <c r="C254" s="151">
        <v>42180</v>
      </c>
      <c r="D254" s="160">
        <v>36</v>
      </c>
      <c r="E254" s="156" t="s">
        <v>518</v>
      </c>
      <c r="F254" s="155">
        <v>300</v>
      </c>
      <c r="G254" s="154">
        <v>3528</v>
      </c>
      <c r="H254" s="154">
        <f t="shared" si="6"/>
        <v>2934</v>
      </c>
      <c r="I254" s="157">
        <f t="shared" si="7"/>
        <v>0.45403899721448465</v>
      </c>
      <c r="J254" s="629">
        <v>6462</v>
      </c>
      <c r="K254" s="154"/>
      <c r="L254" s="154"/>
      <c r="M254" s="158"/>
      <c r="N254" s="158"/>
      <c r="O254" s="158"/>
      <c r="P254" s="146"/>
      <c r="Q254" s="146"/>
    </row>
    <row r="255" spans="1:17" s="144" customFormat="1" ht="20.25">
      <c r="A255" s="155" t="s">
        <v>50</v>
      </c>
      <c r="B255" s="155" t="s">
        <v>514</v>
      </c>
      <c r="C255" s="151">
        <v>42154</v>
      </c>
      <c r="D255" s="160">
        <v>62</v>
      </c>
      <c r="E255" s="156" t="s">
        <v>545</v>
      </c>
      <c r="F255" s="155">
        <v>100</v>
      </c>
      <c r="G255" s="154">
        <v>1376</v>
      </c>
      <c r="H255" s="154">
        <f t="shared" si="6"/>
        <v>1162</v>
      </c>
      <c r="I255" s="157">
        <f t="shared" si="7"/>
        <v>0.4578408195429472</v>
      </c>
      <c r="J255" s="629">
        <v>2538</v>
      </c>
      <c r="K255" s="154"/>
      <c r="L255" s="154"/>
      <c r="M255" s="158"/>
      <c r="N255" s="158"/>
      <c r="O255" s="158"/>
      <c r="P255" s="146"/>
      <c r="Q255" s="146"/>
    </row>
    <row r="256" spans="1:17" s="144" customFormat="1" ht="20.25">
      <c r="A256" s="155" t="s">
        <v>50</v>
      </c>
      <c r="B256" s="155" t="s">
        <v>517</v>
      </c>
      <c r="C256" s="151">
        <v>42168</v>
      </c>
      <c r="D256" s="160">
        <v>48</v>
      </c>
      <c r="E256" s="156" t="s">
        <v>537</v>
      </c>
      <c r="F256" s="155">
        <v>500</v>
      </c>
      <c r="G256" s="154">
        <v>5430</v>
      </c>
      <c r="H256" s="154">
        <f t="shared" si="6"/>
        <v>4460</v>
      </c>
      <c r="I256" s="157">
        <f t="shared" si="7"/>
        <v>0.45096056622851366</v>
      </c>
      <c r="J256" s="629">
        <v>9890</v>
      </c>
      <c r="K256" s="154"/>
      <c r="L256" s="154"/>
      <c r="M256" s="158"/>
      <c r="N256" s="158"/>
      <c r="O256" s="158"/>
      <c r="P256" s="146"/>
      <c r="Q256" s="146"/>
    </row>
    <row r="257" spans="1:17" s="144" customFormat="1" ht="20.25">
      <c r="A257" s="155" t="s">
        <v>367</v>
      </c>
      <c r="B257" s="155" t="s">
        <v>517</v>
      </c>
      <c r="C257" s="151">
        <v>42156</v>
      </c>
      <c r="D257" s="160">
        <v>60</v>
      </c>
      <c r="E257" s="156" t="s">
        <v>525</v>
      </c>
      <c r="F257" s="155">
        <v>100</v>
      </c>
      <c r="G257" s="154">
        <v>1024</v>
      </c>
      <c r="H257" s="154">
        <f t="shared" si="6"/>
        <v>980</v>
      </c>
      <c r="I257" s="157">
        <f t="shared" si="7"/>
        <v>0.48902195608782434</v>
      </c>
      <c r="J257" s="629">
        <v>2004</v>
      </c>
      <c r="K257" s="154"/>
      <c r="L257" s="154"/>
      <c r="M257" s="158"/>
      <c r="N257" s="158"/>
      <c r="O257" s="158"/>
      <c r="P257" s="146"/>
      <c r="Q257" s="146"/>
    </row>
    <row r="258" spans="1:17" s="144" customFormat="1" ht="20.25">
      <c r="A258" s="155" t="s">
        <v>52</v>
      </c>
      <c r="B258" s="155" t="s">
        <v>514</v>
      </c>
      <c r="C258" s="151">
        <v>42159</v>
      </c>
      <c r="D258" s="160">
        <v>57</v>
      </c>
      <c r="E258" s="156" t="s">
        <v>537</v>
      </c>
      <c r="F258" s="155">
        <v>300</v>
      </c>
      <c r="G258" s="154">
        <v>3633</v>
      </c>
      <c r="H258" s="154">
        <f t="shared" si="6"/>
        <v>3936</v>
      </c>
      <c r="I258" s="157">
        <f t="shared" si="7"/>
        <v>0.52001585414189455</v>
      </c>
      <c r="J258" s="629">
        <v>7569</v>
      </c>
      <c r="K258" s="154"/>
      <c r="L258" s="154"/>
      <c r="M258" s="158"/>
      <c r="N258" s="158"/>
      <c r="O258" s="158"/>
      <c r="P258" s="146"/>
      <c r="Q258" s="146"/>
    </row>
    <row r="259" spans="1:17" s="144" customFormat="1" ht="20.25">
      <c r="A259" s="155" t="s">
        <v>367</v>
      </c>
      <c r="B259" s="155" t="s">
        <v>524</v>
      </c>
      <c r="C259" s="151">
        <v>42161</v>
      </c>
      <c r="D259" s="160">
        <v>55</v>
      </c>
      <c r="E259" s="156" t="s">
        <v>518</v>
      </c>
      <c r="F259" s="155">
        <v>300</v>
      </c>
      <c r="G259" s="154">
        <v>2729</v>
      </c>
      <c r="H259" s="154">
        <f t="shared" si="6"/>
        <v>2863</v>
      </c>
      <c r="I259" s="157">
        <f t="shared" si="7"/>
        <v>0.51198140200286124</v>
      </c>
      <c r="J259" s="629">
        <v>5592</v>
      </c>
      <c r="K259" s="154"/>
      <c r="L259" s="154"/>
      <c r="M259" s="158"/>
      <c r="N259" s="158"/>
      <c r="O259" s="158"/>
      <c r="P259" s="146"/>
      <c r="Q259" s="146"/>
    </row>
    <row r="260" spans="1:17" s="144" customFormat="1" ht="20.25">
      <c r="A260" s="155" t="s">
        <v>52</v>
      </c>
      <c r="B260" s="155" t="s">
        <v>517</v>
      </c>
      <c r="C260" s="151">
        <v>42181</v>
      </c>
      <c r="D260" s="160">
        <v>35</v>
      </c>
      <c r="E260" s="156" t="s">
        <v>532</v>
      </c>
      <c r="F260" s="155">
        <v>200</v>
      </c>
      <c r="G260" s="154">
        <v>2058</v>
      </c>
      <c r="H260" s="154">
        <f t="shared" si="6"/>
        <v>1884</v>
      </c>
      <c r="I260" s="157">
        <f t="shared" si="7"/>
        <v>0.47792998477929982</v>
      </c>
      <c r="J260" s="629">
        <v>3942</v>
      </c>
      <c r="K260" s="154"/>
      <c r="L260" s="154"/>
      <c r="M260" s="158"/>
      <c r="N260" s="158"/>
      <c r="O260" s="158"/>
      <c r="P260" s="146"/>
      <c r="Q260" s="146"/>
    </row>
    <row r="261" spans="1:17" s="144" customFormat="1" ht="20.25">
      <c r="A261" s="155" t="s">
        <v>52</v>
      </c>
      <c r="B261" s="155" t="s">
        <v>517</v>
      </c>
      <c r="C261" s="151">
        <v>42174</v>
      </c>
      <c r="D261" s="160">
        <v>42</v>
      </c>
      <c r="E261" s="156" t="s">
        <v>552</v>
      </c>
      <c r="F261" s="155">
        <v>800</v>
      </c>
      <c r="G261" s="154">
        <v>9672</v>
      </c>
      <c r="H261" s="154">
        <f t="shared" ref="H261:H324" si="8">+J261-G261</f>
        <v>9672</v>
      </c>
      <c r="I261" s="157">
        <f t="shared" ref="I261:I324" si="9">+H261/J261</f>
        <v>0.5</v>
      </c>
      <c r="J261" s="629">
        <v>19344</v>
      </c>
      <c r="K261" s="154"/>
      <c r="L261" s="154"/>
      <c r="M261" s="158"/>
      <c r="N261" s="158"/>
      <c r="O261" s="158"/>
      <c r="P261" s="146"/>
      <c r="Q261" s="146"/>
    </row>
    <row r="262" spans="1:17" s="144" customFormat="1" ht="20.25">
      <c r="A262" s="155" t="s">
        <v>367</v>
      </c>
      <c r="B262" s="155" t="s">
        <v>517</v>
      </c>
      <c r="C262" s="151">
        <v>42136</v>
      </c>
      <c r="D262" s="160">
        <v>80</v>
      </c>
      <c r="E262" s="156" t="s">
        <v>533</v>
      </c>
      <c r="F262" s="155">
        <v>900</v>
      </c>
      <c r="G262" s="154">
        <v>10127</v>
      </c>
      <c r="H262" s="154">
        <f t="shared" si="8"/>
        <v>11419</v>
      </c>
      <c r="I262" s="157">
        <f t="shared" si="9"/>
        <v>0.5299823633156967</v>
      </c>
      <c r="J262" s="629">
        <v>21546</v>
      </c>
      <c r="K262" s="154"/>
      <c r="L262" s="154"/>
      <c r="M262" s="158"/>
      <c r="N262" s="158"/>
      <c r="O262" s="158"/>
      <c r="P262" s="146"/>
      <c r="Q262" s="146"/>
    </row>
    <row r="263" spans="1:17" s="144" customFormat="1" ht="20.25">
      <c r="A263" s="155" t="s">
        <v>50</v>
      </c>
      <c r="B263" s="155" t="s">
        <v>517</v>
      </c>
      <c r="C263" s="151">
        <v>42147</v>
      </c>
      <c r="D263" s="160">
        <v>69</v>
      </c>
      <c r="E263" s="156" t="s">
        <v>552</v>
      </c>
      <c r="F263" s="155">
        <v>500</v>
      </c>
      <c r="G263" s="154">
        <v>5165</v>
      </c>
      <c r="H263" s="154">
        <f t="shared" si="8"/>
        <v>5595</v>
      </c>
      <c r="I263" s="157">
        <f t="shared" si="9"/>
        <v>0.51998141263940523</v>
      </c>
      <c r="J263" s="629">
        <v>10760</v>
      </c>
      <c r="K263" s="154"/>
      <c r="L263" s="154"/>
      <c r="M263" s="158"/>
      <c r="N263" s="158"/>
      <c r="O263" s="158"/>
      <c r="P263" s="146"/>
      <c r="Q263" s="146"/>
    </row>
    <row r="264" spans="1:17" s="144" customFormat="1" ht="20.25">
      <c r="A264" s="155" t="s">
        <v>50</v>
      </c>
      <c r="B264" s="155" t="s">
        <v>524</v>
      </c>
      <c r="C264" s="151">
        <v>42179</v>
      </c>
      <c r="D264" s="160">
        <v>37</v>
      </c>
      <c r="E264" s="156" t="s">
        <v>530</v>
      </c>
      <c r="F264" s="155">
        <v>900</v>
      </c>
      <c r="G264" s="154">
        <v>9833</v>
      </c>
      <c r="H264" s="154">
        <f t="shared" si="8"/>
        <v>8410</v>
      </c>
      <c r="I264" s="157">
        <f t="shared" si="9"/>
        <v>0.46099873924244916</v>
      </c>
      <c r="J264" s="629">
        <v>18243</v>
      </c>
      <c r="K264" s="154"/>
      <c r="L264" s="154"/>
      <c r="M264" s="158"/>
      <c r="N264" s="158"/>
      <c r="O264" s="158"/>
      <c r="P264" s="146"/>
      <c r="Q264" s="146"/>
    </row>
    <row r="265" spans="1:17" s="144" customFormat="1" ht="20.25">
      <c r="A265" s="155" t="s">
        <v>52</v>
      </c>
      <c r="B265" s="155" t="s">
        <v>524</v>
      </c>
      <c r="C265" s="151">
        <v>42120</v>
      </c>
      <c r="D265" s="160">
        <v>96</v>
      </c>
      <c r="E265" s="156" t="s">
        <v>515</v>
      </c>
      <c r="F265" s="155">
        <v>800</v>
      </c>
      <c r="G265" s="154">
        <v>8327</v>
      </c>
      <c r="H265" s="154">
        <f t="shared" si="8"/>
        <v>8529</v>
      </c>
      <c r="I265" s="157">
        <f t="shared" si="9"/>
        <v>0.50599193165638345</v>
      </c>
      <c r="J265" s="629">
        <v>16856</v>
      </c>
      <c r="K265" s="154"/>
      <c r="L265" s="154"/>
      <c r="M265" s="158"/>
      <c r="N265" s="158"/>
      <c r="O265" s="158"/>
      <c r="P265" s="146"/>
      <c r="Q265" s="146"/>
    </row>
    <row r="266" spans="1:17" s="144" customFormat="1" ht="20.25">
      <c r="A266" s="155" t="s">
        <v>52</v>
      </c>
      <c r="B266" s="155" t="s">
        <v>524</v>
      </c>
      <c r="C266" s="151">
        <v>42213</v>
      </c>
      <c r="D266" s="160">
        <v>3</v>
      </c>
      <c r="E266" s="156" t="s">
        <v>539</v>
      </c>
      <c r="F266" s="155">
        <v>700</v>
      </c>
      <c r="G266" s="154">
        <v>7546</v>
      </c>
      <c r="H266" s="154">
        <f t="shared" si="8"/>
        <v>6559</v>
      </c>
      <c r="I266" s="157">
        <f t="shared" si="9"/>
        <v>0.46501240694789081</v>
      </c>
      <c r="J266" s="629">
        <v>14105</v>
      </c>
      <c r="K266" s="154"/>
      <c r="L266" s="154"/>
      <c r="M266" s="158"/>
      <c r="N266" s="158"/>
      <c r="O266" s="158"/>
      <c r="P266" s="146"/>
      <c r="Q266" s="146"/>
    </row>
    <row r="267" spans="1:17" s="144" customFormat="1" ht="20.25">
      <c r="A267" s="155" t="s">
        <v>367</v>
      </c>
      <c r="B267" s="155" t="s">
        <v>524</v>
      </c>
      <c r="C267" s="151">
        <v>42173</v>
      </c>
      <c r="D267" s="160">
        <v>43</v>
      </c>
      <c r="E267" s="156" t="s">
        <v>532</v>
      </c>
      <c r="F267" s="155">
        <v>100</v>
      </c>
      <c r="G267" s="154">
        <v>1034</v>
      </c>
      <c r="H267" s="154">
        <f t="shared" si="8"/>
        <v>1077</v>
      </c>
      <c r="I267" s="157">
        <f t="shared" si="9"/>
        <v>0.51018474656560875</v>
      </c>
      <c r="J267" s="629">
        <v>2111</v>
      </c>
      <c r="K267" s="154"/>
      <c r="L267" s="154"/>
      <c r="M267" s="158"/>
      <c r="N267" s="158"/>
      <c r="O267" s="158"/>
      <c r="P267" s="146"/>
      <c r="Q267" s="146"/>
    </row>
    <row r="268" spans="1:17" s="144" customFormat="1" ht="20.25">
      <c r="A268" s="155" t="s">
        <v>367</v>
      </c>
      <c r="B268" s="155" t="s">
        <v>514</v>
      </c>
      <c r="C268" s="151">
        <v>42205</v>
      </c>
      <c r="D268" s="160">
        <v>11</v>
      </c>
      <c r="E268" s="156" t="s">
        <v>541</v>
      </c>
      <c r="F268" s="155">
        <v>400</v>
      </c>
      <c r="G268" s="154">
        <v>4376</v>
      </c>
      <c r="H268" s="154">
        <f t="shared" si="8"/>
        <v>5284</v>
      </c>
      <c r="I268" s="157">
        <f t="shared" si="9"/>
        <v>0.5469979296066253</v>
      </c>
      <c r="J268" s="629">
        <v>9660</v>
      </c>
      <c r="K268" s="154"/>
      <c r="L268" s="154"/>
      <c r="M268" s="158"/>
      <c r="N268" s="158"/>
      <c r="O268" s="158"/>
      <c r="P268" s="146"/>
      <c r="Q268" s="146"/>
    </row>
    <row r="269" spans="1:17" s="144" customFormat="1" ht="20.25">
      <c r="A269" s="155" t="s">
        <v>367</v>
      </c>
      <c r="B269" s="155" t="s">
        <v>517</v>
      </c>
      <c r="C269" s="151">
        <v>42188</v>
      </c>
      <c r="D269" s="160">
        <v>28</v>
      </c>
      <c r="E269" s="156" t="s">
        <v>537</v>
      </c>
      <c r="F269" s="155">
        <v>600</v>
      </c>
      <c r="G269" s="154">
        <v>6586</v>
      </c>
      <c r="H269" s="154">
        <f t="shared" si="8"/>
        <v>6302</v>
      </c>
      <c r="I269" s="157">
        <f t="shared" si="9"/>
        <v>0.4889819987585351</v>
      </c>
      <c r="J269" s="629">
        <v>12888</v>
      </c>
      <c r="K269" s="154"/>
      <c r="L269" s="154"/>
      <c r="M269" s="158"/>
      <c r="N269" s="158"/>
      <c r="O269" s="158"/>
      <c r="P269" s="146"/>
      <c r="Q269" s="146"/>
    </row>
    <row r="270" spans="1:17" s="144" customFormat="1" ht="20.25">
      <c r="A270" s="155" t="s">
        <v>52</v>
      </c>
      <c r="B270" s="155" t="s">
        <v>524</v>
      </c>
      <c r="C270" s="151">
        <v>42169</v>
      </c>
      <c r="D270" s="160">
        <v>47</v>
      </c>
      <c r="E270" s="156" t="s">
        <v>539</v>
      </c>
      <c r="F270" s="155">
        <v>100</v>
      </c>
      <c r="G270" s="154">
        <v>931</v>
      </c>
      <c r="H270" s="154">
        <f t="shared" si="8"/>
        <v>947</v>
      </c>
      <c r="I270" s="157">
        <f t="shared" si="9"/>
        <v>0.5042598509052183</v>
      </c>
      <c r="J270" s="629">
        <v>1878</v>
      </c>
      <c r="K270" s="154"/>
      <c r="L270" s="154"/>
      <c r="M270" s="158"/>
      <c r="N270" s="158"/>
      <c r="O270" s="158"/>
      <c r="P270" s="146"/>
      <c r="Q270" s="146"/>
    </row>
    <row r="271" spans="1:17" s="144" customFormat="1" ht="20.25">
      <c r="A271" s="155" t="s">
        <v>367</v>
      </c>
      <c r="B271" s="155" t="s">
        <v>524</v>
      </c>
      <c r="C271" s="151">
        <v>42211</v>
      </c>
      <c r="D271" s="160">
        <v>5</v>
      </c>
      <c r="E271" s="156" t="s">
        <v>532</v>
      </c>
      <c r="F271" s="155">
        <v>100</v>
      </c>
      <c r="G271" s="154">
        <v>976</v>
      </c>
      <c r="H271" s="154">
        <f t="shared" si="8"/>
        <v>1132</v>
      </c>
      <c r="I271" s="157">
        <f t="shared" si="9"/>
        <v>0.53700189753320682</v>
      </c>
      <c r="J271" s="629">
        <v>2108</v>
      </c>
      <c r="K271" s="154"/>
      <c r="L271" s="154"/>
      <c r="M271" s="158"/>
      <c r="N271" s="158"/>
      <c r="O271" s="158"/>
      <c r="P271" s="146"/>
      <c r="Q271" s="146"/>
    </row>
    <row r="272" spans="1:17" s="144" customFormat="1" ht="20.25">
      <c r="A272" s="155" t="s">
        <v>367</v>
      </c>
      <c r="B272" s="155" t="s">
        <v>524</v>
      </c>
      <c r="C272" s="151">
        <v>42215</v>
      </c>
      <c r="D272" s="160">
        <v>1</v>
      </c>
      <c r="E272" s="156" t="s">
        <v>539</v>
      </c>
      <c r="F272" s="155">
        <v>600</v>
      </c>
      <c r="G272" s="154">
        <v>5731</v>
      </c>
      <c r="H272" s="154">
        <f t="shared" si="8"/>
        <v>6233</v>
      </c>
      <c r="I272" s="157">
        <f t="shared" si="9"/>
        <v>0.52097960548311606</v>
      </c>
      <c r="J272" s="629">
        <v>11964</v>
      </c>
      <c r="K272" s="154"/>
      <c r="L272" s="154"/>
      <c r="M272" s="158"/>
      <c r="N272" s="158"/>
      <c r="O272" s="158"/>
      <c r="P272" s="146"/>
      <c r="Q272" s="146"/>
    </row>
    <row r="273" spans="1:17" s="144" customFormat="1" ht="20.25">
      <c r="A273" s="155" t="s">
        <v>50</v>
      </c>
      <c r="B273" s="155" t="s">
        <v>514</v>
      </c>
      <c r="C273" s="151">
        <v>42202</v>
      </c>
      <c r="D273" s="160">
        <v>14</v>
      </c>
      <c r="E273" s="156" t="s">
        <v>539</v>
      </c>
      <c r="F273" s="155">
        <v>900</v>
      </c>
      <c r="G273" s="154">
        <v>9939</v>
      </c>
      <c r="H273" s="154">
        <f t="shared" si="8"/>
        <v>10725</v>
      </c>
      <c r="I273" s="157">
        <f t="shared" si="9"/>
        <v>0.51901858304297332</v>
      </c>
      <c r="J273" s="629">
        <v>20664</v>
      </c>
      <c r="K273" s="154"/>
      <c r="L273" s="154"/>
      <c r="M273" s="158"/>
      <c r="N273" s="158"/>
      <c r="O273" s="158"/>
      <c r="P273" s="146"/>
      <c r="Q273" s="146"/>
    </row>
    <row r="274" spans="1:17" s="144" customFormat="1" ht="20.25">
      <c r="A274" s="155" t="s">
        <v>50</v>
      </c>
      <c r="B274" s="155" t="s">
        <v>514</v>
      </c>
      <c r="C274" s="151">
        <v>42169</v>
      </c>
      <c r="D274" s="160">
        <v>47</v>
      </c>
      <c r="E274" s="156" t="s">
        <v>532</v>
      </c>
      <c r="F274" s="155">
        <v>300</v>
      </c>
      <c r="G274" s="154">
        <v>3326</v>
      </c>
      <c r="H274" s="154">
        <f t="shared" si="8"/>
        <v>3406</v>
      </c>
      <c r="I274" s="157">
        <f t="shared" si="9"/>
        <v>0.505941770647653</v>
      </c>
      <c r="J274" s="629">
        <v>6732</v>
      </c>
      <c r="K274" s="154"/>
      <c r="L274" s="154"/>
      <c r="M274" s="158"/>
      <c r="N274" s="158"/>
      <c r="O274" s="158"/>
      <c r="P274" s="146"/>
      <c r="Q274" s="146"/>
    </row>
    <row r="275" spans="1:17" s="144" customFormat="1" ht="20.25">
      <c r="A275" s="155" t="s">
        <v>367</v>
      </c>
      <c r="B275" s="155" t="s">
        <v>524</v>
      </c>
      <c r="C275" s="151">
        <v>42149</v>
      </c>
      <c r="D275" s="160">
        <v>67</v>
      </c>
      <c r="E275" s="156" t="s">
        <v>539</v>
      </c>
      <c r="F275" s="155">
        <v>900</v>
      </c>
      <c r="G275" s="154">
        <v>8013</v>
      </c>
      <c r="H275" s="154">
        <f t="shared" si="8"/>
        <v>7638</v>
      </c>
      <c r="I275" s="157">
        <f t="shared" si="9"/>
        <v>0.48801993482844547</v>
      </c>
      <c r="J275" s="629">
        <v>15651</v>
      </c>
      <c r="K275" s="154"/>
      <c r="L275" s="154"/>
      <c r="M275" s="158"/>
      <c r="N275" s="158"/>
      <c r="O275" s="158"/>
      <c r="P275" s="146"/>
      <c r="Q275" s="146"/>
    </row>
    <row r="276" spans="1:17" s="144" customFormat="1" ht="20.25">
      <c r="A276" s="155" t="s">
        <v>50</v>
      </c>
      <c r="B276" s="155" t="s">
        <v>524</v>
      </c>
      <c r="C276" s="151">
        <v>42166</v>
      </c>
      <c r="D276" s="160">
        <v>50</v>
      </c>
      <c r="E276" s="156" t="s">
        <v>542</v>
      </c>
      <c r="F276" s="155">
        <v>600</v>
      </c>
      <c r="G276" s="154">
        <v>5998</v>
      </c>
      <c r="H276" s="154">
        <f t="shared" si="8"/>
        <v>5276</v>
      </c>
      <c r="I276" s="157">
        <f t="shared" si="9"/>
        <v>0.46797942167819762</v>
      </c>
      <c r="J276" s="629">
        <v>11274</v>
      </c>
      <c r="K276" s="154"/>
      <c r="L276" s="154"/>
      <c r="M276" s="158"/>
      <c r="N276" s="158"/>
      <c r="O276" s="158"/>
      <c r="P276" s="146"/>
      <c r="Q276" s="146"/>
    </row>
    <row r="277" spans="1:17" s="144" customFormat="1" ht="20.25">
      <c r="A277" s="155" t="s">
        <v>52</v>
      </c>
      <c r="B277" s="155" t="s">
        <v>524</v>
      </c>
      <c r="C277" s="151">
        <v>42200</v>
      </c>
      <c r="D277" s="160">
        <v>16</v>
      </c>
      <c r="E277" s="156" t="s">
        <v>515</v>
      </c>
      <c r="F277" s="155">
        <v>800</v>
      </c>
      <c r="G277" s="154">
        <v>6973</v>
      </c>
      <c r="H277" s="154">
        <f t="shared" si="8"/>
        <v>7435</v>
      </c>
      <c r="I277" s="157">
        <f t="shared" si="9"/>
        <v>0.5160327595780122</v>
      </c>
      <c r="J277" s="629">
        <v>14408</v>
      </c>
      <c r="K277" s="154"/>
      <c r="L277" s="154"/>
      <c r="M277" s="158"/>
      <c r="N277" s="158"/>
      <c r="O277" s="158"/>
      <c r="P277" s="146"/>
      <c r="Q277" s="146"/>
    </row>
    <row r="278" spans="1:17" s="144" customFormat="1" ht="20.25">
      <c r="A278" s="155" t="s">
        <v>52</v>
      </c>
      <c r="B278" s="155" t="s">
        <v>514</v>
      </c>
      <c r="C278" s="151">
        <v>42208</v>
      </c>
      <c r="D278" s="160">
        <v>8</v>
      </c>
      <c r="E278" s="156" t="s">
        <v>532</v>
      </c>
      <c r="F278" s="155">
        <v>100</v>
      </c>
      <c r="G278" s="154">
        <v>1157</v>
      </c>
      <c r="H278" s="154">
        <f t="shared" si="8"/>
        <v>1056</v>
      </c>
      <c r="I278" s="157">
        <f t="shared" si="9"/>
        <v>0.47718029823768637</v>
      </c>
      <c r="J278" s="629">
        <v>2213</v>
      </c>
      <c r="K278" s="154"/>
      <c r="L278" s="154"/>
      <c r="M278" s="158"/>
      <c r="N278" s="158"/>
      <c r="O278" s="158"/>
      <c r="P278" s="146"/>
      <c r="Q278" s="146"/>
    </row>
    <row r="279" spans="1:17" s="144" customFormat="1" ht="20.25">
      <c r="A279" s="155" t="s">
        <v>50</v>
      </c>
      <c r="B279" s="155" t="s">
        <v>524</v>
      </c>
      <c r="C279" s="151">
        <v>42198</v>
      </c>
      <c r="D279" s="160">
        <v>18</v>
      </c>
      <c r="E279" s="156" t="s">
        <v>532</v>
      </c>
      <c r="F279" s="155">
        <v>500</v>
      </c>
      <c r="G279" s="154">
        <v>4764</v>
      </c>
      <c r="H279" s="154">
        <f t="shared" si="8"/>
        <v>3961</v>
      </c>
      <c r="I279" s="157">
        <f t="shared" si="9"/>
        <v>0.45398280802292262</v>
      </c>
      <c r="J279" s="629">
        <v>8725</v>
      </c>
      <c r="K279" s="154"/>
      <c r="L279" s="154"/>
      <c r="M279" s="158"/>
      <c r="N279" s="158"/>
      <c r="O279" s="158"/>
      <c r="P279" s="146"/>
      <c r="Q279" s="146"/>
    </row>
    <row r="280" spans="1:17" s="144" customFormat="1" ht="20.25">
      <c r="A280" s="155" t="s">
        <v>52</v>
      </c>
      <c r="B280" s="155" t="s">
        <v>514</v>
      </c>
      <c r="C280" s="151">
        <v>42141</v>
      </c>
      <c r="D280" s="160">
        <v>75</v>
      </c>
      <c r="E280" s="156" t="s">
        <v>518</v>
      </c>
      <c r="F280" s="155">
        <v>900</v>
      </c>
      <c r="G280" s="154">
        <v>10005</v>
      </c>
      <c r="H280" s="154">
        <f t="shared" si="8"/>
        <v>8661</v>
      </c>
      <c r="I280" s="157">
        <f t="shared" si="9"/>
        <v>0.46399871423979427</v>
      </c>
      <c r="J280" s="629">
        <v>18666</v>
      </c>
      <c r="K280" s="154"/>
      <c r="L280" s="154"/>
      <c r="M280" s="158"/>
      <c r="N280" s="158"/>
      <c r="O280" s="158"/>
      <c r="P280" s="146"/>
      <c r="Q280" s="146"/>
    </row>
    <row r="281" spans="1:17" s="144" customFormat="1" ht="20.25">
      <c r="A281" s="155" t="s">
        <v>52</v>
      </c>
      <c r="B281" s="155" t="s">
        <v>517</v>
      </c>
      <c r="C281" s="151">
        <v>42154</v>
      </c>
      <c r="D281" s="160">
        <v>62</v>
      </c>
      <c r="E281" s="156" t="s">
        <v>537</v>
      </c>
      <c r="F281" s="155">
        <v>500</v>
      </c>
      <c r="G281" s="154">
        <v>4986</v>
      </c>
      <c r="H281" s="154">
        <f t="shared" si="8"/>
        <v>5489</v>
      </c>
      <c r="I281" s="157">
        <f t="shared" si="9"/>
        <v>0.52400954653937948</v>
      </c>
      <c r="J281" s="629">
        <v>10475</v>
      </c>
      <c r="K281" s="154"/>
      <c r="L281" s="154"/>
      <c r="M281" s="158"/>
      <c r="N281" s="158"/>
      <c r="O281" s="158"/>
      <c r="P281" s="146"/>
      <c r="Q281" s="146"/>
    </row>
    <row r="282" spans="1:17" s="144" customFormat="1" ht="20.25">
      <c r="A282" s="155" t="s">
        <v>50</v>
      </c>
      <c r="B282" s="155" t="s">
        <v>524</v>
      </c>
      <c r="C282" s="151">
        <v>42179</v>
      </c>
      <c r="D282" s="160">
        <v>37</v>
      </c>
      <c r="E282" s="156" t="s">
        <v>518</v>
      </c>
      <c r="F282" s="155">
        <v>100</v>
      </c>
      <c r="G282" s="154">
        <v>1104</v>
      </c>
      <c r="H282" s="154">
        <f t="shared" si="8"/>
        <v>951</v>
      </c>
      <c r="I282" s="157">
        <f t="shared" si="9"/>
        <v>0.46277372262773725</v>
      </c>
      <c r="J282" s="629">
        <v>2055</v>
      </c>
      <c r="K282" s="154"/>
      <c r="L282" s="154"/>
      <c r="M282" s="158"/>
      <c r="N282" s="158"/>
      <c r="O282" s="158"/>
      <c r="P282" s="146"/>
      <c r="Q282" s="146"/>
    </row>
    <row r="283" spans="1:17" s="144" customFormat="1" ht="20.25">
      <c r="A283" s="155" t="s">
        <v>367</v>
      </c>
      <c r="B283" s="155" t="s">
        <v>524</v>
      </c>
      <c r="C283" s="151">
        <v>42178</v>
      </c>
      <c r="D283" s="160">
        <v>38</v>
      </c>
      <c r="E283" s="156" t="s">
        <v>537</v>
      </c>
      <c r="F283" s="155">
        <v>100</v>
      </c>
      <c r="G283" s="154">
        <v>869</v>
      </c>
      <c r="H283" s="154">
        <f t="shared" si="8"/>
        <v>992</v>
      </c>
      <c r="I283" s="157">
        <f t="shared" si="9"/>
        <v>0.53304674905964533</v>
      </c>
      <c r="J283" s="629">
        <v>1861</v>
      </c>
      <c r="K283" s="154"/>
      <c r="L283" s="154"/>
      <c r="M283" s="158"/>
      <c r="N283" s="158"/>
      <c r="O283" s="158"/>
      <c r="P283" s="146"/>
      <c r="Q283" s="146"/>
    </row>
    <row r="284" spans="1:17" s="144" customFormat="1" ht="20.25">
      <c r="A284" s="155" t="s">
        <v>50</v>
      </c>
      <c r="B284" s="155" t="s">
        <v>514</v>
      </c>
      <c r="C284" s="151">
        <v>42132</v>
      </c>
      <c r="D284" s="160">
        <v>84</v>
      </c>
      <c r="E284" s="156" t="s">
        <v>539</v>
      </c>
      <c r="F284" s="155">
        <v>600</v>
      </c>
      <c r="G284" s="154">
        <v>7784</v>
      </c>
      <c r="H284" s="154">
        <f t="shared" si="8"/>
        <v>6394</v>
      </c>
      <c r="I284" s="157">
        <f t="shared" si="9"/>
        <v>0.45098039215686275</v>
      </c>
      <c r="J284" s="629">
        <v>14178</v>
      </c>
      <c r="K284" s="154"/>
      <c r="L284" s="154"/>
      <c r="M284" s="158"/>
      <c r="N284" s="158"/>
      <c r="O284" s="158"/>
      <c r="P284" s="146"/>
      <c r="Q284" s="146"/>
    </row>
    <row r="285" spans="1:17" s="144" customFormat="1" ht="20.25">
      <c r="A285" s="155" t="s">
        <v>367</v>
      </c>
      <c r="B285" s="155" t="s">
        <v>524</v>
      </c>
      <c r="C285" s="151">
        <v>42119</v>
      </c>
      <c r="D285" s="160">
        <v>97</v>
      </c>
      <c r="E285" s="156" t="s">
        <v>533</v>
      </c>
      <c r="F285" s="155">
        <v>500</v>
      </c>
      <c r="G285" s="154">
        <v>4380</v>
      </c>
      <c r="H285" s="154">
        <f t="shared" si="8"/>
        <v>5080</v>
      </c>
      <c r="I285" s="157">
        <f t="shared" si="9"/>
        <v>0.53699788583509511</v>
      </c>
      <c r="J285" s="629">
        <v>9460</v>
      </c>
      <c r="K285" s="154"/>
      <c r="L285" s="154"/>
      <c r="M285" s="158"/>
      <c r="N285" s="158"/>
      <c r="O285" s="158"/>
      <c r="P285" s="146"/>
      <c r="Q285" s="146"/>
    </row>
    <row r="286" spans="1:17" s="144" customFormat="1" ht="20.25">
      <c r="A286" s="155" t="s">
        <v>367</v>
      </c>
      <c r="B286" s="155" t="s">
        <v>524</v>
      </c>
      <c r="C286" s="151">
        <v>42116</v>
      </c>
      <c r="D286" s="160">
        <v>100</v>
      </c>
      <c r="E286" s="156" t="s">
        <v>525</v>
      </c>
      <c r="F286" s="155">
        <v>600</v>
      </c>
      <c r="G286" s="154">
        <v>5094</v>
      </c>
      <c r="H286" s="154">
        <f t="shared" si="8"/>
        <v>5196</v>
      </c>
      <c r="I286" s="157">
        <f t="shared" si="9"/>
        <v>0.50495626822157436</v>
      </c>
      <c r="J286" s="629">
        <v>10290</v>
      </c>
      <c r="K286" s="154"/>
      <c r="L286" s="154"/>
      <c r="M286" s="158"/>
      <c r="N286" s="158"/>
      <c r="O286" s="158"/>
      <c r="P286" s="146"/>
      <c r="Q286" s="146"/>
    </row>
    <row r="287" spans="1:17" s="144" customFormat="1" ht="20.25">
      <c r="A287" s="155" t="s">
        <v>50</v>
      </c>
      <c r="B287" s="155" t="s">
        <v>524</v>
      </c>
      <c r="C287" s="151">
        <v>42212</v>
      </c>
      <c r="D287" s="160">
        <v>4</v>
      </c>
      <c r="E287" s="156" t="s">
        <v>518</v>
      </c>
      <c r="F287" s="155">
        <v>500</v>
      </c>
      <c r="G287" s="154">
        <v>5512</v>
      </c>
      <c r="H287" s="154">
        <f t="shared" si="8"/>
        <v>4733</v>
      </c>
      <c r="I287" s="157">
        <f t="shared" si="9"/>
        <v>0.46198145436798438</v>
      </c>
      <c r="J287" s="629">
        <v>10245</v>
      </c>
      <c r="K287" s="154"/>
      <c r="L287" s="154"/>
      <c r="M287" s="158"/>
      <c r="N287" s="158"/>
      <c r="O287" s="158"/>
      <c r="P287" s="146"/>
      <c r="Q287" s="146"/>
    </row>
    <row r="288" spans="1:17" s="144" customFormat="1" ht="20.25">
      <c r="A288" s="155" t="s">
        <v>367</v>
      </c>
      <c r="B288" s="155" t="s">
        <v>514</v>
      </c>
      <c r="C288" s="151">
        <v>42169</v>
      </c>
      <c r="D288" s="160">
        <v>47</v>
      </c>
      <c r="E288" s="156" t="s">
        <v>537</v>
      </c>
      <c r="F288" s="155">
        <v>500</v>
      </c>
      <c r="G288" s="154">
        <v>5418</v>
      </c>
      <c r="H288" s="154">
        <f t="shared" si="8"/>
        <v>5822</v>
      </c>
      <c r="I288" s="157">
        <f t="shared" si="9"/>
        <v>0.51797153024911036</v>
      </c>
      <c r="J288" s="629">
        <v>11240</v>
      </c>
      <c r="K288" s="154"/>
      <c r="L288" s="154"/>
      <c r="M288" s="158"/>
      <c r="N288" s="158"/>
      <c r="O288" s="158"/>
      <c r="P288" s="146"/>
      <c r="Q288" s="146"/>
    </row>
    <row r="289" spans="1:17" s="144" customFormat="1" ht="20.25">
      <c r="A289" s="155" t="s">
        <v>367</v>
      </c>
      <c r="B289" s="155" t="s">
        <v>514</v>
      </c>
      <c r="C289" s="151">
        <v>42129</v>
      </c>
      <c r="D289" s="160">
        <v>87</v>
      </c>
      <c r="E289" s="156" t="s">
        <v>537</v>
      </c>
      <c r="F289" s="155">
        <v>400</v>
      </c>
      <c r="G289" s="154">
        <v>4851</v>
      </c>
      <c r="H289" s="154">
        <f t="shared" si="8"/>
        <v>4353</v>
      </c>
      <c r="I289" s="157">
        <f t="shared" si="9"/>
        <v>0.47294654498044331</v>
      </c>
      <c r="J289" s="629">
        <v>9204</v>
      </c>
      <c r="K289" s="154"/>
      <c r="L289" s="154"/>
      <c r="M289" s="158"/>
      <c r="N289" s="158"/>
      <c r="O289" s="158"/>
      <c r="P289" s="146"/>
      <c r="Q289" s="146"/>
    </row>
    <row r="290" spans="1:17" s="144" customFormat="1" ht="20.25">
      <c r="A290" s="155" t="s">
        <v>367</v>
      </c>
      <c r="B290" s="155" t="s">
        <v>524</v>
      </c>
      <c r="C290" s="151">
        <v>42177</v>
      </c>
      <c r="D290" s="160">
        <v>39</v>
      </c>
      <c r="E290" s="156" t="s">
        <v>532</v>
      </c>
      <c r="F290" s="155">
        <v>400</v>
      </c>
      <c r="G290" s="154">
        <v>3087</v>
      </c>
      <c r="H290" s="154">
        <f t="shared" si="8"/>
        <v>3773</v>
      </c>
      <c r="I290" s="157">
        <f t="shared" si="9"/>
        <v>0.55000000000000004</v>
      </c>
      <c r="J290" s="629">
        <v>6860</v>
      </c>
      <c r="K290" s="154"/>
      <c r="L290" s="154"/>
      <c r="M290" s="158"/>
      <c r="N290" s="158"/>
      <c r="O290" s="158"/>
      <c r="P290" s="146"/>
      <c r="Q290" s="146"/>
    </row>
    <row r="291" spans="1:17" s="144" customFormat="1" ht="20.25">
      <c r="A291" s="155" t="s">
        <v>52</v>
      </c>
      <c r="B291" s="155" t="s">
        <v>514</v>
      </c>
      <c r="C291" s="151">
        <v>42154</v>
      </c>
      <c r="D291" s="160">
        <v>62</v>
      </c>
      <c r="E291" s="156" t="s">
        <v>522</v>
      </c>
      <c r="F291" s="155">
        <v>600</v>
      </c>
      <c r="G291" s="154">
        <v>7469</v>
      </c>
      <c r="H291" s="154">
        <f t="shared" si="8"/>
        <v>6337</v>
      </c>
      <c r="I291" s="157">
        <f t="shared" si="9"/>
        <v>0.45900333188468784</v>
      </c>
      <c r="J291" s="629">
        <v>13806</v>
      </c>
      <c r="K291" s="154"/>
      <c r="L291" s="154"/>
      <c r="M291" s="158"/>
      <c r="N291" s="158"/>
      <c r="O291" s="158"/>
      <c r="P291" s="146"/>
      <c r="Q291" s="146"/>
    </row>
    <row r="292" spans="1:17" s="144" customFormat="1" ht="20.25">
      <c r="A292" s="155" t="s">
        <v>50</v>
      </c>
      <c r="B292" s="155" t="s">
        <v>514</v>
      </c>
      <c r="C292" s="151">
        <v>42204</v>
      </c>
      <c r="D292" s="160">
        <v>12</v>
      </c>
      <c r="E292" s="156" t="s">
        <v>546</v>
      </c>
      <c r="F292" s="155">
        <v>900</v>
      </c>
      <c r="G292" s="154">
        <v>10928</v>
      </c>
      <c r="H292" s="154">
        <f t="shared" si="8"/>
        <v>10087</v>
      </c>
      <c r="I292" s="157">
        <f t="shared" si="9"/>
        <v>0.47999048298834168</v>
      </c>
      <c r="J292" s="629">
        <v>21015</v>
      </c>
      <c r="K292" s="154"/>
      <c r="L292" s="154"/>
      <c r="M292" s="158"/>
      <c r="N292" s="158"/>
      <c r="O292" s="158"/>
      <c r="P292" s="146"/>
      <c r="Q292" s="146"/>
    </row>
    <row r="293" spans="1:17" s="144" customFormat="1" ht="20.25">
      <c r="A293" s="155" t="s">
        <v>50</v>
      </c>
      <c r="B293" s="155" t="s">
        <v>514</v>
      </c>
      <c r="C293" s="151">
        <v>42124</v>
      </c>
      <c r="D293" s="160">
        <v>92</v>
      </c>
      <c r="E293" s="156" t="s">
        <v>537</v>
      </c>
      <c r="F293" s="155">
        <v>900</v>
      </c>
      <c r="G293" s="154">
        <v>9659</v>
      </c>
      <c r="H293" s="154">
        <f t="shared" si="8"/>
        <v>11806</v>
      </c>
      <c r="I293" s="157">
        <f t="shared" si="9"/>
        <v>0.55001164686699278</v>
      </c>
      <c r="J293" s="629">
        <v>21465</v>
      </c>
      <c r="K293" s="154"/>
      <c r="L293" s="154"/>
      <c r="M293" s="158"/>
      <c r="N293" s="158"/>
      <c r="O293" s="158"/>
      <c r="P293" s="146"/>
      <c r="Q293" s="146"/>
    </row>
    <row r="294" spans="1:17" s="144" customFormat="1" ht="20.25">
      <c r="A294" s="155" t="s">
        <v>52</v>
      </c>
      <c r="B294" s="155" t="s">
        <v>514</v>
      </c>
      <c r="C294" s="151">
        <v>42156</v>
      </c>
      <c r="D294" s="160">
        <v>60</v>
      </c>
      <c r="E294" s="156" t="s">
        <v>537</v>
      </c>
      <c r="F294" s="155">
        <v>400</v>
      </c>
      <c r="G294" s="154">
        <v>4663</v>
      </c>
      <c r="H294" s="154">
        <f t="shared" si="8"/>
        <v>4481</v>
      </c>
      <c r="I294" s="157">
        <f t="shared" si="9"/>
        <v>0.49004811898512685</v>
      </c>
      <c r="J294" s="629">
        <v>9144</v>
      </c>
      <c r="K294" s="154"/>
      <c r="L294" s="154"/>
      <c r="M294" s="158"/>
      <c r="N294" s="158"/>
      <c r="O294" s="158"/>
      <c r="P294" s="146"/>
      <c r="Q294" s="146"/>
    </row>
    <row r="295" spans="1:17" s="144" customFormat="1" ht="20.25">
      <c r="A295" s="155" t="s">
        <v>367</v>
      </c>
      <c r="B295" s="155" t="s">
        <v>524</v>
      </c>
      <c r="C295" s="151">
        <v>42145</v>
      </c>
      <c r="D295" s="160">
        <v>71</v>
      </c>
      <c r="E295" s="156" t="s">
        <v>533</v>
      </c>
      <c r="F295" s="155">
        <v>100</v>
      </c>
      <c r="G295" s="154">
        <v>896</v>
      </c>
      <c r="H295" s="154">
        <f t="shared" si="8"/>
        <v>844</v>
      </c>
      <c r="I295" s="157">
        <f t="shared" si="9"/>
        <v>0.48505747126436782</v>
      </c>
      <c r="J295" s="629">
        <v>1740</v>
      </c>
      <c r="K295" s="154"/>
      <c r="L295" s="154"/>
      <c r="M295" s="158"/>
      <c r="N295" s="158"/>
      <c r="O295" s="158"/>
      <c r="P295" s="146"/>
      <c r="Q295" s="146"/>
    </row>
    <row r="296" spans="1:17" s="144" customFormat="1" ht="20.25">
      <c r="A296" s="155" t="s">
        <v>52</v>
      </c>
      <c r="B296" s="155" t="s">
        <v>524</v>
      </c>
      <c r="C296" s="151">
        <v>42174</v>
      </c>
      <c r="D296" s="160">
        <v>42</v>
      </c>
      <c r="E296" s="156" t="s">
        <v>530</v>
      </c>
      <c r="F296" s="155">
        <v>1000</v>
      </c>
      <c r="G296" s="154">
        <v>9555</v>
      </c>
      <c r="H296" s="154">
        <f t="shared" si="8"/>
        <v>9555</v>
      </c>
      <c r="I296" s="157">
        <f t="shared" si="9"/>
        <v>0.5</v>
      </c>
      <c r="J296" s="629">
        <v>19110</v>
      </c>
      <c r="K296" s="154"/>
      <c r="L296" s="154"/>
      <c r="M296" s="158"/>
      <c r="N296" s="158"/>
      <c r="O296" s="158"/>
      <c r="P296" s="146"/>
      <c r="Q296" s="146"/>
    </row>
    <row r="297" spans="1:17" s="144" customFormat="1" ht="20.25">
      <c r="A297" s="155" t="s">
        <v>367</v>
      </c>
      <c r="B297" s="155" t="s">
        <v>514</v>
      </c>
      <c r="C297" s="151">
        <v>42117</v>
      </c>
      <c r="D297" s="160">
        <v>99</v>
      </c>
      <c r="E297" s="156" t="s">
        <v>530</v>
      </c>
      <c r="F297" s="155">
        <v>900</v>
      </c>
      <c r="G297" s="154">
        <v>11841</v>
      </c>
      <c r="H297" s="154">
        <f t="shared" si="8"/>
        <v>10047</v>
      </c>
      <c r="I297" s="157">
        <f t="shared" si="9"/>
        <v>0.45901864035087719</v>
      </c>
      <c r="J297" s="629">
        <v>21888</v>
      </c>
      <c r="K297" s="154"/>
      <c r="L297" s="154"/>
      <c r="M297" s="158"/>
      <c r="N297" s="158"/>
      <c r="O297" s="158"/>
      <c r="P297" s="146"/>
      <c r="Q297" s="146"/>
    </row>
    <row r="298" spans="1:17" s="144" customFormat="1" ht="20.25">
      <c r="A298" s="155" t="s">
        <v>50</v>
      </c>
      <c r="B298" s="155" t="s">
        <v>517</v>
      </c>
      <c r="C298" s="151">
        <v>42211</v>
      </c>
      <c r="D298" s="160">
        <v>5</v>
      </c>
      <c r="E298" s="156" t="s">
        <v>539</v>
      </c>
      <c r="F298" s="155">
        <v>300</v>
      </c>
      <c r="G298" s="154">
        <v>2879</v>
      </c>
      <c r="H298" s="154">
        <f t="shared" si="8"/>
        <v>3082</v>
      </c>
      <c r="I298" s="157">
        <f t="shared" si="9"/>
        <v>0.51702734440530107</v>
      </c>
      <c r="J298" s="629">
        <v>5961</v>
      </c>
      <c r="K298" s="154"/>
      <c r="L298" s="154"/>
      <c r="M298" s="158"/>
      <c r="N298" s="158"/>
      <c r="O298" s="158"/>
      <c r="P298" s="146"/>
      <c r="Q298" s="146"/>
    </row>
    <row r="299" spans="1:17" s="144" customFormat="1" ht="20.25">
      <c r="A299" s="155" t="s">
        <v>367</v>
      </c>
      <c r="B299" s="155" t="s">
        <v>524</v>
      </c>
      <c r="C299" s="151">
        <v>42195</v>
      </c>
      <c r="D299" s="160">
        <v>21</v>
      </c>
      <c r="E299" s="156" t="s">
        <v>534</v>
      </c>
      <c r="F299" s="155">
        <v>900</v>
      </c>
      <c r="G299" s="154">
        <v>9085</v>
      </c>
      <c r="H299" s="154">
        <f t="shared" si="8"/>
        <v>8420</v>
      </c>
      <c r="I299" s="157">
        <f t="shared" si="9"/>
        <v>0.4810054270208512</v>
      </c>
      <c r="J299" s="629">
        <v>17505</v>
      </c>
      <c r="K299" s="154"/>
      <c r="L299" s="154"/>
      <c r="M299" s="158"/>
      <c r="N299" s="158"/>
      <c r="O299" s="158"/>
      <c r="P299" s="146"/>
      <c r="Q299" s="146"/>
    </row>
    <row r="300" spans="1:17" s="144" customFormat="1" ht="20.25">
      <c r="A300" s="155" t="s">
        <v>52</v>
      </c>
      <c r="B300" s="155" t="s">
        <v>517</v>
      </c>
      <c r="C300" s="151">
        <v>42165</v>
      </c>
      <c r="D300" s="160">
        <v>51</v>
      </c>
      <c r="E300" s="156" t="s">
        <v>539</v>
      </c>
      <c r="F300" s="155">
        <v>300</v>
      </c>
      <c r="G300" s="154">
        <v>3832</v>
      </c>
      <c r="H300" s="154">
        <f t="shared" si="8"/>
        <v>3200</v>
      </c>
      <c r="I300" s="157">
        <f t="shared" si="9"/>
        <v>0.45506257110352671</v>
      </c>
      <c r="J300" s="629">
        <v>7032</v>
      </c>
      <c r="K300" s="154"/>
      <c r="L300" s="154"/>
      <c r="M300" s="158"/>
      <c r="N300" s="158"/>
      <c r="O300" s="158"/>
      <c r="P300" s="146"/>
      <c r="Q300" s="146"/>
    </row>
    <row r="301" spans="1:17" s="144" customFormat="1" ht="20.25">
      <c r="A301" s="155" t="s">
        <v>52</v>
      </c>
      <c r="B301" s="155" t="s">
        <v>517</v>
      </c>
      <c r="C301" s="151">
        <v>42187</v>
      </c>
      <c r="D301" s="160">
        <v>29</v>
      </c>
      <c r="E301" s="156" t="s">
        <v>539</v>
      </c>
      <c r="F301" s="155">
        <v>300</v>
      </c>
      <c r="G301" s="154">
        <v>3529</v>
      </c>
      <c r="H301" s="154">
        <f t="shared" si="8"/>
        <v>3206</v>
      </c>
      <c r="I301" s="157">
        <f t="shared" si="9"/>
        <v>0.47602078693392724</v>
      </c>
      <c r="J301" s="629">
        <v>6735</v>
      </c>
      <c r="K301" s="154"/>
      <c r="L301" s="154"/>
      <c r="M301" s="158"/>
      <c r="N301" s="158"/>
      <c r="O301" s="158"/>
      <c r="P301" s="146"/>
      <c r="Q301" s="146"/>
    </row>
    <row r="302" spans="1:17" s="144" customFormat="1" ht="20.25">
      <c r="A302" s="155" t="s">
        <v>50</v>
      </c>
      <c r="B302" s="155" t="s">
        <v>524</v>
      </c>
      <c r="C302" s="151">
        <v>42200</v>
      </c>
      <c r="D302" s="160">
        <v>16</v>
      </c>
      <c r="E302" s="156" t="s">
        <v>539</v>
      </c>
      <c r="F302" s="155">
        <v>400</v>
      </c>
      <c r="G302" s="154">
        <v>4490</v>
      </c>
      <c r="H302" s="154">
        <f t="shared" si="8"/>
        <v>3674</v>
      </c>
      <c r="I302" s="157">
        <f t="shared" si="9"/>
        <v>0.45002449779519843</v>
      </c>
      <c r="J302" s="629">
        <v>8164</v>
      </c>
      <c r="K302" s="154"/>
      <c r="L302" s="154"/>
      <c r="M302" s="158"/>
      <c r="N302" s="158"/>
      <c r="O302" s="158"/>
      <c r="P302" s="146"/>
      <c r="Q302" s="146"/>
    </row>
    <row r="303" spans="1:17" s="144" customFormat="1" ht="20.25">
      <c r="A303" s="155" t="s">
        <v>52</v>
      </c>
      <c r="B303" s="155" t="s">
        <v>524</v>
      </c>
      <c r="C303" s="151">
        <v>42204</v>
      </c>
      <c r="D303" s="160">
        <v>12</v>
      </c>
      <c r="E303" s="156" t="s">
        <v>530</v>
      </c>
      <c r="F303" s="155">
        <v>300</v>
      </c>
      <c r="G303" s="154">
        <v>3004</v>
      </c>
      <c r="H303" s="154">
        <f t="shared" si="8"/>
        <v>3203</v>
      </c>
      <c r="I303" s="157">
        <f t="shared" si="9"/>
        <v>0.51603028838408249</v>
      </c>
      <c r="J303" s="629">
        <v>6207</v>
      </c>
      <c r="K303" s="154"/>
      <c r="L303" s="154"/>
      <c r="M303" s="158"/>
      <c r="N303" s="158"/>
      <c r="O303" s="158"/>
      <c r="P303" s="146"/>
      <c r="Q303" s="146"/>
    </row>
    <row r="304" spans="1:17" s="144" customFormat="1" ht="20.25">
      <c r="A304" s="155" t="s">
        <v>50</v>
      </c>
      <c r="B304" s="155" t="s">
        <v>517</v>
      </c>
      <c r="C304" s="151">
        <v>42165</v>
      </c>
      <c r="D304" s="160">
        <v>51</v>
      </c>
      <c r="E304" s="156" t="s">
        <v>539</v>
      </c>
      <c r="F304" s="155">
        <v>300</v>
      </c>
      <c r="G304" s="154">
        <v>2976</v>
      </c>
      <c r="H304" s="154">
        <f t="shared" si="8"/>
        <v>3264</v>
      </c>
      <c r="I304" s="157">
        <f t="shared" si="9"/>
        <v>0.52307692307692311</v>
      </c>
      <c r="J304" s="629">
        <v>6240</v>
      </c>
      <c r="K304" s="154"/>
      <c r="L304" s="154"/>
      <c r="M304" s="158"/>
      <c r="N304" s="158"/>
      <c r="O304" s="158"/>
      <c r="P304" s="146"/>
      <c r="Q304" s="146"/>
    </row>
    <row r="305" spans="1:17" s="144" customFormat="1" ht="20.25">
      <c r="A305" s="155" t="s">
        <v>367</v>
      </c>
      <c r="B305" s="155" t="s">
        <v>524</v>
      </c>
      <c r="C305" s="151">
        <v>42212</v>
      </c>
      <c r="D305" s="160">
        <v>4</v>
      </c>
      <c r="E305" s="156" t="s">
        <v>537</v>
      </c>
      <c r="F305" s="155">
        <v>500</v>
      </c>
      <c r="G305" s="154">
        <v>5619</v>
      </c>
      <c r="H305" s="154">
        <f t="shared" si="8"/>
        <v>4826</v>
      </c>
      <c r="I305" s="157">
        <f t="shared" si="9"/>
        <v>0.46203925323121109</v>
      </c>
      <c r="J305" s="629">
        <v>10445</v>
      </c>
      <c r="K305" s="154"/>
      <c r="L305" s="154"/>
      <c r="M305" s="158"/>
      <c r="N305" s="158"/>
      <c r="O305" s="158"/>
      <c r="P305" s="146"/>
      <c r="Q305" s="146"/>
    </row>
    <row r="306" spans="1:17" s="144" customFormat="1" ht="20.25">
      <c r="A306" s="155" t="s">
        <v>50</v>
      </c>
      <c r="B306" s="155" t="s">
        <v>524</v>
      </c>
      <c r="C306" s="151">
        <v>42206</v>
      </c>
      <c r="D306" s="160">
        <v>10</v>
      </c>
      <c r="E306" s="156" t="s">
        <v>530</v>
      </c>
      <c r="F306" s="155">
        <v>800</v>
      </c>
      <c r="G306" s="154">
        <v>6956</v>
      </c>
      <c r="H306" s="154">
        <f t="shared" si="8"/>
        <v>7268</v>
      </c>
      <c r="I306" s="157">
        <f t="shared" si="9"/>
        <v>0.51096737907761525</v>
      </c>
      <c r="J306" s="629">
        <v>14224</v>
      </c>
      <c r="K306" s="154"/>
      <c r="L306" s="154"/>
      <c r="M306" s="158"/>
      <c r="N306" s="158"/>
      <c r="O306" s="158"/>
      <c r="P306" s="146"/>
      <c r="Q306" s="146"/>
    </row>
    <row r="307" spans="1:17" s="144" customFormat="1" ht="20.25">
      <c r="A307" s="155" t="s">
        <v>367</v>
      </c>
      <c r="B307" s="155" t="s">
        <v>514</v>
      </c>
      <c r="C307" s="151">
        <v>42143</v>
      </c>
      <c r="D307" s="160">
        <v>73</v>
      </c>
      <c r="E307" s="156" t="s">
        <v>533</v>
      </c>
      <c r="F307" s="155">
        <v>400</v>
      </c>
      <c r="G307" s="154">
        <v>4982</v>
      </c>
      <c r="H307" s="154">
        <f t="shared" si="8"/>
        <v>5062</v>
      </c>
      <c r="I307" s="157">
        <f t="shared" si="9"/>
        <v>0.50398247710075672</v>
      </c>
      <c r="J307" s="629">
        <v>10044</v>
      </c>
      <c r="K307" s="154"/>
      <c r="L307" s="154"/>
      <c r="M307" s="158"/>
      <c r="N307" s="158"/>
      <c r="O307" s="158"/>
      <c r="P307" s="146"/>
      <c r="Q307" s="146"/>
    </row>
    <row r="308" spans="1:17" s="144" customFormat="1" ht="20.25">
      <c r="A308" s="155" t="s">
        <v>52</v>
      </c>
      <c r="B308" s="155" t="s">
        <v>524</v>
      </c>
      <c r="C308" s="151">
        <v>42151</v>
      </c>
      <c r="D308" s="160">
        <v>65</v>
      </c>
      <c r="E308" s="156" t="s">
        <v>534</v>
      </c>
      <c r="F308" s="155">
        <v>1000</v>
      </c>
      <c r="G308" s="154">
        <v>9606</v>
      </c>
      <c r="H308" s="154">
        <f t="shared" si="8"/>
        <v>9644</v>
      </c>
      <c r="I308" s="157">
        <f t="shared" si="9"/>
        <v>0.50098701298701298</v>
      </c>
      <c r="J308" s="629">
        <v>19250</v>
      </c>
      <c r="K308" s="154"/>
      <c r="L308" s="154"/>
      <c r="M308" s="158"/>
      <c r="N308" s="158"/>
      <c r="O308" s="158"/>
      <c r="P308" s="146"/>
      <c r="Q308" s="146"/>
    </row>
    <row r="309" spans="1:17" s="144" customFormat="1" ht="20.25">
      <c r="A309" s="155" t="s">
        <v>50</v>
      </c>
      <c r="B309" s="155" t="s">
        <v>517</v>
      </c>
      <c r="C309" s="151">
        <v>42197</v>
      </c>
      <c r="D309" s="160">
        <v>19</v>
      </c>
      <c r="E309" s="156" t="s">
        <v>539</v>
      </c>
      <c r="F309" s="155">
        <v>200</v>
      </c>
      <c r="G309" s="154">
        <v>2304</v>
      </c>
      <c r="H309" s="154">
        <f t="shared" si="8"/>
        <v>2436</v>
      </c>
      <c r="I309" s="157">
        <f t="shared" si="9"/>
        <v>0.51392405063291136</v>
      </c>
      <c r="J309" s="629">
        <v>4740</v>
      </c>
      <c r="K309" s="154"/>
      <c r="L309" s="154"/>
      <c r="M309" s="158"/>
      <c r="N309" s="158"/>
      <c r="O309" s="158"/>
      <c r="P309" s="146"/>
      <c r="Q309" s="146"/>
    </row>
    <row r="310" spans="1:17" s="144" customFormat="1" ht="20.25">
      <c r="A310" s="155" t="s">
        <v>50</v>
      </c>
      <c r="B310" s="155" t="s">
        <v>517</v>
      </c>
      <c r="C310" s="151">
        <v>42122</v>
      </c>
      <c r="D310" s="160">
        <v>94</v>
      </c>
      <c r="E310" s="156" t="s">
        <v>525</v>
      </c>
      <c r="F310" s="155">
        <v>600</v>
      </c>
      <c r="G310" s="154">
        <v>6906</v>
      </c>
      <c r="H310" s="154">
        <f t="shared" si="8"/>
        <v>5766</v>
      </c>
      <c r="I310" s="157">
        <f t="shared" si="9"/>
        <v>0.45501893939393939</v>
      </c>
      <c r="J310" s="629">
        <v>12672</v>
      </c>
      <c r="K310" s="154"/>
      <c r="L310" s="154"/>
      <c r="M310" s="158"/>
      <c r="N310" s="158"/>
      <c r="O310" s="158"/>
      <c r="P310" s="146"/>
      <c r="Q310" s="146"/>
    </row>
    <row r="311" spans="1:17" s="144" customFormat="1" ht="20.25">
      <c r="A311" s="155" t="s">
        <v>367</v>
      </c>
      <c r="B311" s="155" t="s">
        <v>524</v>
      </c>
      <c r="C311" s="151">
        <v>42143</v>
      </c>
      <c r="D311" s="160">
        <v>73</v>
      </c>
      <c r="E311" s="156" t="s">
        <v>539</v>
      </c>
      <c r="F311" s="155">
        <v>700</v>
      </c>
      <c r="G311" s="154">
        <v>7230</v>
      </c>
      <c r="H311" s="154">
        <f t="shared" si="8"/>
        <v>6084</v>
      </c>
      <c r="I311" s="157">
        <f t="shared" si="9"/>
        <v>0.45696259576385762</v>
      </c>
      <c r="J311" s="629">
        <v>13314</v>
      </c>
      <c r="K311" s="154"/>
      <c r="L311" s="154"/>
      <c r="M311" s="158"/>
      <c r="N311" s="158"/>
      <c r="O311" s="158"/>
      <c r="P311" s="146"/>
      <c r="Q311" s="146"/>
    </row>
    <row r="312" spans="1:17" s="144" customFormat="1" ht="20.25">
      <c r="A312" s="155" t="s">
        <v>367</v>
      </c>
      <c r="B312" s="155" t="s">
        <v>517</v>
      </c>
      <c r="C312" s="151">
        <v>42172</v>
      </c>
      <c r="D312" s="160">
        <v>44</v>
      </c>
      <c r="E312" s="156" t="s">
        <v>537</v>
      </c>
      <c r="F312" s="155">
        <v>200</v>
      </c>
      <c r="G312" s="154">
        <v>2110</v>
      </c>
      <c r="H312" s="154">
        <f t="shared" si="8"/>
        <v>2170</v>
      </c>
      <c r="I312" s="157">
        <f t="shared" si="9"/>
        <v>0.5070093457943925</v>
      </c>
      <c r="J312" s="629">
        <v>4280</v>
      </c>
      <c r="K312" s="154"/>
      <c r="L312" s="154"/>
      <c r="M312" s="158"/>
      <c r="N312" s="158"/>
      <c r="O312" s="158"/>
      <c r="P312" s="146"/>
      <c r="Q312" s="146"/>
    </row>
    <row r="313" spans="1:17" s="144" customFormat="1" ht="20.25">
      <c r="A313" s="155" t="s">
        <v>50</v>
      </c>
      <c r="B313" s="155" t="s">
        <v>524</v>
      </c>
      <c r="C313" s="151">
        <v>42204</v>
      </c>
      <c r="D313" s="160">
        <v>12</v>
      </c>
      <c r="E313" s="156" t="s">
        <v>518</v>
      </c>
      <c r="F313" s="155">
        <v>300</v>
      </c>
      <c r="G313" s="154">
        <v>3119</v>
      </c>
      <c r="H313" s="154">
        <f t="shared" si="8"/>
        <v>2926</v>
      </c>
      <c r="I313" s="157">
        <f t="shared" si="9"/>
        <v>0.48403639371381307</v>
      </c>
      <c r="J313" s="629">
        <v>6045</v>
      </c>
      <c r="K313" s="154"/>
      <c r="L313" s="154"/>
      <c r="M313" s="158"/>
      <c r="N313" s="158"/>
      <c r="O313" s="158"/>
      <c r="P313" s="146"/>
      <c r="Q313" s="146"/>
    </row>
    <row r="314" spans="1:17" s="144" customFormat="1" ht="20.25">
      <c r="A314" s="155" t="s">
        <v>367</v>
      </c>
      <c r="B314" s="155" t="s">
        <v>524</v>
      </c>
      <c r="C314" s="151">
        <v>42127</v>
      </c>
      <c r="D314" s="160">
        <v>89</v>
      </c>
      <c r="E314" s="156" t="s">
        <v>530</v>
      </c>
      <c r="F314" s="155">
        <v>400</v>
      </c>
      <c r="G314" s="154">
        <v>3927</v>
      </c>
      <c r="H314" s="154">
        <f t="shared" si="8"/>
        <v>3253</v>
      </c>
      <c r="I314" s="157">
        <f t="shared" si="9"/>
        <v>0.45306406685236766</v>
      </c>
      <c r="J314" s="629">
        <v>7180</v>
      </c>
      <c r="K314" s="154"/>
      <c r="L314" s="154"/>
      <c r="M314" s="158"/>
      <c r="N314" s="158"/>
      <c r="O314" s="158"/>
      <c r="P314" s="146"/>
      <c r="Q314" s="146"/>
    </row>
    <row r="315" spans="1:17" s="144" customFormat="1" ht="20.25">
      <c r="A315" s="155" t="s">
        <v>50</v>
      </c>
      <c r="B315" s="155" t="s">
        <v>517</v>
      </c>
      <c r="C315" s="151">
        <v>42128</v>
      </c>
      <c r="D315" s="160">
        <v>88</v>
      </c>
      <c r="E315" s="156" t="s">
        <v>534</v>
      </c>
      <c r="F315" s="155">
        <v>600</v>
      </c>
      <c r="G315" s="154">
        <v>6796</v>
      </c>
      <c r="H315" s="154">
        <f t="shared" si="8"/>
        <v>6002</v>
      </c>
      <c r="I315" s="157">
        <f t="shared" si="9"/>
        <v>0.46897952805125803</v>
      </c>
      <c r="J315" s="629">
        <v>12798</v>
      </c>
      <c r="K315" s="154"/>
      <c r="L315" s="154"/>
      <c r="M315" s="158"/>
      <c r="N315" s="158"/>
      <c r="O315" s="158"/>
      <c r="P315" s="146"/>
      <c r="Q315" s="146"/>
    </row>
    <row r="316" spans="1:17" s="144" customFormat="1" ht="20.25">
      <c r="A316" s="155" t="s">
        <v>50</v>
      </c>
      <c r="B316" s="155" t="s">
        <v>524</v>
      </c>
      <c r="C316" s="151">
        <v>42215</v>
      </c>
      <c r="D316" s="160">
        <v>1</v>
      </c>
      <c r="E316" s="156" t="s">
        <v>530</v>
      </c>
      <c r="F316" s="155">
        <v>100</v>
      </c>
      <c r="G316" s="154">
        <v>1052</v>
      </c>
      <c r="H316" s="154">
        <f t="shared" si="8"/>
        <v>1014</v>
      </c>
      <c r="I316" s="157">
        <f t="shared" si="9"/>
        <v>0.49080348499515974</v>
      </c>
      <c r="J316" s="629">
        <v>2066</v>
      </c>
      <c r="K316" s="154"/>
      <c r="L316" s="154"/>
      <c r="M316" s="158"/>
      <c r="N316" s="158"/>
      <c r="O316" s="158"/>
      <c r="P316" s="146"/>
      <c r="Q316" s="146"/>
    </row>
    <row r="317" spans="1:17" s="144" customFormat="1" ht="20.25">
      <c r="A317" s="155" t="s">
        <v>50</v>
      </c>
      <c r="B317" s="155" t="s">
        <v>517</v>
      </c>
      <c r="C317" s="151">
        <v>42168</v>
      </c>
      <c r="D317" s="160">
        <v>48</v>
      </c>
      <c r="E317" s="156" t="s">
        <v>515</v>
      </c>
      <c r="F317" s="155">
        <v>200</v>
      </c>
      <c r="G317" s="154">
        <v>2376</v>
      </c>
      <c r="H317" s="154">
        <f t="shared" si="8"/>
        <v>2366</v>
      </c>
      <c r="I317" s="157">
        <f t="shared" si="9"/>
        <v>0.49894559257697174</v>
      </c>
      <c r="J317" s="629">
        <v>4742</v>
      </c>
      <c r="K317" s="154"/>
      <c r="L317" s="154"/>
      <c r="M317" s="158"/>
      <c r="N317" s="158"/>
      <c r="O317" s="158"/>
      <c r="P317" s="146"/>
      <c r="Q317" s="146"/>
    </row>
    <row r="318" spans="1:17" s="144" customFormat="1" ht="20.25">
      <c r="A318" s="155" t="s">
        <v>52</v>
      </c>
      <c r="B318" s="155" t="s">
        <v>524</v>
      </c>
      <c r="C318" s="151">
        <v>42120</v>
      </c>
      <c r="D318" s="160">
        <v>96</v>
      </c>
      <c r="E318" s="156" t="s">
        <v>525</v>
      </c>
      <c r="F318" s="155">
        <v>200</v>
      </c>
      <c r="G318" s="154">
        <v>1961</v>
      </c>
      <c r="H318" s="154">
        <f t="shared" si="8"/>
        <v>1915</v>
      </c>
      <c r="I318" s="157">
        <f t="shared" si="9"/>
        <v>0.49406604747162025</v>
      </c>
      <c r="J318" s="629">
        <v>3876</v>
      </c>
      <c r="K318" s="154"/>
      <c r="L318" s="154"/>
      <c r="M318" s="158"/>
      <c r="N318" s="158"/>
      <c r="O318" s="158"/>
      <c r="P318" s="146"/>
      <c r="Q318" s="146"/>
    </row>
    <row r="319" spans="1:17" s="144" customFormat="1" ht="20.25">
      <c r="A319" s="155" t="s">
        <v>52</v>
      </c>
      <c r="B319" s="155" t="s">
        <v>517</v>
      </c>
      <c r="C319" s="151">
        <v>42192</v>
      </c>
      <c r="D319" s="160">
        <v>24</v>
      </c>
      <c r="E319" s="156" t="s">
        <v>532</v>
      </c>
      <c r="F319" s="155">
        <v>400</v>
      </c>
      <c r="G319" s="154">
        <v>4162</v>
      </c>
      <c r="H319" s="154">
        <f t="shared" si="8"/>
        <v>4926</v>
      </c>
      <c r="I319" s="157">
        <f t="shared" si="9"/>
        <v>0.54203345070422537</v>
      </c>
      <c r="J319" s="629">
        <v>9088</v>
      </c>
      <c r="K319" s="154"/>
      <c r="L319" s="154"/>
      <c r="M319" s="158"/>
      <c r="N319" s="158"/>
      <c r="O319" s="158"/>
      <c r="P319" s="146"/>
      <c r="Q319" s="146"/>
    </row>
    <row r="320" spans="1:17" s="144" customFormat="1" ht="20.25">
      <c r="A320" s="155" t="s">
        <v>52</v>
      </c>
      <c r="B320" s="155" t="s">
        <v>514</v>
      </c>
      <c r="C320" s="151">
        <v>42142</v>
      </c>
      <c r="D320" s="160">
        <v>74</v>
      </c>
      <c r="E320" s="156" t="s">
        <v>525</v>
      </c>
      <c r="F320" s="155">
        <v>1000</v>
      </c>
      <c r="G320" s="154">
        <v>12615</v>
      </c>
      <c r="H320" s="154">
        <f t="shared" si="8"/>
        <v>12465</v>
      </c>
      <c r="I320" s="157">
        <f t="shared" si="9"/>
        <v>0.49700956937799046</v>
      </c>
      <c r="J320" s="629">
        <v>25080</v>
      </c>
      <c r="K320" s="154"/>
      <c r="L320" s="154"/>
      <c r="M320" s="158"/>
      <c r="N320" s="158"/>
      <c r="O320" s="158"/>
      <c r="P320" s="146"/>
      <c r="Q320" s="146"/>
    </row>
    <row r="321" spans="1:17" s="144" customFormat="1" ht="20.25">
      <c r="A321" s="155" t="s">
        <v>367</v>
      </c>
      <c r="B321" s="155" t="s">
        <v>517</v>
      </c>
      <c r="C321" s="151">
        <v>42203</v>
      </c>
      <c r="D321" s="160">
        <v>13</v>
      </c>
      <c r="E321" s="156" t="s">
        <v>537</v>
      </c>
      <c r="F321" s="155">
        <v>800</v>
      </c>
      <c r="G321" s="154">
        <v>9178</v>
      </c>
      <c r="H321" s="154">
        <f t="shared" si="8"/>
        <v>9326</v>
      </c>
      <c r="I321" s="157">
        <f t="shared" si="9"/>
        <v>0.50399913532209251</v>
      </c>
      <c r="J321" s="629">
        <v>18504</v>
      </c>
      <c r="K321" s="154"/>
      <c r="L321" s="154"/>
      <c r="M321" s="158"/>
      <c r="N321" s="158"/>
      <c r="O321" s="158"/>
      <c r="P321" s="146"/>
      <c r="Q321" s="146"/>
    </row>
    <row r="322" spans="1:17" s="144" customFormat="1" ht="20.25">
      <c r="A322" s="155" t="s">
        <v>50</v>
      </c>
      <c r="B322" s="155" t="s">
        <v>524</v>
      </c>
      <c r="C322" s="151">
        <v>42145</v>
      </c>
      <c r="D322" s="160">
        <v>71</v>
      </c>
      <c r="E322" s="156" t="s">
        <v>542</v>
      </c>
      <c r="F322" s="155">
        <v>400</v>
      </c>
      <c r="G322" s="154">
        <v>3841</v>
      </c>
      <c r="H322" s="154">
        <f t="shared" si="8"/>
        <v>3311</v>
      </c>
      <c r="I322" s="157">
        <f t="shared" si="9"/>
        <v>0.46294742729306487</v>
      </c>
      <c r="J322" s="629">
        <v>7152</v>
      </c>
      <c r="K322" s="154"/>
      <c r="L322" s="154"/>
      <c r="M322" s="158"/>
      <c r="N322" s="158"/>
      <c r="O322" s="158"/>
      <c r="P322" s="146"/>
      <c r="Q322" s="146"/>
    </row>
    <row r="323" spans="1:17" s="144" customFormat="1" ht="20.25">
      <c r="A323" s="155" t="s">
        <v>367</v>
      </c>
      <c r="B323" s="155" t="s">
        <v>517</v>
      </c>
      <c r="C323" s="151">
        <v>42180</v>
      </c>
      <c r="D323" s="160">
        <v>36</v>
      </c>
      <c r="E323" s="156" t="s">
        <v>515</v>
      </c>
      <c r="F323" s="155">
        <v>600</v>
      </c>
      <c r="G323" s="154">
        <v>6485</v>
      </c>
      <c r="H323" s="154">
        <f t="shared" si="8"/>
        <v>5797</v>
      </c>
      <c r="I323" s="157">
        <f t="shared" si="9"/>
        <v>0.47199153232372576</v>
      </c>
      <c r="J323" s="629">
        <v>12282</v>
      </c>
      <c r="K323" s="154"/>
      <c r="L323" s="154"/>
      <c r="M323" s="158"/>
      <c r="N323" s="158"/>
      <c r="O323" s="158"/>
      <c r="P323" s="146"/>
      <c r="Q323" s="146"/>
    </row>
    <row r="324" spans="1:17" s="144" customFormat="1" ht="20.25">
      <c r="A324" s="155" t="s">
        <v>50</v>
      </c>
      <c r="B324" s="155" t="s">
        <v>514</v>
      </c>
      <c r="C324" s="151">
        <v>42124</v>
      </c>
      <c r="D324" s="160">
        <v>92</v>
      </c>
      <c r="E324" s="156" t="s">
        <v>537</v>
      </c>
      <c r="F324" s="155">
        <v>1000</v>
      </c>
      <c r="G324" s="154">
        <v>10889</v>
      </c>
      <c r="H324" s="154">
        <f t="shared" si="8"/>
        <v>10051</v>
      </c>
      <c r="I324" s="157">
        <f t="shared" si="9"/>
        <v>0.47999044890162368</v>
      </c>
      <c r="J324" s="629">
        <v>20940</v>
      </c>
      <c r="K324" s="154"/>
      <c r="L324" s="154"/>
      <c r="M324" s="158"/>
      <c r="N324" s="158"/>
      <c r="O324" s="158"/>
      <c r="P324" s="146"/>
      <c r="Q324" s="146"/>
    </row>
    <row r="325" spans="1:17" s="144" customFormat="1" ht="20.25">
      <c r="A325" s="155" t="s">
        <v>367</v>
      </c>
      <c r="B325" s="155" t="s">
        <v>514</v>
      </c>
      <c r="C325" s="151">
        <v>42212</v>
      </c>
      <c r="D325" s="160">
        <v>4</v>
      </c>
      <c r="E325" s="156" t="s">
        <v>515</v>
      </c>
      <c r="F325" s="155">
        <v>1000</v>
      </c>
      <c r="G325" s="154">
        <v>10342</v>
      </c>
      <c r="H325" s="154">
        <f t="shared" ref="H325:H388" si="10">+J325-G325</f>
        <v>12338</v>
      </c>
      <c r="I325" s="157">
        <f t="shared" ref="I325:I388" si="11">+H325/J325</f>
        <v>0.54400352733686064</v>
      </c>
      <c r="J325" s="629">
        <v>22680</v>
      </c>
      <c r="K325" s="154"/>
      <c r="L325" s="154"/>
      <c r="M325" s="158"/>
      <c r="N325" s="158"/>
      <c r="O325" s="158"/>
      <c r="P325" s="146"/>
      <c r="Q325" s="146"/>
    </row>
    <row r="326" spans="1:17" s="144" customFormat="1" ht="20.25">
      <c r="A326" s="155" t="s">
        <v>367</v>
      </c>
      <c r="B326" s="155" t="s">
        <v>514</v>
      </c>
      <c r="C326" s="151">
        <v>42157</v>
      </c>
      <c r="D326" s="160">
        <v>59</v>
      </c>
      <c r="E326" s="156" t="s">
        <v>532</v>
      </c>
      <c r="F326" s="155">
        <v>700</v>
      </c>
      <c r="G326" s="154">
        <v>8093</v>
      </c>
      <c r="H326" s="154">
        <f t="shared" si="10"/>
        <v>9274</v>
      </c>
      <c r="I326" s="157">
        <f t="shared" si="11"/>
        <v>0.53400126677031146</v>
      </c>
      <c r="J326" s="629">
        <v>17367</v>
      </c>
      <c r="K326" s="154"/>
      <c r="L326" s="154"/>
      <c r="M326" s="158"/>
      <c r="N326" s="158"/>
      <c r="O326" s="158"/>
      <c r="P326" s="146"/>
      <c r="Q326" s="146"/>
    </row>
    <row r="327" spans="1:17" s="144" customFormat="1" ht="20.25">
      <c r="A327" s="155" t="s">
        <v>52</v>
      </c>
      <c r="B327" s="155" t="s">
        <v>524</v>
      </c>
      <c r="C327" s="151">
        <v>42144</v>
      </c>
      <c r="D327" s="160">
        <v>72</v>
      </c>
      <c r="E327" s="156" t="s">
        <v>525</v>
      </c>
      <c r="F327" s="155">
        <v>700</v>
      </c>
      <c r="G327" s="154">
        <v>5490</v>
      </c>
      <c r="H327" s="154">
        <f t="shared" si="10"/>
        <v>6655</v>
      </c>
      <c r="I327" s="157">
        <f t="shared" si="11"/>
        <v>0.54796212433100044</v>
      </c>
      <c r="J327" s="629">
        <v>12145</v>
      </c>
      <c r="K327" s="154"/>
      <c r="L327" s="154"/>
      <c r="M327" s="158"/>
      <c r="N327" s="158"/>
      <c r="O327" s="158"/>
      <c r="P327" s="146"/>
      <c r="Q327" s="146"/>
    </row>
    <row r="328" spans="1:17" s="144" customFormat="1" ht="20.25">
      <c r="A328" s="155" t="s">
        <v>367</v>
      </c>
      <c r="B328" s="155" t="s">
        <v>524</v>
      </c>
      <c r="C328" s="151">
        <v>42168</v>
      </c>
      <c r="D328" s="160">
        <v>48</v>
      </c>
      <c r="E328" s="156" t="s">
        <v>518</v>
      </c>
      <c r="F328" s="155">
        <v>600</v>
      </c>
      <c r="G328" s="154">
        <v>5556</v>
      </c>
      <c r="H328" s="154">
        <f t="shared" si="10"/>
        <v>6366</v>
      </c>
      <c r="I328" s="157">
        <f t="shared" si="11"/>
        <v>0.53397081026673376</v>
      </c>
      <c r="J328" s="629">
        <v>11922</v>
      </c>
      <c r="K328" s="154"/>
      <c r="L328" s="154"/>
      <c r="M328" s="158"/>
      <c r="N328" s="158"/>
      <c r="O328" s="158"/>
      <c r="P328" s="146"/>
      <c r="Q328" s="146"/>
    </row>
    <row r="329" spans="1:17" s="144" customFormat="1" ht="20.25">
      <c r="A329" s="155" t="s">
        <v>367</v>
      </c>
      <c r="B329" s="155" t="s">
        <v>514</v>
      </c>
      <c r="C329" s="151">
        <v>42196</v>
      </c>
      <c r="D329" s="160">
        <v>20</v>
      </c>
      <c r="E329" s="156" t="s">
        <v>552</v>
      </c>
      <c r="F329" s="155">
        <v>200</v>
      </c>
      <c r="G329" s="154">
        <v>2173</v>
      </c>
      <c r="H329" s="154">
        <f t="shared" si="10"/>
        <v>2441</v>
      </c>
      <c r="I329" s="157">
        <f t="shared" si="11"/>
        <v>0.52904204594711746</v>
      </c>
      <c r="J329" s="629">
        <v>4614</v>
      </c>
      <c r="K329" s="154"/>
      <c r="L329" s="154"/>
      <c r="M329" s="158"/>
      <c r="N329" s="158"/>
      <c r="O329" s="158"/>
      <c r="P329" s="146"/>
      <c r="Q329" s="146"/>
    </row>
    <row r="330" spans="1:17" s="144" customFormat="1" ht="20.25">
      <c r="A330" s="155" t="s">
        <v>50</v>
      </c>
      <c r="B330" s="155" t="s">
        <v>514</v>
      </c>
      <c r="C330" s="151">
        <v>42143</v>
      </c>
      <c r="D330" s="160">
        <v>73</v>
      </c>
      <c r="E330" s="156" t="s">
        <v>518</v>
      </c>
      <c r="F330" s="155">
        <v>1000</v>
      </c>
      <c r="G330" s="154">
        <v>9712</v>
      </c>
      <c r="H330" s="154">
        <f t="shared" si="10"/>
        <v>10778</v>
      </c>
      <c r="I330" s="157">
        <f t="shared" si="11"/>
        <v>0.52601268911664223</v>
      </c>
      <c r="J330" s="629">
        <v>20490</v>
      </c>
      <c r="K330" s="154"/>
      <c r="L330" s="154"/>
      <c r="M330" s="158"/>
      <c r="N330" s="158"/>
      <c r="O330" s="158"/>
      <c r="P330" s="146"/>
      <c r="Q330" s="146"/>
    </row>
    <row r="331" spans="1:17" s="144" customFormat="1" ht="20.25">
      <c r="A331" s="155" t="s">
        <v>50</v>
      </c>
      <c r="B331" s="155" t="s">
        <v>514</v>
      </c>
      <c r="C331" s="151">
        <v>42126</v>
      </c>
      <c r="D331" s="160">
        <v>90</v>
      </c>
      <c r="E331" s="156" t="s">
        <v>537</v>
      </c>
      <c r="F331" s="155">
        <v>400</v>
      </c>
      <c r="G331" s="154">
        <v>4422</v>
      </c>
      <c r="H331" s="154">
        <f t="shared" si="10"/>
        <v>4198</v>
      </c>
      <c r="I331" s="157">
        <f t="shared" si="11"/>
        <v>0.48700696055684456</v>
      </c>
      <c r="J331" s="629">
        <v>8620</v>
      </c>
      <c r="K331" s="154"/>
      <c r="L331" s="154"/>
      <c r="M331" s="158"/>
      <c r="N331" s="158"/>
      <c r="O331" s="158"/>
      <c r="P331" s="146"/>
      <c r="Q331" s="146"/>
    </row>
    <row r="332" spans="1:17" s="144" customFormat="1" ht="20.25">
      <c r="A332" s="155" t="s">
        <v>50</v>
      </c>
      <c r="B332" s="155" t="s">
        <v>517</v>
      </c>
      <c r="C332" s="151">
        <v>42133</v>
      </c>
      <c r="D332" s="160">
        <v>83</v>
      </c>
      <c r="E332" s="156" t="s">
        <v>532</v>
      </c>
      <c r="F332" s="155">
        <v>500</v>
      </c>
      <c r="G332" s="154">
        <v>5705</v>
      </c>
      <c r="H332" s="154">
        <f t="shared" si="10"/>
        <v>6155</v>
      </c>
      <c r="I332" s="157">
        <f t="shared" si="11"/>
        <v>0.51897133220910618</v>
      </c>
      <c r="J332" s="629">
        <v>11860</v>
      </c>
      <c r="K332" s="154"/>
      <c r="L332" s="154"/>
      <c r="M332" s="158"/>
      <c r="N332" s="158"/>
      <c r="O332" s="158"/>
      <c r="P332" s="146"/>
      <c r="Q332" s="146"/>
    </row>
    <row r="333" spans="1:17" s="144" customFormat="1" ht="20.25">
      <c r="A333" s="155" t="s">
        <v>50</v>
      </c>
      <c r="B333" s="155" t="s">
        <v>524</v>
      </c>
      <c r="C333" s="151">
        <v>42131</v>
      </c>
      <c r="D333" s="160">
        <v>85</v>
      </c>
      <c r="E333" s="156" t="s">
        <v>542</v>
      </c>
      <c r="F333" s="155">
        <v>800</v>
      </c>
      <c r="G333" s="154">
        <v>8016</v>
      </c>
      <c r="H333" s="154">
        <f t="shared" si="10"/>
        <v>6968</v>
      </c>
      <c r="I333" s="157">
        <f t="shared" si="11"/>
        <v>0.46502936465563266</v>
      </c>
      <c r="J333" s="629">
        <v>14984</v>
      </c>
      <c r="K333" s="154"/>
      <c r="L333" s="154"/>
      <c r="M333" s="158"/>
      <c r="N333" s="158"/>
      <c r="O333" s="158"/>
      <c r="P333" s="146"/>
      <c r="Q333" s="146"/>
    </row>
    <row r="334" spans="1:17" s="144" customFormat="1" ht="20.25">
      <c r="A334" s="155" t="s">
        <v>367</v>
      </c>
      <c r="B334" s="155" t="s">
        <v>524</v>
      </c>
      <c r="C334" s="151">
        <v>42200</v>
      </c>
      <c r="D334" s="160">
        <v>16</v>
      </c>
      <c r="E334" s="156" t="s">
        <v>515</v>
      </c>
      <c r="F334" s="155">
        <v>200</v>
      </c>
      <c r="G334" s="154">
        <v>1885</v>
      </c>
      <c r="H334" s="154">
        <f t="shared" si="10"/>
        <v>2125</v>
      </c>
      <c r="I334" s="157">
        <f t="shared" si="11"/>
        <v>0.52992518703241898</v>
      </c>
      <c r="J334" s="629">
        <v>4010</v>
      </c>
      <c r="K334" s="154"/>
      <c r="L334" s="154"/>
      <c r="M334" s="158"/>
      <c r="N334" s="158"/>
      <c r="O334" s="158"/>
      <c r="P334" s="146"/>
      <c r="Q334" s="146"/>
    </row>
    <row r="335" spans="1:17" s="144" customFormat="1" ht="20.25">
      <c r="A335" s="155" t="s">
        <v>367</v>
      </c>
      <c r="B335" s="155" t="s">
        <v>514</v>
      </c>
      <c r="C335" s="151">
        <v>42119</v>
      </c>
      <c r="D335" s="160">
        <v>97</v>
      </c>
      <c r="E335" s="156" t="s">
        <v>525</v>
      </c>
      <c r="F335" s="155">
        <v>500</v>
      </c>
      <c r="G335" s="154">
        <v>6102</v>
      </c>
      <c r="H335" s="154">
        <f t="shared" si="10"/>
        <v>6403</v>
      </c>
      <c r="I335" s="157">
        <f t="shared" si="11"/>
        <v>0.5120351859256298</v>
      </c>
      <c r="J335" s="629">
        <v>12505</v>
      </c>
      <c r="K335" s="154"/>
      <c r="L335" s="154"/>
      <c r="M335" s="158"/>
      <c r="N335" s="158"/>
      <c r="O335" s="158"/>
      <c r="P335" s="146"/>
      <c r="Q335" s="146"/>
    </row>
    <row r="336" spans="1:17" s="144" customFormat="1" ht="20.25">
      <c r="A336" s="155" t="s">
        <v>52</v>
      </c>
      <c r="B336" s="155" t="s">
        <v>514</v>
      </c>
      <c r="C336" s="151">
        <v>42151</v>
      </c>
      <c r="D336" s="160">
        <v>65</v>
      </c>
      <c r="E336" s="156" t="s">
        <v>532</v>
      </c>
      <c r="F336" s="155">
        <v>300</v>
      </c>
      <c r="G336" s="154">
        <v>3316</v>
      </c>
      <c r="H336" s="154">
        <f t="shared" si="10"/>
        <v>3989</v>
      </c>
      <c r="I336" s="157">
        <f t="shared" si="11"/>
        <v>0.54606433949349764</v>
      </c>
      <c r="J336" s="629">
        <v>7305</v>
      </c>
      <c r="K336" s="154"/>
      <c r="L336" s="154"/>
      <c r="M336" s="158"/>
      <c r="N336" s="158"/>
      <c r="O336" s="158"/>
      <c r="P336" s="146"/>
      <c r="Q336" s="146"/>
    </row>
    <row r="337" spans="1:17" s="144" customFormat="1" ht="20.25">
      <c r="A337" s="155" t="s">
        <v>52</v>
      </c>
      <c r="B337" s="155" t="s">
        <v>524</v>
      </c>
      <c r="C337" s="151">
        <v>42204</v>
      </c>
      <c r="D337" s="160">
        <v>12</v>
      </c>
      <c r="E337" s="156" t="s">
        <v>525</v>
      </c>
      <c r="F337" s="155">
        <v>100</v>
      </c>
      <c r="G337" s="154">
        <v>866</v>
      </c>
      <c r="H337" s="154">
        <f t="shared" si="10"/>
        <v>838</v>
      </c>
      <c r="I337" s="157">
        <f t="shared" si="11"/>
        <v>0.49178403755868544</v>
      </c>
      <c r="J337" s="629">
        <v>1704</v>
      </c>
      <c r="K337" s="154"/>
      <c r="L337" s="154"/>
      <c r="M337" s="158"/>
      <c r="N337" s="158"/>
      <c r="O337" s="158"/>
      <c r="P337" s="146"/>
      <c r="Q337" s="146"/>
    </row>
    <row r="338" spans="1:17" s="144" customFormat="1" ht="20.25">
      <c r="A338" s="155" t="s">
        <v>52</v>
      </c>
      <c r="B338" s="155" t="s">
        <v>514</v>
      </c>
      <c r="C338" s="151">
        <v>42140</v>
      </c>
      <c r="D338" s="160">
        <v>76</v>
      </c>
      <c r="E338" s="156" t="s">
        <v>532</v>
      </c>
      <c r="F338" s="155">
        <v>500</v>
      </c>
      <c r="G338" s="154">
        <v>5420</v>
      </c>
      <c r="H338" s="154">
        <f t="shared" si="10"/>
        <v>6545</v>
      </c>
      <c r="I338" s="157">
        <f t="shared" si="11"/>
        <v>0.54701211867948185</v>
      </c>
      <c r="J338" s="629">
        <v>11965</v>
      </c>
      <c r="K338" s="154"/>
      <c r="L338" s="154"/>
      <c r="M338" s="158"/>
      <c r="N338" s="158"/>
      <c r="O338" s="158"/>
      <c r="P338" s="146"/>
      <c r="Q338" s="146"/>
    </row>
    <row r="339" spans="1:17" s="144" customFormat="1" ht="20.25">
      <c r="A339" s="155" t="s">
        <v>52</v>
      </c>
      <c r="B339" s="155" t="s">
        <v>514</v>
      </c>
      <c r="C339" s="151">
        <v>42208</v>
      </c>
      <c r="D339" s="160">
        <v>8</v>
      </c>
      <c r="E339" s="156" t="s">
        <v>542</v>
      </c>
      <c r="F339" s="155">
        <v>400</v>
      </c>
      <c r="G339" s="154">
        <v>4158</v>
      </c>
      <c r="H339" s="154">
        <f t="shared" si="10"/>
        <v>5082</v>
      </c>
      <c r="I339" s="157">
        <f t="shared" si="11"/>
        <v>0.55000000000000004</v>
      </c>
      <c r="J339" s="629">
        <v>9240</v>
      </c>
      <c r="K339" s="154"/>
      <c r="L339" s="154"/>
      <c r="M339" s="158"/>
      <c r="N339" s="158"/>
      <c r="O339" s="158"/>
      <c r="P339" s="146"/>
      <c r="Q339" s="146"/>
    </row>
    <row r="340" spans="1:17" s="144" customFormat="1" ht="20.25">
      <c r="A340" s="155" t="s">
        <v>50</v>
      </c>
      <c r="B340" s="155" t="s">
        <v>517</v>
      </c>
      <c r="C340" s="151">
        <v>42202</v>
      </c>
      <c r="D340" s="160">
        <v>14</v>
      </c>
      <c r="E340" s="156" t="s">
        <v>515</v>
      </c>
      <c r="F340" s="155">
        <v>200</v>
      </c>
      <c r="G340" s="154">
        <v>2150</v>
      </c>
      <c r="H340" s="154">
        <f t="shared" si="10"/>
        <v>2376</v>
      </c>
      <c r="I340" s="157">
        <f t="shared" si="11"/>
        <v>0.52496685815289434</v>
      </c>
      <c r="J340" s="629">
        <v>4526</v>
      </c>
      <c r="K340" s="154"/>
      <c r="L340" s="154"/>
      <c r="M340" s="158"/>
      <c r="N340" s="158"/>
      <c r="O340" s="158"/>
      <c r="P340" s="146"/>
      <c r="Q340" s="146"/>
    </row>
    <row r="341" spans="1:17" s="144" customFormat="1" ht="20.25">
      <c r="A341" s="155" t="s">
        <v>50</v>
      </c>
      <c r="B341" s="155" t="s">
        <v>517</v>
      </c>
      <c r="C341" s="151">
        <v>42186</v>
      </c>
      <c r="D341" s="160">
        <v>30</v>
      </c>
      <c r="E341" s="156" t="s">
        <v>532</v>
      </c>
      <c r="F341" s="155">
        <v>500</v>
      </c>
      <c r="G341" s="154">
        <v>6093</v>
      </c>
      <c r="H341" s="154">
        <f t="shared" si="10"/>
        <v>5602</v>
      </c>
      <c r="I341" s="157">
        <f t="shared" si="11"/>
        <v>0.47900812312954255</v>
      </c>
      <c r="J341" s="629">
        <v>11695</v>
      </c>
      <c r="K341" s="154"/>
      <c r="L341" s="154"/>
      <c r="M341" s="158"/>
      <c r="N341" s="158"/>
      <c r="O341" s="158"/>
      <c r="P341" s="146"/>
      <c r="Q341" s="146"/>
    </row>
    <row r="342" spans="1:17" s="144" customFormat="1" ht="20.25">
      <c r="A342" s="155" t="s">
        <v>50</v>
      </c>
      <c r="B342" s="155" t="s">
        <v>517</v>
      </c>
      <c r="C342" s="151">
        <v>42178</v>
      </c>
      <c r="D342" s="160">
        <v>38</v>
      </c>
      <c r="E342" s="156" t="s">
        <v>539</v>
      </c>
      <c r="F342" s="155">
        <v>100</v>
      </c>
      <c r="G342" s="154">
        <v>1084</v>
      </c>
      <c r="H342" s="154">
        <f t="shared" si="10"/>
        <v>1188</v>
      </c>
      <c r="I342" s="157">
        <f t="shared" si="11"/>
        <v>0.522887323943662</v>
      </c>
      <c r="J342" s="629">
        <v>2272</v>
      </c>
      <c r="K342" s="154"/>
      <c r="L342" s="154"/>
      <c r="M342" s="158"/>
      <c r="N342" s="158"/>
      <c r="O342" s="158"/>
      <c r="P342" s="146"/>
      <c r="Q342" s="146"/>
    </row>
    <row r="343" spans="1:17" s="144" customFormat="1" ht="20.25">
      <c r="A343" s="155" t="s">
        <v>52</v>
      </c>
      <c r="B343" s="155" t="s">
        <v>517</v>
      </c>
      <c r="C343" s="151">
        <v>42123</v>
      </c>
      <c r="D343" s="160">
        <v>93</v>
      </c>
      <c r="E343" s="156" t="s">
        <v>515</v>
      </c>
      <c r="F343" s="155">
        <v>100</v>
      </c>
      <c r="G343" s="154">
        <v>1104</v>
      </c>
      <c r="H343" s="154">
        <f t="shared" si="10"/>
        <v>1053</v>
      </c>
      <c r="I343" s="157">
        <f t="shared" si="11"/>
        <v>0.48817802503477054</v>
      </c>
      <c r="J343" s="629">
        <v>2157</v>
      </c>
      <c r="K343" s="154"/>
      <c r="L343" s="154"/>
      <c r="M343" s="158"/>
      <c r="N343" s="158"/>
      <c r="O343" s="158"/>
      <c r="P343" s="146"/>
      <c r="Q343" s="146"/>
    </row>
    <row r="344" spans="1:17" s="144" customFormat="1" ht="20.25">
      <c r="A344" s="155" t="s">
        <v>52</v>
      </c>
      <c r="B344" s="155" t="s">
        <v>514</v>
      </c>
      <c r="C344" s="151">
        <v>42131</v>
      </c>
      <c r="D344" s="160">
        <v>85</v>
      </c>
      <c r="E344" s="156" t="s">
        <v>518</v>
      </c>
      <c r="F344" s="155">
        <v>400</v>
      </c>
      <c r="G344" s="154">
        <v>4768</v>
      </c>
      <c r="H344" s="154">
        <f t="shared" si="10"/>
        <v>3964</v>
      </c>
      <c r="I344" s="157">
        <f t="shared" si="11"/>
        <v>0.45396243701328448</v>
      </c>
      <c r="J344" s="629">
        <v>8732</v>
      </c>
      <c r="K344" s="154"/>
      <c r="L344" s="154"/>
      <c r="M344" s="158"/>
      <c r="N344" s="158"/>
      <c r="O344" s="158"/>
      <c r="P344" s="146"/>
      <c r="Q344" s="146"/>
    </row>
    <row r="345" spans="1:17" s="144" customFormat="1" ht="20.25">
      <c r="A345" s="155" t="s">
        <v>52</v>
      </c>
      <c r="B345" s="155" t="s">
        <v>517</v>
      </c>
      <c r="C345" s="151">
        <v>42166</v>
      </c>
      <c r="D345" s="160">
        <v>50</v>
      </c>
      <c r="E345" s="156" t="s">
        <v>534</v>
      </c>
      <c r="F345" s="155">
        <v>800</v>
      </c>
      <c r="G345" s="154">
        <v>8483</v>
      </c>
      <c r="H345" s="154">
        <f t="shared" si="10"/>
        <v>7373</v>
      </c>
      <c r="I345" s="157">
        <f t="shared" si="11"/>
        <v>0.46499747729566093</v>
      </c>
      <c r="J345" s="629">
        <v>15856</v>
      </c>
      <c r="K345" s="154"/>
      <c r="L345" s="154"/>
      <c r="M345" s="158"/>
      <c r="N345" s="158"/>
      <c r="O345" s="158"/>
      <c r="P345" s="146"/>
      <c r="Q345" s="146"/>
    </row>
    <row r="346" spans="1:17" s="144" customFormat="1" ht="20.25">
      <c r="A346" s="155" t="s">
        <v>367</v>
      </c>
      <c r="B346" s="155" t="s">
        <v>514</v>
      </c>
      <c r="C346" s="151">
        <v>42158</v>
      </c>
      <c r="D346" s="160">
        <v>58</v>
      </c>
      <c r="E346" s="156" t="s">
        <v>520</v>
      </c>
      <c r="F346" s="155">
        <v>100</v>
      </c>
      <c r="G346" s="154">
        <v>1339</v>
      </c>
      <c r="H346" s="154">
        <f t="shared" si="10"/>
        <v>1145</v>
      </c>
      <c r="I346" s="157">
        <f t="shared" si="11"/>
        <v>0.4609500805152979</v>
      </c>
      <c r="J346" s="629">
        <v>2484</v>
      </c>
      <c r="K346" s="154"/>
      <c r="L346" s="154"/>
      <c r="M346" s="158"/>
      <c r="N346" s="158"/>
      <c r="O346" s="158"/>
      <c r="P346" s="146"/>
      <c r="Q346" s="146"/>
    </row>
    <row r="347" spans="1:17" s="144" customFormat="1" ht="20.25">
      <c r="A347" s="155" t="s">
        <v>52</v>
      </c>
      <c r="B347" s="155" t="s">
        <v>517</v>
      </c>
      <c r="C347" s="151">
        <v>42195</v>
      </c>
      <c r="D347" s="160">
        <v>21</v>
      </c>
      <c r="E347" s="156" t="s">
        <v>530</v>
      </c>
      <c r="F347" s="155">
        <v>1000</v>
      </c>
      <c r="G347" s="154">
        <v>12887</v>
      </c>
      <c r="H347" s="154">
        <f t="shared" si="10"/>
        <v>10933</v>
      </c>
      <c r="I347" s="157">
        <f t="shared" si="11"/>
        <v>0.4589840470193115</v>
      </c>
      <c r="J347" s="629">
        <v>23820</v>
      </c>
      <c r="K347" s="154"/>
      <c r="L347" s="154"/>
      <c r="M347" s="158"/>
      <c r="N347" s="158"/>
      <c r="O347" s="158"/>
      <c r="P347" s="146"/>
      <c r="Q347" s="146"/>
    </row>
    <row r="348" spans="1:17" s="144" customFormat="1" ht="20.25">
      <c r="A348" s="155" t="s">
        <v>367</v>
      </c>
      <c r="B348" s="155" t="s">
        <v>517</v>
      </c>
      <c r="C348" s="151">
        <v>42196</v>
      </c>
      <c r="D348" s="160">
        <v>20</v>
      </c>
      <c r="E348" s="156" t="s">
        <v>537</v>
      </c>
      <c r="F348" s="155">
        <v>200</v>
      </c>
      <c r="G348" s="154">
        <v>2156</v>
      </c>
      <c r="H348" s="154">
        <f t="shared" si="10"/>
        <v>2316</v>
      </c>
      <c r="I348" s="157">
        <f t="shared" si="11"/>
        <v>0.51788908765652952</v>
      </c>
      <c r="J348" s="629">
        <v>4472</v>
      </c>
      <c r="K348" s="154"/>
      <c r="L348" s="154"/>
      <c r="M348" s="158"/>
      <c r="N348" s="158"/>
      <c r="O348" s="158"/>
      <c r="P348" s="146"/>
      <c r="Q348" s="146"/>
    </row>
    <row r="349" spans="1:17" s="144" customFormat="1" ht="20.25">
      <c r="A349" s="155" t="s">
        <v>367</v>
      </c>
      <c r="B349" s="155" t="s">
        <v>524</v>
      </c>
      <c r="C349" s="151">
        <v>42150</v>
      </c>
      <c r="D349" s="160">
        <v>66</v>
      </c>
      <c r="E349" s="156" t="s">
        <v>525</v>
      </c>
      <c r="F349" s="155">
        <v>700</v>
      </c>
      <c r="G349" s="154">
        <v>5561</v>
      </c>
      <c r="H349" s="154">
        <f t="shared" si="10"/>
        <v>6297</v>
      </c>
      <c r="I349" s="157">
        <f t="shared" si="11"/>
        <v>0.53103390116377125</v>
      </c>
      <c r="J349" s="629">
        <v>11858</v>
      </c>
      <c r="K349" s="154"/>
      <c r="L349" s="154"/>
      <c r="M349" s="158"/>
      <c r="N349" s="158"/>
      <c r="O349" s="158"/>
      <c r="P349" s="146"/>
      <c r="Q349" s="146"/>
    </row>
    <row r="350" spans="1:17" s="144" customFormat="1" ht="20.25">
      <c r="A350" s="155" t="s">
        <v>52</v>
      </c>
      <c r="B350" s="155" t="s">
        <v>524</v>
      </c>
      <c r="C350" s="151">
        <v>42141</v>
      </c>
      <c r="D350" s="160">
        <v>75</v>
      </c>
      <c r="E350" s="156" t="s">
        <v>525</v>
      </c>
      <c r="F350" s="155">
        <v>500</v>
      </c>
      <c r="G350" s="154">
        <v>5322</v>
      </c>
      <c r="H350" s="154">
        <f t="shared" si="10"/>
        <v>4533</v>
      </c>
      <c r="I350" s="157">
        <f t="shared" si="11"/>
        <v>0.45996955859969557</v>
      </c>
      <c r="J350" s="629">
        <v>9855</v>
      </c>
      <c r="K350" s="154"/>
      <c r="L350" s="154"/>
      <c r="M350" s="158"/>
      <c r="N350" s="158"/>
      <c r="O350" s="158"/>
      <c r="P350" s="146"/>
      <c r="Q350" s="146"/>
    </row>
    <row r="351" spans="1:17" s="144" customFormat="1" ht="20.25">
      <c r="A351" s="155" t="s">
        <v>50</v>
      </c>
      <c r="B351" s="155" t="s">
        <v>517</v>
      </c>
      <c r="C351" s="151">
        <v>42214</v>
      </c>
      <c r="D351" s="160">
        <v>2</v>
      </c>
      <c r="E351" s="156" t="s">
        <v>530</v>
      </c>
      <c r="F351" s="155">
        <v>800</v>
      </c>
      <c r="G351" s="154">
        <v>8292</v>
      </c>
      <c r="H351" s="154">
        <f t="shared" si="10"/>
        <v>8948</v>
      </c>
      <c r="I351" s="157">
        <f t="shared" si="11"/>
        <v>0.51902552204176333</v>
      </c>
      <c r="J351" s="629">
        <v>17240</v>
      </c>
      <c r="K351" s="154"/>
      <c r="L351" s="154"/>
      <c r="M351" s="158"/>
      <c r="N351" s="158"/>
      <c r="O351" s="158"/>
      <c r="P351" s="146"/>
      <c r="Q351" s="146"/>
    </row>
    <row r="352" spans="1:17" s="144" customFormat="1" ht="20.25">
      <c r="A352" s="155" t="s">
        <v>367</v>
      </c>
      <c r="B352" s="155" t="s">
        <v>514</v>
      </c>
      <c r="C352" s="151">
        <v>42166</v>
      </c>
      <c r="D352" s="160">
        <v>50</v>
      </c>
      <c r="E352" s="156" t="s">
        <v>515</v>
      </c>
      <c r="F352" s="155">
        <v>600</v>
      </c>
      <c r="G352" s="154">
        <v>6961</v>
      </c>
      <c r="H352" s="154">
        <f t="shared" si="10"/>
        <v>6581</v>
      </c>
      <c r="I352" s="157">
        <f t="shared" si="11"/>
        <v>0.48596957613351055</v>
      </c>
      <c r="J352" s="629">
        <v>13542</v>
      </c>
      <c r="K352" s="154"/>
      <c r="L352" s="154"/>
      <c r="M352" s="158"/>
      <c r="N352" s="158"/>
      <c r="O352" s="158"/>
      <c r="P352" s="146"/>
      <c r="Q352" s="146"/>
    </row>
    <row r="353" spans="1:17" s="144" customFormat="1" ht="20.25">
      <c r="A353" s="155" t="s">
        <v>52</v>
      </c>
      <c r="B353" s="155" t="s">
        <v>524</v>
      </c>
      <c r="C353" s="151">
        <v>42154</v>
      </c>
      <c r="D353" s="160">
        <v>62</v>
      </c>
      <c r="E353" s="156" t="s">
        <v>543</v>
      </c>
      <c r="F353" s="155">
        <v>300</v>
      </c>
      <c r="G353" s="154">
        <v>2765</v>
      </c>
      <c r="H353" s="154">
        <f t="shared" si="10"/>
        <v>3094</v>
      </c>
      <c r="I353" s="157">
        <f t="shared" si="11"/>
        <v>0.52807646356033455</v>
      </c>
      <c r="J353" s="629">
        <v>5859</v>
      </c>
      <c r="K353" s="154"/>
      <c r="L353" s="154"/>
      <c r="M353" s="158"/>
      <c r="N353" s="158"/>
      <c r="O353" s="158"/>
      <c r="P353" s="146"/>
      <c r="Q353" s="146"/>
    </row>
    <row r="354" spans="1:17" s="144" customFormat="1" ht="20.25">
      <c r="A354" s="155" t="s">
        <v>367</v>
      </c>
      <c r="B354" s="155" t="s">
        <v>517</v>
      </c>
      <c r="C354" s="151">
        <v>42170</v>
      </c>
      <c r="D354" s="160">
        <v>46</v>
      </c>
      <c r="E354" s="156" t="s">
        <v>539</v>
      </c>
      <c r="F354" s="155">
        <v>300</v>
      </c>
      <c r="G354" s="154">
        <v>3363</v>
      </c>
      <c r="H354" s="154">
        <f t="shared" si="10"/>
        <v>3870</v>
      </c>
      <c r="I354" s="157">
        <f t="shared" si="11"/>
        <v>0.53504769805060137</v>
      </c>
      <c r="J354" s="629">
        <v>7233</v>
      </c>
      <c r="K354" s="154"/>
      <c r="L354" s="154"/>
      <c r="M354" s="158"/>
      <c r="N354" s="158"/>
      <c r="O354" s="158"/>
      <c r="P354" s="146"/>
      <c r="Q354" s="146"/>
    </row>
    <row r="355" spans="1:17" s="144" customFormat="1" ht="20.25">
      <c r="A355" s="155" t="s">
        <v>52</v>
      </c>
      <c r="B355" s="155" t="s">
        <v>524</v>
      </c>
      <c r="C355" s="151">
        <v>42214</v>
      </c>
      <c r="D355" s="160">
        <v>2</v>
      </c>
      <c r="E355" s="156" t="s">
        <v>515</v>
      </c>
      <c r="F355" s="155">
        <v>400</v>
      </c>
      <c r="G355" s="154">
        <v>3589</v>
      </c>
      <c r="H355" s="154">
        <f t="shared" si="10"/>
        <v>4163</v>
      </c>
      <c r="I355" s="157">
        <f t="shared" si="11"/>
        <v>0.53702270381836947</v>
      </c>
      <c r="J355" s="629">
        <v>7752</v>
      </c>
      <c r="K355" s="154"/>
      <c r="L355" s="154"/>
      <c r="M355" s="158"/>
      <c r="N355" s="158"/>
      <c r="O355" s="158"/>
      <c r="P355" s="146"/>
      <c r="Q355" s="146"/>
    </row>
    <row r="356" spans="1:17" s="144" customFormat="1" ht="20.25">
      <c r="A356" s="155" t="s">
        <v>50</v>
      </c>
      <c r="B356" s="155" t="s">
        <v>514</v>
      </c>
      <c r="C356" s="151">
        <v>42164</v>
      </c>
      <c r="D356" s="160">
        <v>52</v>
      </c>
      <c r="E356" s="156" t="s">
        <v>525</v>
      </c>
      <c r="F356" s="155">
        <v>700</v>
      </c>
      <c r="G356" s="154">
        <v>7671</v>
      </c>
      <c r="H356" s="154">
        <f t="shared" si="10"/>
        <v>7764</v>
      </c>
      <c r="I356" s="157">
        <f t="shared" si="11"/>
        <v>0.50301263362487847</v>
      </c>
      <c r="J356" s="629">
        <v>15435</v>
      </c>
      <c r="K356" s="154"/>
      <c r="L356" s="154"/>
      <c r="M356" s="158"/>
      <c r="N356" s="158"/>
      <c r="O356" s="158"/>
      <c r="P356" s="146"/>
      <c r="Q356" s="146"/>
    </row>
    <row r="357" spans="1:17" s="144" customFormat="1" ht="20.25">
      <c r="A357" s="155" t="s">
        <v>52</v>
      </c>
      <c r="B357" s="155" t="s">
        <v>524</v>
      </c>
      <c r="C357" s="151">
        <v>42194</v>
      </c>
      <c r="D357" s="160">
        <v>22</v>
      </c>
      <c r="E357" s="156" t="s">
        <v>534</v>
      </c>
      <c r="F357" s="155">
        <v>500</v>
      </c>
      <c r="G357" s="154">
        <v>5084</v>
      </c>
      <c r="H357" s="154">
        <f t="shared" si="10"/>
        <v>4491</v>
      </c>
      <c r="I357" s="157">
        <f t="shared" si="11"/>
        <v>0.46903394255874675</v>
      </c>
      <c r="J357" s="629">
        <v>9575</v>
      </c>
      <c r="K357" s="154"/>
      <c r="L357" s="154"/>
      <c r="M357" s="158"/>
      <c r="N357" s="158"/>
      <c r="O357" s="158"/>
      <c r="P357" s="146"/>
      <c r="Q357" s="146"/>
    </row>
    <row r="358" spans="1:17" s="144" customFormat="1" ht="20.25">
      <c r="A358" s="155" t="s">
        <v>52</v>
      </c>
      <c r="B358" s="155" t="s">
        <v>514</v>
      </c>
      <c r="C358" s="151">
        <v>42188</v>
      </c>
      <c r="D358" s="160">
        <v>28</v>
      </c>
      <c r="E358" s="156" t="s">
        <v>539</v>
      </c>
      <c r="F358" s="155">
        <v>100</v>
      </c>
      <c r="G358" s="154">
        <v>1041</v>
      </c>
      <c r="H358" s="154">
        <f t="shared" si="10"/>
        <v>1137</v>
      </c>
      <c r="I358" s="157">
        <f t="shared" si="11"/>
        <v>0.52203856749311295</v>
      </c>
      <c r="J358" s="629">
        <v>2178</v>
      </c>
      <c r="K358" s="154"/>
      <c r="L358" s="154"/>
      <c r="M358" s="158"/>
      <c r="N358" s="158"/>
      <c r="O358" s="158"/>
      <c r="P358" s="146"/>
      <c r="Q358" s="146"/>
    </row>
    <row r="359" spans="1:17" s="144" customFormat="1" ht="20.25">
      <c r="A359" s="155" t="s">
        <v>367</v>
      </c>
      <c r="B359" s="155" t="s">
        <v>524</v>
      </c>
      <c r="C359" s="151">
        <v>42136</v>
      </c>
      <c r="D359" s="160">
        <v>80</v>
      </c>
      <c r="E359" s="156" t="s">
        <v>515</v>
      </c>
      <c r="F359" s="155">
        <v>500</v>
      </c>
      <c r="G359" s="154">
        <v>5115</v>
      </c>
      <c r="H359" s="154">
        <f t="shared" si="10"/>
        <v>5345</v>
      </c>
      <c r="I359" s="157">
        <f t="shared" si="11"/>
        <v>0.51099426386233271</v>
      </c>
      <c r="J359" s="629">
        <v>10460</v>
      </c>
      <c r="K359" s="154"/>
      <c r="L359" s="154"/>
      <c r="M359" s="158"/>
      <c r="N359" s="158"/>
      <c r="O359" s="158"/>
      <c r="P359" s="146"/>
      <c r="Q359" s="146"/>
    </row>
    <row r="360" spans="1:17" s="144" customFormat="1" ht="20.25">
      <c r="A360" s="155" t="s">
        <v>367</v>
      </c>
      <c r="B360" s="155" t="s">
        <v>514</v>
      </c>
      <c r="C360" s="151">
        <v>42140</v>
      </c>
      <c r="D360" s="160">
        <v>76</v>
      </c>
      <c r="E360" s="156" t="s">
        <v>515</v>
      </c>
      <c r="F360" s="155">
        <v>800</v>
      </c>
      <c r="G360" s="154">
        <v>9080</v>
      </c>
      <c r="H360" s="154">
        <f t="shared" si="10"/>
        <v>9264</v>
      </c>
      <c r="I360" s="157">
        <f t="shared" si="11"/>
        <v>0.50501526384648932</v>
      </c>
      <c r="J360" s="629">
        <v>18344</v>
      </c>
      <c r="K360" s="154"/>
      <c r="L360" s="154"/>
      <c r="M360" s="158"/>
      <c r="N360" s="158"/>
      <c r="O360" s="158"/>
      <c r="P360" s="146"/>
      <c r="Q360" s="146"/>
    </row>
    <row r="361" spans="1:17" s="144" customFormat="1" ht="20.25">
      <c r="A361" s="155" t="s">
        <v>50</v>
      </c>
      <c r="B361" s="155" t="s">
        <v>524</v>
      </c>
      <c r="C361" s="151">
        <v>42212</v>
      </c>
      <c r="D361" s="160">
        <v>4</v>
      </c>
      <c r="E361" s="156" t="s">
        <v>525</v>
      </c>
      <c r="F361" s="155">
        <v>400</v>
      </c>
      <c r="G361" s="154">
        <v>4074</v>
      </c>
      <c r="H361" s="154">
        <f t="shared" si="10"/>
        <v>4058</v>
      </c>
      <c r="I361" s="157">
        <f t="shared" si="11"/>
        <v>0.49901623216920804</v>
      </c>
      <c r="J361" s="629">
        <v>8132</v>
      </c>
      <c r="K361" s="154"/>
      <c r="L361" s="154"/>
      <c r="M361" s="158"/>
      <c r="N361" s="158"/>
      <c r="O361" s="158"/>
      <c r="P361" s="146"/>
      <c r="Q361" s="146"/>
    </row>
    <row r="362" spans="1:17" s="144" customFormat="1" ht="20.25">
      <c r="A362" s="155" t="s">
        <v>52</v>
      </c>
      <c r="B362" s="155" t="s">
        <v>517</v>
      </c>
      <c r="C362" s="151">
        <v>42199</v>
      </c>
      <c r="D362" s="160">
        <v>17</v>
      </c>
      <c r="E362" s="156" t="s">
        <v>537</v>
      </c>
      <c r="F362" s="155">
        <v>400</v>
      </c>
      <c r="G362" s="154">
        <v>4055</v>
      </c>
      <c r="H362" s="154">
        <f t="shared" si="10"/>
        <v>4721</v>
      </c>
      <c r="I362" s="157">
        <f t="shared" si="11"/>
        <v>0.53794439380127623</v>
      </c>
      <c r="J362" s="629">
        <v>8776</v>
      </c>
      <c r="K362" s="154"/>
      <c r="L362" s="154"/>
      <c r="M362" s="158"/>
      <c r="N362" s="158"/>
      <c r="O362" s="158"/>
      <c r="P362" s="146"/>
      <c r="Q362" s="146"/>
    </row>
    <row r="363" spans="1:17" s="144" customFormat="1" ht="20.25">
      <c r="A363" s="155" t="s">
        <v>50</v>
      </c>
      <c r="B363" s="155" t="s">
        <v>517</v>
      </c>
      <c r="C363" s="151">
        <v>42176</v>
      </c>
      <c r="D363" s="160">
        <v>40</v>
      </c>
      <c r="E363" s="156" t="s">
        <v>530</v>
      </c>
      <c r="F363" s="155">
        <v>900</v>
      </c>
      <c r="G363" s="154">
        <v>10018</v>
      </c>
      <c r="H363" s="154">
        <f t="shared" si="10"/>
        <v>10385</v>
      </c>
      <c r="I363" s="157">
        <f t="shared" si="11"/>
        <v>0.50899377542518254</v>
      </c>
      <c r="J363" s="629">
        <v>20403</v>
      </c>
      <c r="K363" s="154"/>
      <c r="L363" s="154"/>
      <c r="M363" s="158"/>
      <c r="N363" s="158"/>
      <c r="O363" s="158"/>
      <c r="P363" s="146"/>
      <c r="Q363" s="146"/>
    </row>
    <row r="364" spans="1:17" s="144" customFormat="1" ht="20.25">
      <c r="A364" s="155" t="s">
        <v>50</v>
      </c>
      <c r="B364" s="155" t="s">
        <v>517</v>
      </c>
      <c r="C364" s="151">
        <v>42162</v>
      </c>
      <c r="D364" s="160">
        <v>54</v>
      </c>
      <c r="E364" s="156" t="s">
        <v>550</v>
      </c>
      <c r="F364" s="155">
        <v>600</v>
      </c>
      <c r="G364" s="154">
        <v>6414</v>
      </c>
      <c r="H364" s="154">
        <f t="shared" si="10"/>
        <v>7590</v>
      </c>
      <c r="I364" s="157">
        <f t="shared" si="11"/>
        <v>0.54198800342759212</v>
      </c>
      <c r="J364" s="629">
        <v>14004</v>
      </c>
      <c r="K364" s="154"/>
      <c r="L364" s="154"/>
      <c r="M364" s="158"/>
      <c r="N364" s="158"/>
      <c r="O364" s="158"/>
      <c r="P364" s="146"/>
      <c r="Q364" s="146"/>
    </row>
    <row r="365" spans="1:17" s="144" customFormat="1" ht="20.25">
      <c r="A365" s="155" t="s">
        <v>52</v>
      </c>
      <c r="B365" s="155" t="s">
        <v>524</v>
      </c>
      <c r="C365" s="151">
        <v>42187</v>
      </c>
      <c r="D365" s="160">
        <v>29</v>
      </c>
      <c r="E365" s="156" t="s">
        <v>515</v>
      </c>
      <c r="F365" s="155">
        <v>800</v>
      </c>
      <c r="G365" s="154">
        <v>6738</v>
      </c>
      <c r="H365" s="154">
        <f t="shared" si="10"/>
        <v>7478</v>
      </c>
      <c r="I365" s="157">
        <f t="shared" si="11"/>
        <v>0.5260270118176702</v>
      </c>
      <c r="J365" s="629">
        <v>14216</v>
      </c>
      <c r="K365" s="154"/>
      <c r="L365" s="154"/>
      <c r="M365" s="158"/>
      <c r="N365" s="158"/>
      <c r="O365" s="158"/>
      <c r="P365" s="146"/>
      <c r="Q365" s="146"/>
    </row>
    <row r="366" spans="1:17" s="144" customFormat="1" ht="20.25">
      <c r="A366" s="155" t="s">
        <v>50</v>
      </c>
      <c r="B366" s="155" t="s">
        <v>524</v>
      </c>
      <c r="C366" s="151">
        <v>42204</v>
      </c>
      <c r="D366" s="160">
        <v>12</v>
      </c>
      <c r="E366" s="156" t="s">
        <v>525</v>
      </c>
      <c r="F366" s="155">
        <v>900</v>
      </c>
      <c r="G366" s="154">
        <v>7779</v>
      </c>
      <c r="H366" s="154">
        <f t="shared" si="10"/>
        <v>9393</v>
      </c>
      <c r="I366" s="157">
        <f t="shared" si="11"/>
        <v>0.54699510831586307</v>
      </c>
      <c r="J366" s="629">
        <v>17172</v>
      </c>
      <c r="K366" s="154"/>
      <c r="L366" s="154"/>
      <c r="M366" s="158"/>
      <c r="N366" s="158"/>
      <c r="O366" s="158"/>
      <c r="P366" s="146"/>
      <c r="Q366" s="146"/>
    </row>
    <row r="367" spans="1:17" s="144" customFormat="1" ht="20.25">
      <c r="A367" s="155" t="s">
        <v>367</v>
      </c>
      <c r="B367" s="155" t="s">
        <v>514</v>
      </c>
      <c r="C367" s="151">
        <v>42171</v>
      </c>
      <c r="D367" s="160">
        <v>45</v>
      </c>
      <c r="E367" s="156" t="s">
        <v>525</v>
      </c>
      <c r="F367" s="155">
        <v>1000</v>
      </c>
      <c r="G367" s="154">
        <v>9860</v>
      </c>
      <c r="H367" s="154">
        <f t="shared" si="10"/>
        <v>10810</v>
      </c>
      <c r="I367" s="157">
        <f t="shared" si="11"/>
        <v>0.5229801644895985</v>
      </c>
      <c r="J367" s="629">
        <v>20670</v>
      </c>
      <c r="K367" s="154"/>
      <c r="L367" s="154"/>
      <c r="M367" s="158"/>
      <c r="N367" s="158"/>
      <c r="O367" s="158"/>
      <c r="P367" s="146"/>
      <c r="Q367" s="146"/>
    </row>
    <row r="368" spans="1:17" s="144" customFormat="1" ht="20.25">
      <c r="A368" s="155" t="s">
        <v>52</v>
      </c>
      <c r="B368" s="155" t="s">
        <v>524</v>
      </c>
      <c r="C368" s="151">
        <v>42147</v>
      </c>
      <c r="D368" s="160">
        <v>69</v>
      </c>
      <c r="E368" s="156" t="s">
        <v>530</v>
      </c>
      <c r="F368" s="155">
        <v>400</v>
      </c>
      <c r="G368" s="154">
        <v>3769</v>
      </c>
      <c r="H368" s="154">
        <f t="shared" si="10"/>
        <v>3607</v>
      </c>
      <c r="I368" s="157">
        <f t="shared" si="11"/>
        <v>0.48901843817787416</v>
      </c>
      <c r="J368" s="629">
        <v>7376</v>
      </c>
      <c r="K368" s="154"/>
      <c r="L368" s="154"/>
      <c r="M368" s="158"/>
      <c r="N368" s="158"/>
      <c r="O368" s="158"/>
      <c r="P368" s="146"/>
      <c r="Q368" s="146"/>
    </row>
    <row r="369" spans="1:17" s="144" customFormat="1" ht="20.25">
      <c r="A369" s="155" t="s">
        <v>52</v>
      </c>
      <c r="B369" s="155" t="s">
        <v>514</v>
      </c>
      <c r="C369" s="151">
        <v>42191</v>
      </c>
      <c r="D369" s="160">
        <v>25</v>
      </c>
      <c r="E369" s="156" t="s">
        <v>520</v>
      </c>
      <c r="F369" s="155">
        <v>800</v>
      </c>
      <c r="G369" s="154">
        <v>8439</v>
      </c>
      <c r="H369" s="154">
        <f t="shared" si="10"/>
        <v>9289</v>
      </c>
      <c r="I369" s="157">
        <f t="shared" si="11"/>
        <v>0.52397337545126355</v>
      </c>
      <c r="J369" s="629">
        <v>17728</v>
      </c>
      <c r="K369" s="154"/>
      <c r="L369" s="154"/>
      <c r="M369" s="158"/>
      <c r="N369" s="158"/>
      <c r="O369" s="158"/>
      <c r="P369" s="146"/>
      <c r="Q369" s="146"/>
    </row>
    <row r="370" spans="1:17" s="144" customFormat="1" ht="20.25">
      <c r="A370" s="155" t="s">
        <v>367</v>
      </c>
      <c r="B370" s="155" t="s">
        <v>517</v>
      </c>
      <c r="C370" s="151">
        <v>42132</v>
      </c>
      <c r="D370" s="160">
        <v>84</v>
      </c>
      <c r="E370" s="156" t="s">
        <v>538</v>
      </c>
      <c r="F370" s="155">
        <v>1000</v>
      </c>
      <c r="G370" s="154">
        <v>9553</v>
      </c>
      <c r="H370" s="154">
        <f t="shared" si="10"/>
        <v>11397</v>
      </c>
      <c r="I370" s="157">
        <f t="shared" si="11"/>
        <v>0.5440095465393795</v>
      </c>
      <c r="J370" s="629">
        <v>20950</v>
      </c>
      <c r="K370" s="154"/>
      <c r="L370" s="154"/>
      <c r="M370" s="158"/>
      <c r="N370" s="158"/>
      <c r="O370" s="158"/>
      <c r="P370" s="146"/>
      <c r="Q370" s="146"/>
    </row>
    <row r="371" spans="1:17" s="144" customFormat="1" ht="20.25">
      <c r="A371" s="155" t="s">
        <v>367</v>
      </c>
      <c r="B371" s="155" t="s">
        <v>524</v>
      </c>
      <c r="C371" s="151">
        <v>42194</v>
      </c>
      <c r="D371" s="160">
        <v>22</v>
      </c>
      <c r="E371" s="156" t="s">
        <v>515</v>
      </c>
      <c r="F371" s="155">
        <v>400</v>
      </c>
      <c r="G371" s="154">
        <v>3934</v>
      </c>
      <c r="H371" s="154">
        <f t="shared" si="10"/>
        <v>3918</v>
      </c>
      <c r="I371" s="157">
        <f t="shared" si="11"/>
        <v>0.49898115129903209</v>
      </c>
      <c r="J371" s="629">
        <v>7852</v>
      </c>
      <c r="K371" s="154"/>
      <c r="L371" s="154"/>
      <c r="M371" s="158"/>
      <c r="N371" s="158"/>
      <c r="O371" s="158"/>
      <c r="P371" s="146"/>
      <c r="Q371" s="146"/>
    </row>
    <row r="372" spans="1:17" s="144" customFormat="1" ht="20.25">
      <c r="A372" s="155" t="s">
        <v>367</v>
      </c>
      <c r="B372" s="155" t="s">
        <v>524</v>
      </c>
      <c r="C372" s="151">
        <v>42158</v>
      </c>
      <c r="D372" s="160">
        <v>58</v>
      </c>
      <c r="E372" s="156" t="s">
        <v>530</v>
      </c>
      <c r="F372" s="155">
        <v>600</v>
      </c>
      <c r="G372" s="154">
        <v>6576</v>
      </c>
      <c r="H372" s="154">
        <f t="shared" si="10"/>
        <v>5784</v>
      </c>
      <c r="I372" s="157">
        <f t="shared" si="11"/>
        <v>0.46796116504854368</v>
      </c>
      <c r="J372" s="629">
        <v>12360</v>
      </c>
      <c r="K372" s="154"/>
      <c r="L372" s="154"/>
      <c r="M372" s="158"/>
      <c r="N372" s="158"/>
      <c r="O372" s="158"/>
      <c r="P372" s="146"/>
      <c r="Q372" s="146"/>
    </row>
    <row r="373" spans="1:17" s="144" customFormat="1" ht="20.25">
      <c r="A373" s="155" t="s">
        <v>52</v>
      </c>
      <c r="B373" s="155" t="s">
        <v>524</v>
      </c>
      <c r="C373" s="151">
        <v>42123</v>
      </c>
      <c r="D373" s="160">
        <v>93</v>
      </c>
      <c r="E373" s="156" t="s">
        <v>537</v>
      </c>
      <c r="F373" s="155">
        <v>300</v>
      </c>
      <c r="G373" s="154">
        <v>3253</v>
      </c>
      <c r="H373" s="154">
        <f t="shared" si="10"/>
        <v>2816</v>
      </c>
      <c r="I373" s="157">
        <f t="shared" si="11"/>
        <v>0.46399736365134286</v>
      </c>
      <c r="J373" s="629">
        <v>6069</v>
      </c>
      <c r="K373" s="154"/>
      <c r="L373" s="154"/>
      <c r="M373" s="158"/>
      <c r="N373" s="158"/>
      <c r="O373" s="158"/>
      <c r="P373" s="146"/>
      <c r="Q373" s="146"/>
    </row>
    <row r="374" spans="1:17" s="144" customFormat="1" ht="20.25">
      <c r="A374" s="155" t="s">
        <v>367</v>
      </c>
      <c r="B374" s="155" t="s">
        <v>517</v>
      </c>
      <c r="C374" s="151">
        <v>42123</v>
      </c>
      <c r="D374" s="160">
        <v>93</v>
      </c>
      <c r="E374" s="156" t="s">
        <v>515</v>
      </c>
      <c r="F374" s="155">
        <v>900</v>
      </c>
      <c r="G374" s="154">
        <v>9343</v>
      </c>
      <c r="H374" s="154">
        <f t="shared" si="10"/>
        <v>9647</v>
      </c>
      <c r="I374" s="157">
        <f t="shared" si="11"/>
        <v>0.50800421274354923</v>
      </c>
      <c r="J374" s="629">
        <v>18990</v>
      </c>
      <c r="K374" s="154"/>
      <c r="L374" s="154"/>
      <c r="M374" s="158"/>
      <c r="N374" s="158"/>
      <c r="O374" s="158"/>
      <c r="P374" s="146"/>
      <c r="Q374" s="146"/>
    </row>
    <row r="375" spans="1:17" s="144" customFormat="1" ht="20.25">
      <c r="A375" s="155" t="s">
        <v>50</v>
      </c>
      <c r="B375" s="155" t="s">
        <v>524</v>
      </c>
      <c r="C375" s="151">
        <v>42132</v>
      </c>
      <c r="D375" s="160">
        <v>84</v>
      </c>
      <c r="E375" s="156" t="s">
        <v>533</v>
      </c>
      <c r="F375" s="155">
        <v>1000</v>
      </c>
      <c r="G375" s="154">
        <v>9485</v>
      </c>
      <c r="H375" s="154">
        <f t="shared" si="10"/>
        <v>10825</v>
      </c>
      <c r="I375" s="157">
        <f t="shared" si="11"/>
        <v>0.53298867552929596</v>
      </c>
      <c r="J375" s="629">
        <v>20310</v>
      </c>
      <c r="K375" s="154"/>
      <c r="L375" s="154"/>
      <c r="M375" s="158"/>
      <c r="N375" s="158"/>
      <c r="O375" s="158"/>
      <c r="P375" s="146"/>
      <c r="Q375" s="146"/>
    </row>
    <row r="376" spans="1:17" s="144" customFormat="1" ht="20.25">
      <c r="A376" s="155" t="s">
        <v>52</v>
      </c>
      <c r="B376" s="155" t="s">
        <v>517</v>
      </c>
      <c r="C376" s="151">
        <v>42162</v>
      </c>
      <c r="D376" s="160">
        <v>54</v>
      </c>
      <c r="E376" s="156" t="s">
        <v>533</v>
      </c>
      <c r="F376" s="155">
        <v>300</v>
      </c>
      <c r="G376" s="154">
        <v>3045</v>
      </c>
      <c r="H376" s="154">
        <f t="shared" si="10"/>
        <v>2973</v>
      </c>
      <c r="I376" s="157">
        <f t="shared" si="11"/>
        <v>0.49401794616151545</v>
      </c>
      <c r="J376" s="629">
        <v>6018</v>
      </c>
      <c r="K376" s="154"/>
      <c r="L376" s="154"/>
      <c r="M376" s="158"/>
      <c r="N376" s="158"/>
      <c r="O376" s="158"/>
      <c r="P376" s="146"/>
      <c r="Q376" s="146"/>
    </row>
    <row r="377" spans="1:17" s="144" customFormat="1" ht="20.25">
      <c r="A377" s="155" t="s">
        <v>52</v>
      </c>
      <c r="B377" s="155" t="s">
        <v>514</v>
      </c>
      <c r="C377" s="151">
        <v>42131</v>
      </c>
      <c r="D377" s="160">
        <v>85</v>
      </c>
      <c r="E377" s="156" t="s">
        <v>533</v>
      </c>
      <c r="F377" s="155">
        <v>1000</v>
      </c>
      <c r="G377" s="154">
        <v>12604</v>
      </c>
      <c r="H377" s="154">
        <f t="shared" si="10"/>
        <v>12706</v>
      </c>
      <c r="I377" s="157">
        <f t="shared" si="11"/>
        <v>0.50201501382852631</v>
      </c>
      <c r="J377" s="629">
        <v>25310</v>
      </c>
      <c r="K377" s="154"/>
      <c r="L377" s="154"/>
      <c r="M377" s="158"/>
      <c r="N377" s="158"/>
      <c r="O377" s="158"/>
      <c r="P377" s="146"/>
      <c r="Q377" s="146"/>
    </row>
    <row r="378" spans="1:17" s="144" customFormat="1" ht="20.25">
      <c r="A378" s="155" t="s">
        <v>52</v>
      </c>
      <c r="B378" s="155" t="s">
        <v>517</v>
      </c>
      <c r="C378" s="151">
        <v>42124</v>
      </c>
      <c r="D378" s="160">
        <v>92</v>
      </c>
      <c r="E378" s="156" t="s">
        <v>518</v>
      </c>
      <c r="F378" s="155">
        <v>200</v>
      </c>
      <c r="G378" s="154">
        <v>2053</v>
      </c>
      <c r="H378" s="154">
        <f t="shared" si="10"/>
        <v>2325</v>
      </c>
      <c r="I378" s="157">
        <f t="shared" si="11"/>
        <v>0.53106441297396068</v>
      </c>
      <c r="J378" s="629">
        <v>4378</v>
      </c>
      <c r="K378" s="154"/>
      <c r="L378" s="154"/>
      <c r="M378" s="158"/>
      <c r="N378" s="158"/>
      <c r="O378" s="158"/>
      <c r="P378" s="146"/>
      <c r="Q378" s="146"/>
    </row>
    <row r="379" spans="1:17" s="144" customFormat="1" ht="20.25">
      <c r="A379" s="155" t="s">
        <v>367</v>
      </c>
      <c r="B379" s="155" t="s">
        <v>517</v>
      </c>
      <c r="C379" s="151">
        <v>42129</v>
      </c>
      <c r="D379" s="160">
        <v>87</v>
      </c>
      <c r="E379" s="156" t="s">
        <v>525</v>
      </c>
      <c r="F379" s="155">
        <v>700</v>
      </c>
      <c r="G379" s="154">
        <v>7673</v>
      </c>
      <c r="H379" s="154">
        <f t="shared" si="10"/>
        <v>7734</v>
      </c>
      <c r="I379" s="157">
        <f t="shared" si="11"/>
        <v>0.50197961965340432</v>
      </c>
      <c r="J379" s="629">
        <v>15407</v>
      </c>
      <c r="K379" s="154"/>
      <c r="L379" s="154"/>
      <c r="M379" s="158"/>
      <c r="N379" s="158"/>
      <c r="O379" s="158"/>
      <c r="P379" s="146"/>
      <c r="Q379" s="146"/>
    </row>
    <row r="380" spans="1:17" s="144" customFormat="1" ht="20.25">
      <c r="A380" s="155" t="s">
        <v>367</v>
      </c>
      <c r="B380" s="155" t="s">
        <v>524</v>
      </c>
      <c r="C380" s="151">
        <v>42203</v>
      </c>
      <c r="D380" s="160">
        <v>13</v>
      </c>
      <c r="E380" s="156" t="s">
        <v>530</v>
      </c>
      <c r="F380" s="155">
        <v>1000</v>
      </c>
      <c r="G380" s="154">
        <v>9785</v>
      </c>
      <c r="H380" s="154">
        <f t="shared" si="10"/>
        <v>8505</v>
      </c>
      <c r="I380" s="157">
        <f t="shared" si="11"/>
        <v>0.46500820120284309</v>
      </c>
      <c r="J380" s="629">
        <v>18290</v>
      </c>
      <c r="K380" s="154"/>
      <c r="L380" s="154"/>
      <c r="M380" s="158"/>
      <c r="N380" s="158"/>
      <c r="O380" s="158"/>
      <c r="P380" s="146"/>
      <c r="Q380" s="146"/>
    </row>
    <row r="381" spans="1:17" s="144" customFormat="1" ht="20.25">
      <c r="A381" s="155" t="s">
        <v>367</v>
      </c>
      <c r="B381" s="155" t="s">
        <v>514</v>
      </c>
      <c r="C381" s="151">
        <v>42206</v>
      </c>
      <c r="D381" s="160">
        <v>10</v>
      </c>
      <c r="E381" s="156" t="s">
        <v>534</v>
      </c>
      <c r="F381" s="155">
        <v>500</v>
      </c>
      <c r="G381" s="154">
        <v>4857</v>
      </c>
      <c r="H381" s="154">
        <f t="shared" si="10"/>
        <v>5543</v>
      </c>
      <c r="I381" s="157">
        <f t="shared" si="11"/>
        <v>0.5329807692307692</v>
      </c>
      <c r="J381" s="629">
        <v>10400</v>
      </c>
      <c r="K381" s="154"/>
      <c r="L381" s="154"/>
      <c r="M381" s="158"/>
      <c r="N381" s="158"/>
      <c r="O381" s="158"/>
      <c r="P381" s="146"/>
      <c r="Q381" s="146"/>
    </row>
    <row r="382" spans="1:17" s="144" customFormat="1" ht="20.25">
      <c r="A382" s="155" t="s">
        <v>50</v>
      </c>
      <c r="B382" s="155" t="s">
        <v>524</v>
      </c>
      <c r="C382" s="151">
        <v>42215</v>
      </c>
      <c r="D382" s="160">
        <v>1</v>
      </c>
      <c r="E382" s="156" t="s">
        <v>533</v>
      </c>
      <c r="F382" s="155">
        <v>100</v>
      </c>
      <c r="G382" s="154">
        <v>899</v>
      </c>
      <c r="H382" s="154">
        <f t="shared" si="10"/>
        <v>943</v>
      </c>
      <c r="I382" s="157">
        <f t="shared" si="11"/>
        <v>0.51194353963083605</v>
      </c>
      <c r="J382" s="629">
        <v>1842</v>
      </c>
      <c r="K382" s="154"/>
      <c r="L382" s="154"/>
      <c r="M382" s="158"/>
      <c r="N382" s="158"/>
      <c r="O382" s="158"/>
      <c r="P382" s="146"/>
      <c r="Q382" s="146"/>
    </row>
    <row r="383" spans="1:17" s="144" customFormat="1" ht="20.25">
      <c r="A383" s="155" t="s">
        <v>50</v>
      </c>
      <c r="B383" s="155" t="s">
        <v>524</v>
      </c>
      <c r="C383" s="151">
        <v>42137</v>
      </c>
      <c r="D383" s="160">
        <v>79</v>
      </c>
      <c r="E383" s="156" t="s">
        <v>515</v>
      </c>
      <c r="F383" s="155">
        <v>100</v>
      </c>
      <c r="G383" s="154">
        <v>1088</v>
      </c>
      <c r="H383" s="154">
        <f t="shared" si="10"/>
        <v>894</v>
      </c>
      <c r="I383" s="157">
        <f t="shared" si="11"/>
        <v>0.4510595358224016</v>
      </c>
      <c r="J383" s="629">
        <v>1982</v>
      </c>
      <c r="K383" s="154"/>
      <c r="L383" s="154"/>
      <c r="M383" s="158"/>
      <c r="N383" s="158"/>
      <c r="O383" s="158"/>
      <c r="P383" s="146"/>
      <c r="Q383" s="146"/>
    </row>
    <row r="384" spans="1:17" s="144" customFormat="1" ht="20.25">
      <c r="A384" s="155" t="s">
        <v>367</v>
      </c>
      <c r="B384" s="155" t="s">
        <v>514</v>
      </c>
      <c r="C384" s="151">
        <v>42184</v>
      </c>
      <c r="D384" s="160">
        <v>32</v>
      </c>
      <c r="E384" s="156" t="s">
        <v>534</v>
      </c>
      <c r="F384" s="155">
        <v>300</v>
      </c>
      <c r="G384" s="154">
        <v>3062</v>
      </c>
      <c r="H384" s="154">
        <f t="shared" si="10"/>
        <v>3727</v>
      </c>
      <c r="I384" s="157">
        <f t="shared" si="11"/>
        <v>0.54897628516718222</v>
      </c>
      <c r="J384" s="629">
        <v>6789</v>
      </c>
      <c r="K384" s="154"/>
      <c r="L384" s="154"/>
      <c r="M384" s="158"/>
      <c r="N384" s="158"/>
      <c r="O384" s="158"/>
      <c r="P384" s="146"/>
      <c r="Q384" s="146"/>
    </row>
    <row r="385" spans="1:17" s="144" customFormat="1" ht="20.25">
      <c r="A385" s="155" t="s">
        <v>367</v>
      </c>
      <c r="B385" s="155" t="s">
        <v>517</v>
      </c>
      <c r="C385" s="151">
        <v>42123</v>
      </c>
      <c r="D385" s="160">
        <v>93</v>
      </c>
      <c r="E385" s="156" t="s">
        <v>542</v>
      </c>
      <c r="F385" s="155">
        <v>300</v>
      </c>
      <c r="G385" s="154">
        <v>3296</v>
      </c>
      <c r="H385" s="154">
        <f t="shared" si="10"/>
        <v>3949</v>
      </c>
      <c r="I385" s="157">
        <f t="shared" si="11"/>
        <v>0.54506556245686677</v>
      </c>
      <c r="J385" s="629">
        <v>7245</v>
      </c>
      <c r="K385" s="154"/>
      <c r="L385" s="154"/>
      <c r="M385" s="158"/>
      <c r="N385" s="158"/>
      <c r="O385" s="158"/>
      <c r="P385" s="146"/>
      <c r="Q385" s="146"/>
    </row>
    <row r="386" spans="1:17" s="144" customFormat="1" ht="20.25">
      <c r="A386" s="155" t="s">
        <v>367</v>
      </c>
      <c r="B386" s="155" t="s">
        <v>514</v>
      </c>
      <c r="C386" s="151">
        <v>42186</v>
      </c>
      <c r="D386" s="160">
        <v>30</v>
      </c>
      <c r="E386" s="156" t="s">
        <v>539</v>
      </c>
      <c r="F386" s="155">
        <v>500</v>
      </c>
      <c r="G386" s="154">
        <v>5841</v>
      </c>
      <c r="H386" s="154">
        <f t="shared" si="10"/>
        <v>5159</v>
      </c>
      <c r="I386" s="157">
        <f t="shared" si="11"/>
        <v>0.46899999999999997</v>
      </c>
      <c r="J386" s="629">
        <v>11000</v>
      </c>
      <c r="K386" s="154"/>
      <c r="L386" s="154"/>
      <c r="M386" s="158"/>
      <c r="N386" s="158"/>
      <c r="O386" s="158"/>
      <c r="P386" s="146"/>
      <c r="Q386" s="146"/>
    </row>
    <row r="387" spans="1:17" s="144" customFormat="1" ht="20.25">
      <c r="A387" s="155" t="s">
        <v>50</v>
      </c>
      <c r="B387" s="155" t="s">
        <v>524</v>
      </c>
      <c r="C387" s="151">
        <v>42121</v>
      </c>
      <c r="D387" s="160">
        <v>95</v>
      </c>
      <c r="E387" s="156" t="s">
        <v>542</v>
      </c>
      <c r="F387" s="155">
        <v>500</v>
      </c>
      <c r="G387" s="154">
        <v>4422</v>
      </c>
      <c r="H387" s="154">
        <f t="shared" si="10"/>
        <v>4733</v>
      </c>
      <c r="I387" s="157">
        <f t="shared" si="11"/>
        <v>0.51698525395958494</v>
      </c>
      <c r="J387" s="629">
        <v>9155</v>
      </c>
      <c r="K387" s="154"/>
      <c r="L387" s="154"/>
      <c r="M387" s="158"/>
      <c r="N387" s="158"/>
      <c r="O387" s="158"/>
      <c r="P387" s="146"/>
      <c r="Q387" s="146"/>
    </row>
    <row r="388" spans="1:17" s="144" customFormat="1" ht="20.25">
      <c r="A388" s="155" t="s">
        <v>50</v>
      </c>
      <c r="B388" s="155" t="s">
        <v>517</v>
      </c>
      <c r="C388" s="151">
        <v>42174</v>
      </c>
      <c r="D388" s="160">
        <v>42</v>
      </c>
      <c r="E388" s="156" t="s">
        <v>525</v>
      </c>
      <c r="F388" s="155">
        <v>400</v>
      </c>
      <c r="G388" s="154">
        <v>5104</v>
      </c>
      <c r="H388" s="154">
        <f t="shared" si="10"/>
        <v>4656</v>
      </c>
      <c r="I388" s="157">
        <f t="shared" si="11"/>
        <v>0.47704918032786886</v>
      </c>
      <c r="J388" s="629">
        <v>9760</v>
      </c>
      <c r="K388" s="154"/>
      <c r="L388" s="154"/>
      <c r="M388" s="158"/>
      <c r="N388" s="158"/>
      <c r="O388" s="158"/>
      <c r="P388" s="146"/>
      <c r="Q388" s="146"/>
    </row>
    <row r="389" spans="1:17" s="144" customFormat="1" ht="20.25">
      <c r="A389" s="155" t="s">
        <v>50</v>
      </c>
      <c r="B389" s="155" t="s">
        <v>514</v>
      </c>
      <c r="C389" s="151">
        <v>42162</v>
      </c>
      <c r="D389" s="160">
        <v>54</v>
      </c>
      <c r="E389" s="156" t="s">
        <v>515</v>
      </c>
      <c r="F389" s="155">
        <v>400</v>
      </c>
      <c r="G389" s="154">
        <v>4514</v>
      </c>
      <c r="H389" s="154">
        <f t="shared" ref="H389:H452" si="12">+J389-G389</f>
        <v>4642</v>
      </c>
      <c r="I389" s="157">
        <f t="shared" ref="I389:I452" si="13">+H389/J389</f>
        <v>0.50698995194408036</v>
      </c>
      <c r="J389" s="629">
        <v>9156</v>
      </c>
      <c r="K389" s="154"/>
      <c r="L389" s="154"/>
      <c r="M389" s="158"/>
      <c r="N389" s="158"/>
      <c r="O389" s="158"/>
      <c r="P389" s="146"/>
      <c r="Q389" s="146"/>
    </row>
    <row r="390" spans="1:17" s="144" customFormat="1" ht="20.25">
      <c r="A390" s="155" t="s">
        <v>367</v>
      </c>
      <c r="B390" s="155" t="s">
        <v>514</v>
      </c>
      <c r="C390" s="151">
        <v>42213</v>
      </c>
      <c r="D390" s="160">
        <v>3</v>
      </c>
      <c r="E390" s="156" t="s">
        <v>537</v>
      </c>
      <c r="F390" s="155">
        <v>500</v>
      </c>
      <c r="G390" s="154">
        <v>4715</v>
      </c>
      <c r="H390" s="154">
        <f t="shared" si="12"/>
        <v>5670</v>
      </c>
      <c r="I390" s="157">
        <f t="shared" si="13"/>
        <v>0.54597977852672119</v>
      </c>
      <c r="J390" s="629">
        <v>10385</v>
      </c>
      <c r="K390" s="154"/>
      <c r="L390" s="154"/>
      <c r="M390" s="158"/>
      <c r="N390" s="158"/>
      <c r="O390" s="158"/>
      <c r="P390" s="146"/>
      <c r="Q390" s="146"/>
    </row>
    <row r="391" spans="1:17" s="144" customFormat="1" ht="20.25">
      <c r="A391" s="155" t="s">
        <v>367</v>
      </c>
      <c r="B391" s="155" t="s">
        <v>517</v>
      </c>
      <c r="C391" s="151">
        <v>42187</v>
      </c>
      <c r="D391" s="160">
        <v>29</v>
      </c>
      <c r="E391" s="156" t="s">
        <v>518</v>
      </c>
      <c r="F391" s="155">
        <v>700</v>
      </c>
      <c r="G391" s="154">
        <v>7130</v>
      </c>
      <c r="H391" s="154">
        <f t="shared" si="12"/>
        <v>7073</v>
      </c>
      <c r="I391" s="157">
        <f t="shared" si="13"/>
        <v>0.49799338167992679</v>
      </c>
      <c r="J391" s="629">
        <v>14203</v>
      </c>
      <c r="K391" s="154"/>
      <c r="L391" s="154"/>
      <c r="M391" s="158"/>
      <c r="N391" s="158"/>
      <c r="O391" s="158"/>
      <c r="P391" s="146"/>
      <c r="Q391" s="146"/>
    </row>
    <row r="392" spans="1:17" s="144" customFormat="1" ht="20.25">
      <c r="A392" s="155" t="s">
        <v>52</v>
      </c>
      <c r="B392" s="155" t="s">
        <v>514</v>
      </c>
      <c r="C392" s="151">
        <v>42138</v>
      </c>
      <c r="D392" s="160">
        <v>78</v>
      </c>
      <c r="E392" s="156" t="s">
        <v>534</v>
      </c>
      <c r="F392" s="155">
        <v>600</v>
      </c>
      <c r="G392" s="154">
        <v>6951</v>
      </c>
      <c r="H392" s="154">
        <f t="shared" si="12"/>
        <v>7683</v>
      </c>
      <c r="I392" s="157">
        <f t="shared" si="13"/>
        <v>0.52501025010250102</v>
      </c>
      <c r="J392" s="629">
        <v>14634</v>
      </c>
      <c r="K392" s="154"/>
      <c r="L392" s="154"/>
      <c r="M392" s="158"/>
      <c r="N392" s="158"/>
      <c r="O392" s="158"/>
      <c r="P392" s="146"/>
      <c r="Q392" s="146"/>
    </row>
    <row r="393" spans="1:17" s="144" customFormat="1" ht="20.25">
      <c r="A393" s="155" t="s">
        <v>367</v>
      </c>
      <c r="B393" s="155" t="s">
        <v>514</v>
      </c>
      <c r="C393" s="151">
        <v>42145</v>
      </c>
      <c r="D393" s="160">
        <v>71</v>
      </c>
      <c r="E393" s="156" t="s">
        <v>539</v>
      </c>
      <c r="F393" s="155">
        <v>100</v>
      </c>
      <c r="G393" s="154">
        <v>1085</v>
      </c>
      <c r="H393" s="154">
        <f t="shared" si="12"/>
        <v>1064</v>
      </c>
      <c r="I393" s="157">
        <f t="shared" si="13"/>
        <v>0.49511400651465798</v>
      </c>
      <c r="J393" s="629">
        <v>2149</v>
      </c>
      <c r="K393" s="154"/>
      <c r="L393" s="154"/>
      <c r="M393" s="158"/>
      <c r="N393" s="158"/>
      <c r="O393" s="158"/>
      <c r="P393" s="146"/>
      <c r="Q393" s="146"/>
    </row>
    <row r="394" spans="1:17" s="144" customFormat="1" ht="20.25">
      <c r="A394" s="155" t="s">
        <v>52</v>
      </c>
      <c r="B394" s="155" t="s">
        <v>524</v>
      </c>
      <c r="C394" s="151">
        <v>42132</v>
      </c>
      <c r="D394" s="160">
        <v>84</v>
      </c>
      <c r="E394" s="156" t="s">
        <v>527</v>
      </c>
      <c r="F394" s="155">
        <v>700</v>
      </c>
      <c r="G394" s="154">
        <v>6483</v>
      </c>
      <c r="H394" s="154">
        <f t="shared" si="12"/>
        <v>7370</v>
      </c>
      <c r="I394" s="157">
        <f t="shared" si="13"/>
        <v>0.53201472605211864</v>
      </c>
      <c r="J394" s="629">
        <v>13853</v>
      </c>
      <c r="K394" s="154"/>
      <c r="L394" s="154"/>
      <c r="M394" s="158"/>
      <c r="N394" s="158"/>
      <c r="O394" s="158"/>
      <c r="P394" s="146"/>
      <c r="Q394" s="146"/>
    </row>
    <row r="395" spans="1:17" s="144" customFormat="1" ht="20.25">
      <c r="A395" s="155" t="s">
        <v>50</v>
      </c>
      <c r="B395" s="155" t="s">
        <v>517</v>
      </c>
      <c r="C395" s="151">
        <v>42185</v>
      </c>
      <c r="D395" s="160">
        <v>31</v>
      </c>
      <c r="E395" s="156" t="s">
        <v>515</v>
      </c>
      <c r="F395" s="155">
        <v>200</v>
      </c>
      <c r="G395" s="154">
        <v>2447</v>
      </c>
      <c r="H395" s="154">
        <f t="shared" si="12"/>
        <v>2027</v>
      </c>
      <c r="I395" s="157">
        <f t="shared" si="13"/>
        <v>0.45306213679034424</v>
      </c>
      <c r="J395" s="629">
        <v>4474</v>
      </c>
      <c r="K395" s="154"/>
      <c r="L395" s="154"/>
      <c r="M395" s="158"/>
      <c r="N395" s="158"/>
      <c r="O395" s="158"/>
      <c r="P395" s="146"/>
      <c r="Q395" s="146"/>
    </row>
    <row r="396" spans="1:17" s="144" customFormat="1" ht="20.25">
      <c r="A396" s="155" t="s">
        <v>50</v>
      </c>
      <c r="B396" s="155" t="s">
        <v>514</v>
      </c>
      <c r="C396" s="151">
        <v>42164</v>
      </c>
      <c r="D396" s="160">
        <v>52</v>
      </c>
      <c r="E396" s="156" t="s">
        <v>515</v>
      </c>
      <c r="F396" s="155">
        <v>100</v>
      </c>
      <c r="G396" s="154">
        <v>1316</v>
      </c>
      <c r="H396" s="154">
        <f t="shared" si="12"/>
        <v>1171</v>
      </c>
      <c r="I396" s="157">
        <f t="shared" si="13"/>
        <v>0.47084841174105346</v>
      </c>
      <c r="J396" s="629">
        <v>2487</v>
      </c>
      <c r="K396" s="154"/>
      <c r="L396" s="154"/>
      <c r="M396" s="158"/>
      <c r="N396" s="158"/>
      <c r="O396" s="158"/>
      <c r="P396" s="146"/>
      <c r="Q396" s="146"/>
    </row>
    <row r="397" spans="1:17" s="144" customFormat="1" ht="20.25">
      <c r="A397" s="155" t="s">
        <v>52</v>
      </c>
      <c r="B397" s="155" t="s">
        <v>514</v>
      </c>
      <c r="C397" s="151">
        <v>42131</v>
      </c>
      <c r="D397" s="160">
        <v>85</v>
      </c>
      <c r="E397" s="156" t="s">
        <v>539</v>
      </c>
      <c r="F397" s="155">
        <v>200</v>
      </c>
      <c r="G397" s="154">
        <v>1975</v>
      </c>
      <c r="H397" s="154">
        <f t="shared" si="12"/>
        <v>2413</v>
      </c>
      <c r="I397" s="157">
        <f t="shared" si="13"/>
        <v>0.54990884229717407</v>
      </c>
      <c r="J397" s="629">
        <v>4388</v>
      </c>
      <c r="K397" s="154"/>
      <c r="L397" s="154"/>
      <c r="M397" s="158"/>
      <c r="N397" s="158"/>
      <c r="O397" s="158"/>
      <c r="P397" s="146"/>
      <c r="Q397" s="146"/>
    </row>
    <row r="398" spans="1:17" s="144" customFormat="1" ht="20.25">
      <c r="A398" s="155" t="s">
        <v>52</v>
      </c>
      <c r="B398" s="155" t="s">
        <v>524</v>
      </c>
      <c r="C398" s="151">
        <v>42136</v>
      </c>
      <c r="D398" s="160">
        <v>80</v>
      </c>
      <c r="E398" s="156" t="s">
        <v>537</v>
      </c>
      <c r="F398" s="155">
        <v>300</v>
      </c>
      <c r="G398" s="154">
        <v>2766</v>
      </c>
      <c r="H398" s="154">
        <f t="shared" si="12"/>
        <v>2328</v>
      </c>
      <c r="I398" s="157">
        <f t="shared" si="13"/>
        <v>0.45700824499411075</v>
      </c>
      <c r="J398" s="629">
        <v>5094</v>
      </c>
      <c r="K398" s="154"/>
      <c r="L398" s="154"/>
      <c r="M398" s="158"/>
      <c r="N398" s="158"/>
      <c r="O398" s="158"/>
      <c r="P398" s="146"/>
      <c r="Q398" s="146"/>
    </row>
    <row r="399" spans="1:17" s="144" customFormat="1" ht="20.25">
      <c r="A399" s="155" t="s">
        <v>367</v>
      </c>
      <c r="B399" s="155" t="s">
        <v>517</v>
      </c>
      <c r="C399" s="151">
        <v>42125</v>
      </c>
      <c r="D399" s="160">
        <v>91</v>
      </c>
      <c r="E399" s="156" t="s">
        <v>515</v>
      </c>
      <c r="F399" s="155">
        <v>800</v>
      </c>
      <c r="G399" s="154">
        <v>7465</v>
      </c>
      <c r="H399" s="154">
        <f t="shared" si="12"/>
        <v>8799</v>
      </c>
      <c r="I399" s="157">
        <f t="shared" si="13"/>
        <v>0.54101082144613866</v>
      </c>
      <c r="J399" s="629">
        <v>16264</v>
      </c>
      <c r="K399" s="154"/>
      <c r="L399" s="154"/>
      <c r="M399" s="158"/>
      <c r="N399" s="158"/>
      <c r="O399" s="158"/>
      <c r="P399" s="146"/>
      <c r="Q399" s="146"/>
    </row>
    <row r="400" spans="1:17" s="144" customFormat="1" ht="20.25">
      <c r="A400" s="155" t="s">
        <v>50</v>
      </c>
      <c r="B400" s="155" t="s">
        <v>524</v>
      </c>
      <c r="C400" s="151">
        <v>42185</v>
      </c>
      <c r="D400" s="160">
        <v>31</v>
      </c>
      <c r="E400" s="156" t="s">
        <v>525</v>
      </c>
      <c r="F400" s="155">
        <v>200</v>
      </c>
      <c r="G400" s="154">
        <v>1958</v>
      </c>
      <c r="H400" s="154">
        <f t="shared" si="12"/>
        <v>1674</v>
      </c>
      <c r="I400" s="157">
        <f t="shared" si="13"/>
        <v>0.46090308370044053</v>
      </c>
      <c r="J400" s="629">
        <v>3632</v>
      </c>
      <c r="K400" s="154"/>
      <c r="L400" s="154"/>
      <c r="M400" s="158"/>
      <c r="N400" s="158"/>
      <c r="O400" s="158"/>
      <c r="P400" s="146"/>
      <c r="Q400" s="146"/>
    </row>
    <row r="401" spans="1:17" s="144" customFormat="1" ht="20.25">
      <c r="A401" s="155" t="s">
        <v>367</v>
      </c>
      <c r="B401" s="155" t="s">
        <v>514</v>
      </c>
      <c r="C401" s="151">
        <v>42196</v>
      </c>
      <c r="D401" s="160">
        <v>20</v>
      </c>
      <c r="E401" s="156" t="s">
        <v>515</v>
      </c>
      <c r="F401" s="155">
        <v>500</v>
      </c>
      <c r="G401" s="154">
        <v>5949</v>
      </c>
      <c r="H401" s="154">
        <f t="shared" si="12"/>
        <v>6601</v>
      </c>
      <c r="I401" s="157">
        <f t="shared" si="13"/>
        <v>0.52597609561752989</v>
      </c>
      <c r="J401" s="629">
        <v>12550</v>
      </c>
      <c r="K401" s="154"/>
      <c r="L401" s="154"/>
      <c r="M401" s="158"/>
      <c r="N401" s="158"/>
      <c r="O401" s="158"/>
      <c r="P401" s="146"/>
      <c r="Q401" s="146"/>
    </row>
    <row r="402" spans="1:17" s="144" customFormat="1" ht="20.25">
      <c r="A402" s="155" t="s">
        <v>50</v>
      </c>
      <c r="B402" s="155" t="s">
        <v>517</v>
      </c>
      <c r="C402" s="151">
        <v>42151</v>
      </c>
      <c r="D402" s="160">
        <v>65</v>
      </c>
      <c r="E402" s="156" t="s">
        <v>525</v>
      </c>
      <c r="F402" s="155">
        <v>700</v>
      </c>
      <c r="G402" s="154">
        <v>7974</v>
      </c>
      <c r="H402" s="154">
        <f t="shared" si="12"/>
        <v>8434</v>
      </c>
      <c r="I402" s="157">
        <f t="shared" si="13"/>
        <v>0.51401755241345681</v>
      </c>
      <c r="J402" s="629">
        <v>16408</v>
      </c>
      <c r="K402" s="154"/>
      <c r="L402" s="154"/>
      <c r="M402" s="158"/>
      <c r="N402" s="158"/>
      <c r="O402" s="158"/>
      <c r="P402" s="146"/>
      <c r="Q402" s="146"/>
    </row>
    <row r="403" spans="1:17" s="144" customFormat="1" ht="20.25">
      <c r="A403" s="155" t="s">
        <v>52</v>
      </c>
      <c r="B403" s="155" t="s">
        <v>517</v>
      </c>
      <c r="C403" s="151">
        <v>42118</v>
      </c>
      <c r="D403" s="160">
        <v>98</v>
      </c>
      <c r="E403" s="156" t="s">
        <v>533</v>
      </c>
      <c r="F403" s="155">
        <v>800</v>
      </c>
      <c r="G403" s="154">
        <v>7795</v>
      </c>
      <c r="H403" s="154">
        <f t="shared" si="12"/>
        <v>9261</v>
      </c>
      <c r="I403" s="157">
        <f t="shared" si="13"/>
        <v>0.54297607879924958</v>
      </c>
      <c r="J403" s="629">
        <v>17056</v>
      </c>
      <c r="K403" s="154"/>
      <c r="L403" s="154"/>
      <c r="M403" s="158"/>
      <c r="N403" s="158"/>
      <c r="O403" s="158"/>
      <c r="P403" s="146"/>
      <c r="Q403" s="146"/>
    </row>
    <row r="404" spans="1:17" s="144" customFormat="1" ht="20.25">
      <c r="A404" s="155" t="s">
        <v>50</v>
      </c>
      <c r="B404" s="155" t="s">
        <v>514</v>
      </c>
      <c r="C404" s="151">
        <v>42171</v>
      </c>
      <c r="D404" s="160">
        <v>45</v>
      </c>
      <c r="E404" s="156" t="s">
        <v>530</v>
      </c>
      <c r="F404" s="155">
        <v>800</v>
      </c>
      <c r="G404" s="154">
        <v>10227</v>
      </c>
      <c r="H404" s="154">
        <f t="shared" si="12"/>
        <v>8925</v>
      </c>
      <c r="I404" s="157">
        <f t="shared" si="13"/>
        <v>0.46600877192982454</v>
      </c>
      <c r="J404" s="629">
        <v>19152</v>
      </c>
      <c r="K404" s="154"/>
      <c r="L404" s="154"/>
      <c r="M404" s="158"/>
      <c r="N404" s="158"/>
      <c r="O404" s="158"/>
      <c r="P404" s="146"/>
      <c r="Q404" s="146"/>
    </row>
    <row r="405" spans="1:17" s="144" customFormat="1" ht="20.25">
      <c r="A405" s="155" t="s">
        <v>50</v>
      </c>
      <c r="B405" s="155" t="s">
        <v>514</v>
      </c>
      <c r="C405" s="151">
        <v>42214</v>
      </c>
      <c r="D405" s="160">
        <v>2</v>
      </c>
      <c r="E405" s="156" t="s">
        <v>542</v>
      </c>
      <c r="F405" s="155">
        <v>1000</v>
      </c>
      <c r="G405" s="154">
        <v>13027</v>
      </c>
      <c r="H405" s="154">
        <f t="shared" si="12"/>
        <v>10963</v>
      </c>
      <c r="I405" s="157">
        <f t="shared" si="13"/>
        <v>0.45698207586494372</v>
      </c>
      <c r="J405" s="629">
        <v>23990</v>
      </c>
      <c r="K405" s="154"/>
      <c r="L405" s="154"/>
      <c r="M405" s="158"/>
      <c r="N405" s="158"/>
      <c r="O405" s="158"/>
      <c r="P405" s="146"/>
      <c r="Q405" s="146"/>
    </row>
    <row r="406" spans="1:17" s="144" customFormat="1" ht="20.25">
      <c r="A406" s="155" t="s">
        <v>50</v>
      </c>
      <c r="B406" s="155" t="s">
        <v>514</v>
      </c>
      <c r="C406" s="151">
        <v>42201</v>
      </c>
      <c r="D406" s="160">
        <v>15</v>
      </c>
      <c r="E406" s="156" t="s">
        <v>534</v>
      </c>
      <c r="F406" s="155">
        <v>1000</v>
      </c>
      <c r="G406" s="154">
        <v>11693</v>
      </c>
      <c r="H406" s="154">
        <f t="shared" si="12"/>
        <v>10327</v>
      </c>
      <c r="I406" s="157">
        <f t="shared" si="13"/>
        <v>0.46898274296094461</v>
      </c>
      <c r="J406" s="629">
        <v>22020</v>
      </c>
      <c r="K406" s="154"/>
      <c r="L406" s="154"/>
      <c r="M406" s="158"/>
      <c r="N406" s="158"/>
      <c r="O406" s="158"/>
      <c r="P406" s="146"/>
      <c r="Q406" s="146"/>
    </row>
    <row r="407" spans="1:17" s="144" customFormat="1" ht="20.25">
      <c r="A407" s="155" t="s">
        <v>367</v>
      </c>
      <c r="B407" s="155" t="s">
        <v>514</v>
      </c>
      <c r="C407" s="151">
        <v>42159</v>
      </c>
      <c r="D407" s="160">
        <v>57</v>
      </c>
      <c r="E407" s="156" t="s">
        <v>551</v>
      </c>
      <c r="F407" s="155">
        <v>400</v>
      </c>
      <c r="G407" s="154">
        <v>4496</v>
      </c>
      <c r="H407" s="154">
        <f t="shared" si="12"/>
        <v>4568</v>
      </c>
      <c r="I407" s="157">
        <f t="shared" si="13"/>
        <v>0.50397175639894087</v>
      </c>
      <c r="J407" s="629">
        <v>9064</v>
      </c>
      <c r="K407" s="154"/>
      <c r="L407" s="154"/>
      <c r="M407" s="158"/>
      <c r="N407" s="158"/>
      <c r="O407" s="158"/>
      <c r="P407" s="146"/>
      <c r="Q407" s="146"/>
    </row>
    <row r="408" spans="1:17" s="144" customFormat="1" ht="20.25">
      <c r="A408" s="155" t="s">
        <v>50</v>
      </c>
      <c r="B408" s="155" t="s">
        <v>524</v>
      </c>
      <c r="C408" s="151">
        <v>42200</v>
      </c>
      <c r="D408" s="160">
        <v>16</v>
      </c>
      <c r="E408" s="156" t="s">
        <v>534</v>
      </c>
      <c r="F408" s="155">
        <v>900</v>
      </c>
      <c r="G408" s="154">
        <v>8693</v>
      </c>
      <c r="H408" s="154">
        <f t="shared" si="12"/>
        <v>9379</v>
      </c>
      <c r="I408" s="157">
        <f t="shared" si="13"/>
        <v>0.51897963700752547</v>
      </c>
      <c r="J408" s="629">
        <v>18072</v>
      </c>
      <c r="K408" s="154"/>
      <c r="L408" s="154"/>
      <c r="M408" s="158"/>
      <c r="N408" s="158"/>
      <c r="O408" s="158"/>
      <c r="P408" s="146"/>
      <c r="Q408" s="146"/>
    </row>
    <row r="409" spans="1:17" s="144" customFormat="1" ht="20.25">
      <c r="A409" s="155" t="s">
        <v>50</v>
      </c>
      <c r="B409" s="155" t="s">
        <v>524</v>
      </c>
      <c r="C409" s="151">
        <v>42213</v>
      </c>
      <c r="D409" s="160">
        <v>3</v>
      </c>
      <c r="E409" s="156" t="s">
        <v>533</v>
      </c>
      <c r="F409" s="155">
        <v>800</v>
      </c>
      <c r="G409" s="154">
        <v>8063</v>
      </c>
      <c r="H409" s="154">
        <f t="shared" si="12"/>
        <v>8225</v>
      </c>
      <c r="I409" s="157">
        <f t="shared" si="13"/>
        <v>0.50497298624754416</v>
      </c>
      <c r="J409" s="629">
        <v>16288</v>
      </c>
      <c r="K409" s="154"/>
      <c r="L409" s="154"/>
      <c r="M409" s="158"/>
      <c r="N409" s="158"/>
      <c r="O409" s="158"/>
      <c r="P409" s="146"/>
      <c r="Q409" s="146"/>
    </row>
    <row r="410" spans="1:17" s="144" customFormat="1" ht="20.25">
      <c r="A410" s="155" t="s">
        <v>367</v>
      </c>
      <c r="B410" s="155" t="s">
        <v>517</v>
      </c>
      <c r="C410" s="151">
        <v>42215</v>
      </c>
      <c r="D410" s="160">
        <v>1</v>
      </c>
      <c r="E410" s="156" t="s">
        <v>532</v>
      </c>
      <c r="F410" s="155">
        <v>800</v>
      </c>
      <c r="G410" s="154">
        <v>9456</v>
      </c>
      <c r="H410" s="154">
        <f t="shared" si="12"/>
        <v>8488</v>
      </c>
      <c r="I410" s="157">
        <f t="shared" si="13"/>
        <v>0.47302719572001783</v>
      </c>
      <c r="J410" s="629">
        <v>17944</v>
      </c>
      <c r="K410" s="154"/>
      <c r="L410" s="154"/>
      <c r="M410" s="158"/>
      <c r="N410" s="158"/>
      <c r="O410" s="158"/>
      <c r="P410" s="146"/>
      <c r="Q410" s="146"/>
    </row>
    <row r="411" spans="1:17" s="144" customFormat="1" ht="20.25">
      <c r="A411" s="155" t="s">
        <v>50</v>
      </c>
      <c r="B411" s="155" t="s">
        <v>517</v>
      </c>
      <c r="C411" s="151">
        <v>42186</v>
      </c>
      <c r="D411" s="160">
        <v>30</v>
      </c>
      <c r="E411" s="156" t="s">
        <v>530</v>
      </c>
      <c r="F411" s="155">
        <v>300</v>
      </c>
      <c r="G411" s="154">
        <v>3478</v>
      </c>
      <c r="H411" s="154">
        <f t="shared" si="12"/>
        <v>2999</v>
      </c>
      <c r="I411" s="157">
        <f t="shared" si="13"/>
        <v>0.46302300447738148</v>
      </c>
      <c r="J411" s="629">
        <v>6477</v>
      </c>
      <c r="K411" s="154"/>
      <c r="L411" s="154"/>
      <c r="M411" s="158"/>
      <c r="N411" s="158"/>
      <c r="O411" s="158"/>
      <c r="P411" s="146"/>
      <c r="Q411" s="146"/>
    </row>
    <row r="412" spans="1:17" s="144" customFormat="1" ht="20.25">
      <c r="A412" s="155" t="s">
        <v>52</v>
      </c>
      <c r="B412" s="155" t="s">
        <v>524</v>
      </c>
      <c r="C412" s="151">
        <v>42116</v>
      </c>
      <c r="D412" s="160">
        <v>100</v>
      </c>
      <c r="E412" s="156" t="s">
        <v>539</v>
      </c>
      <c r="F412" s="155">
        <v>600</v>
      </c>
      <c r="G412" s="154">
        <v>5379</v>
      </c>
      <c r="H412" s="154">
        <f t="shared" si="12"/>
        <v>5025</v>
      </c>
      <c r="I412" s="157">
        <f t="shared" si="13"/>
        <v>0.48298731257208766</v>
      </c>
      <c r="J412" s="629">
        <v>10404</v>
      </c>
      <c r="K412" s="154"/>
      <c r="L412" s="154"/>
      <c r="M412" s="158"/>
      <c r="N412" s="158"/>
      <c r="O412" s="158"/>
      <c r="P412" s="146"/>
      <c r="Q412" s="146"/>
    </row>
    <row r="413" spans="1:17" s="144" customFormat="1" ht="20.25">
      <c r="A413" s="155" t="s">
        <v>52</v>
      </c>
      <c r="B413" s="155" t="s">
        <v>524</v>
      </c>
      <c r="C413" s="151">
        <v>42168</v>
      </c>
      <c r="D413" s="160">
        <v>48</v>
      </c>
      <c r="E413" s="156" t="s">
        <v>532</v>
      </c>
      <c r="F413" s="155">
        <v>500</v>
      </c>
      <c r="G413" s="154">
        <v>4732</v>
      </c>
      <c r="H413" s="154">
        <f t="shared" si="12"/>
        <v>4048</v>
      </c>
      <c r="I413" s="157">
        <f t="shared" si="13"/>
        <v>0.46104783599088839</v>
      </c>
      <c r="J413" s="629">
        <v>8780</v>
      </c>
      <c r="K413" s="154"/>
      <c r="L413" s="154"/>
      <c r="M413" s="158"/>
      <c r="N413" s="158"/>
      <c r="O413" s="158"/>
      <c r="P413" s="146"/>
      <c r="Q413" s="146"/>
    </row>
    <row r="414" spans="1:17" s="144" customFormat="1" ht="20.25">
      <c r="A414" s="155" t="s">
        <v>50</v>
      </c>
      <c r="B414" s="155" t="s">
        <v>524</v>
      </c>
      <c r="C414" s="151">
        <v>42196</v>
      </c>
      <c r="D414" s="160">
        <v>20</v>
      </c>
      <c r="E414" s="156" t="s">
        <v>537</v>
      </c>
      <c r="F414" s="155">
        <v>700</v>
      </c>
      <c r="G414" s="154">
        <v>7589</v>
      </c>
      <c r="H414" s="154">
        <f t="shared" si="12"/>
        <v>6285</v>
      </c>
      <c r="I414" s="157">
        <f t="shared" si="13"/>
        <v>0.45300562202681277</v>
      </c>
      <c r="J414" s="629">
        <v>13874</v>
      </c>
      <c r="K414" s="154"/>
      <c r="L414" s="154"/>
      <c r="M414" s="158"/>
      <c r="N414" s="158"/>
      <c r="O414" s="158"/>
      <c r="P414" s="146"/>
      <c r="Q414" s="146"/>
    </row>
    <row r="415" spans="1:17" s="144" customFormat="1" ht="20.25">
      <c r="A415" s="155" t="s">
        <v>50</v>
      </c>
      <c r="B415" s="155" t="s">
        <v>514</v>
      </c>
      <c r="C415" s="151">
        <v>42171</v>
      </c>
      <c r="D415" s="160">
        <v>45</v>
      </c>
      <c r="E415" s="156" t="s">
        <v>518</v>
      </c>
      <c r="F415" s="155">
        <v>700</v>
      </c>
      <c r="G415" s="154">
        <v>8618</v>
      </c>
      <c r="H415" s="154">
        <f t="shared" si="12"/>
        <v>7370</v>
      </c>
      <c r="I415" s="157">
        <f t="shared" si="13"/>
        <v>0.46097072804603451</v>
      </c>
      <c r="J415" s="629">
        <v>15988</v>
      </c>
      <c r="K415" s="154"/>
      <c r="L415" s="154"/>
      <c r="M415" s="158"/>
      <c r="N415" s="158"/>
      <c r="O415" s="158"/>
      <c r="P415" s="146"/>
      <c r="Q415" s="146"/>
    </row>
    <row r="416" spans="1:17" s="144" customFormat="1" ht="20.25">
      <c r="A416" s="155" t="s">
        <v>367</v>
      </c>
      <c r="B416" s="155" t="s">
        <v>517</v>
      </c>
      <c r="C416" s="151">
        <v>42174</v>
      </c>
      <c r="D416" s="160">
        <v>42</v>
      </c>
      <c r="E416" s="156" t="s">
        <v>533</v>
      </c>
      <c r="F416" s="155">
        <v>1000</v>
      </c>
      <c r="G416" s="154">
        <v>9630</v>
      </c>
      <c r="H416" s="154">
        <f t="shared" si="12"/>
        <v>10390</v>
      </c>
      <c r="I416" s="157">
        <f t="shared" si="13"/>
        <v>0.518981018981019</v>
      </c>
      <c r="J416" s="629">
        <v>20020</v>
      </c>
      <c r="K416" s="154"/>
      <c r="L416" s="154"/>
      <c r="M416" s="158"/>
      <c r="N416" s="158"/>
      <c r="O416" s="158"/>
      <c r="P416" s="146"/>
      <c r="Q416" s="146"/>
    </row>
    <row r="417" spans="1:17" s="144" customFormat="1" ht="20.25">
      <c r="A417" s="155" t="s">
        <v>367</v>
      </c>
      <c r="B417" s="155" t="s">
        <v>517</v>
      </c>
      <c r="C417" s="151">
        <v>42153</v>
      </c>
      <c r="D417" s="160">
        <v>63</v>
      </c>
      <c r="E417" s="156" t="s">
        <v>550</v>
      </c>
      <c r="F417" s="155">
        <v>200</v>
      </c>
      <c r="G417" s="154">
        <v>2075</v>
      </c>
      <c r="H417" s="154">
        <f t="shared" si="12"/>
        <v>1985</v>
      </c>
      <c r="I417" s="157">
        <f t="shared" si="13"/>
        <v>0.48891625615763545</v>
      </c>
      <c r="J417" s="629">
        <v>4060</v>
      </c>
      <c r="K417" s="154"/>
      <c r="L417" s="154"/>
      <c r="M417" s="158"/>
      <c r="N417" s="158"/>
      <c r="O417" s="158"/>
      <c r="P417" s="146"/>
      <c r="Q417" s="146"/>
    </row>
    <row r="418" spans="1:17" s="144" customFormat="1" ht="20.25">
      <c r="A418" s="155" t="s">
        <v>52</v>
      </c>
      <c r="B418" s="155" t="s">
        <v>524</v>
      </c>
      <c r="C418" s="151">
        <v>42170</v>
      </c>
      <c r="D418" s="160">
        <v>46</v>
      </c>
      <c r="E418" s="156" t="s">
        <v>537</v>
      </c>
      <c r="F418" s="155">
        <v>800</v>
      </c>
      <c r="G418" s="154">
        <v>8301</v>
      </c>
      <c r="H418" s="154">
        <f t="shared" si="12"/>
        <v>7099</v>
      </c>
      <c r="I418" s="157">
        <f t="shared" si="13"/>
        <v>0.46097402597402598</v>
      </c>
      <c r="J418" s="629">
        <v>15400</v>
      </c>
      <c r="K418" s="154"/>
      <c r="L418" s="154"/>
      <c r="M418" s="158"/>
      <c r="N418" s="158"/>
      <c r="O418" s="158"/>
      <c r="P418" s="146"/>
      <c r="Q418" s="146"/>
    </row>
    <row r="419" spans="1:17" s="144" customFormat="1" ht="20.25">
      <c r="A419" s="155" t="s">
        <v>52</v>
      </c>
      <c r="B419" s="155" t="s">
        <v>517</v>
      </c>
      <c r="C419" s="151">
        <v>42181</v>
      </c>
      <c r="D419" s="160">
        <v>35</v>
      </c>
      <c r="E419" s="156" t="s">
        <v>515</v>
      </c>
      <c r="F419" s="155">
        <v>700</v>
      </c>
      <c r="G419" s="154">
        <v>7590</v>
      </c>
      <c r="H419" s="154">
        <f t="shared" si="12"/>
        <v>8629</v>
      </c>
      <c r="I419" s="157">
        <f t="shared" si="13"/>
        <v>0.53203033479252726</v>
      </c>
      <c r="J419" s="629">
        <v>16219</v>
      </c>
      <c r="K419" s="154"/>
      <c r="L419" s="154"/>
      <c r="M419" s="158"/>
      <c r="N419" s="158"/>
      <c r="O419" s="158"/>
      <c r="P419" s="146"/>
      <c r="Q419" s="146"/>
    </row>
    <row r="420" spans="1:17" s="144" customFormat="1" ht="20.25">
      <c r="A420" s="155" t="s">
        <v>367</v>
      </c>
      <c r="B420" s="155" t="s">
        <v>514</v>
      </c>
      <c r="C420" s="151">
        <v>42123</v>
      </c>
      <c r="D420" s="160">
        <v>93</v>
      </c>
      <c r="E420" s="156" t="s">
        <v>539</v>
      </c>
      <c r="F420" s="155">
        <v>400</v>
      </c>
      <c r="G420" s="154">
        <v>4569</v>
      </c>
      <c r="H420" s="154">
        <f t="shared" si="12"/>
        <v>4235</v>
      </c>
      <c r="I420" s="157">
        <f t="shared" si="13"/>
        <v>0.48103134938664244</v>
      </c>
      <c r="J420" s="629">
        <v>8804</v>
      </c>
      <c r="K420" s="154"/>
      <c r="L420" s="154"/>
      <c r="M420" s="158"/>
      <c r="N420" s="158"/>
      <c r="O420" s="158"/>
      <c r="P420" s="146"/>
      <c r="Q420" s="146"/>
    </row>
    <row r="421" spans="1:17" s="144" customFormat="1" ht="20.25">
      <c r="A421" s="155" t="s">
        <v>50</v>
      </c>
      <c r="B421" s="155" t="s">
        <v>514</v>
      </c>
      <c r="C421" s="151">
        <v>42185</v>
      </c>
      <c r="D421" s="160">
        <v>31</v>
      </c>
      <c r="E421" s="156" t="s">
        <v>539</v>
      </c>
      <c r="F421" s="155">
        <v>500</v>
      </c>
      <c r="G421" s="154">
        <v>5877</v>
      </c>
      <c r="H421" s="154">
        <f t="shared" si="12"/>
        <v>6548</v>
      </c>
      <c r="I421" s="157">
        <f t="shared" si="13"/>
        <v>0.52700201207243458</v>
      </c>
      <c r="J421" s="629">
        <v>12425</v>
      </c>
      <c r="K421" s="154"/>
      <c r="L421" s="154"/>
      <c r="M421" s="158"/>
      <c r="N421" s="158"/>
      <c r="O421" s="158"/>
      <c r="P421" s="146"/>
      <c r="Q421" s="146"/>
    </row>
    <row r="422" spans="1:17" s="144" customFormat="1" ht="20.25">
      <c r="A422" s="155" t="s">
        <v>50</v>
      </c>
      <c r="B422" s="155" t="s">
        <v>517</v>
      </c>
      <c r="C422" s="151">
        <v>42161</v>
      </c>
      <c r="D422" s="160">
        <v>55</v>
      </c>
      <c r="E422" s="156" t="s">
        <v>518</v>
      </c>
      <c r="F422" s="155">
        <v>100</v>
      </c>
      <c r="G422" s="154">
        <v>1072</v>
      </c>
      <c r="H422" s="154">
        <f t="shared" si="12"/>
        <v>982</v>
      </c>
      <c r="I422" s="157">
        <f t="shared" si="13"/>
        <v>0.47809152872444011</v>
      </c>
      <c r="J422" s="629">
        <v>2054</v>
      </c>
      <c r="K422" s="154"/>
      <c r="L422" s="154"/>
      <c r="M422" s="158"/>
      <c r="N422" s="158"/>
      <c r="O422" s="158"/>
      <c r="P422" s="146"/>
      <c r="Q422" s="146"/>
    </row>
    <row r="423" spans="1:17" s="144" customFormat="1" ht="20.25">
      <c r="A423" s="155" t="s">
        <v>50</v>
      </c>
      <c r="B423" s="155" t="s">
        <v>514</v>
      </c>
      <c r="C423" s="151">
        <v>42204</v>
      </c>
      <c r="D423" s="160">
        <v>12</v>
      </c>
      <c r="E423" s="156" t="s">
        <v>532</v>
      </c>
      <c r="F423" s="155">
        <v>400</v>
      </c>
      <c r="G423" s="154">
        <v>5389</v>
      </c>
      <c r="H423" s="154">
        <f t="shared" si="12"/>
        <v>4427</v>
      </c>
      <c r="I423" s="157">
        <f t="shared" si="13"/>
        <v>0.45099837000814996</v>
      </c>
      <c r="J423" s="629">
        <v>9816</v>
      </c>
      <c r="K423" s="154"/>
      <c r="L423" s="154"/>
      <c r="M423" s="158"/>
      <c r="N423" s="158"/>
      <c r="O423" s="158"/>
      <c r="P423" s="146"/>
      <c r="Q423" s="146"/>
    </row>
    <row r="424" spans="1:17" s="144" customFormat="1" ht="20.25">
      <c r="A424" s="155" t="s">
        <v>50</v>
      </c>
      <c r="B424" s="155" t="s">
        <v>524</v>
      </c>
      <c r="C424" s="151">
        <v>42121</v>
      </c>
      <c r="D424" s="160">
        <v>95</v>
      </c>
      <c r="E424" s="156" t="s">
        <v>533</v>
      </c>
      <c r="F424" s="155">
        <v>200</v>
      </c>
      <c r="G424" s="154">
        <v>2025</v>
      </c>
      <c r="H424" s="154">
        <f t="shared" si="12"/>
        <v>2167</v>
      </c>
      <c r="I424" s="157">
        <f t="shared" si="13"/>
        <v>0.51693702290076338</v>
      </c>
      <c r="J424" s="629">
        <v>4192</v>
      </c>
      <c r="K424" s="154"/>
      <c r="L424" s="154"/>
      <c r="M424" s="158"/>
      <c r="N424" s="158"/>
      <c r="O424" s="158"/>
      <c r="P424" s="146"/>
      <c r="Q424" s="146"/>
    </row>
    <row r="425" spans="1:17" s="144" customFormat="1" ht="20.25">
      <c r="A425" s="155" t="s">
        <v>52</v>
      </c>
      <c r="B425" s="155" t="s">
        <v>517</v>
      </c>
      <c r="C425" s="151">
        <v>42202</v>
      </c>
      <c r="D425" s="160">
        <v>14</v>
      </c>
      <c r="E425" s="156" t="s">
        <v>530</v>
      </c>
      <c r="F425" s="155">
        <v>900</v>
      </c>
      <c r="G425" s="154">
        <v>8760</v>
      </c>
      <c r="H425" s="154">
        <f t="shared" si="12"/>
        <v>9339</v>
      </c>
      <c r="I425" s="157">
        <f t="shared" si="13"/>
        <v>0.51599535885960546</v>
      </c>
      <c r="J425" s="629">
        <v>18099</v>
      </c>
      <c r="K425" s="154"/>
      <c r="L425" s="154"/>
      <c r="M425" s="158"/>
      <c r="N425" s="158"/>
      <c r="O425" s="158"/>
      <c r="P425" s="146"/>
      <c r="Q425" s="146"/>
    </row>
    <row r="426" spans="1:17" s="144" customFormat="1" ht="20.25">
      <c r="A426" s="155" t="s">
        <v>367</v>
      </c>
      <c r="B426" s="155" t="s">
        <v>517</v>
      </c>
      <c r="C426" s="151">
        <v>42158</v>
      </c>
      <c r="D426" s="160">
        <v>58</v>
      </c>
      <c r="E426" s="156" t="s">
        <v>539</v>
      </c>
      <c r="F426" s="155">
        <v>700</v>
      </c>
      <c r="G426" s="154">
        <v>8885</v>
      </c>
      <c r="H426" s="154">
        <f t="shared" si="12"/>
        <v>7418</v>
      </c>
      <c r="I426" s="157">
        <f t="shared" si="13"/>
        <v>0.45500828068453658</v>
      </c>
      <c r="J426" s="629">
        <v>16303</v>
      </c>
      <c r="K426" s="154"/>
      <c r="L426" s="154"/>
      <c r="M426" s="158"/>
      <c r="N426" s="158"/>
      <c r="O426" s="158"/>
      <c r="P426" s="146"/>
      <c r="Q426" s="146"/>
    </row>
    <row r="427" spans="1:17" s="144" customFormat="1" ht="20.25">
      <c r="A427" s="155" t="s">
        <v>50</v>
      </c>
      <c r="B427" s="155" t="s">
        <v>514</v>
      </c>
      <c r="C427" s="151">
        <v>42185</v>
      </c>
      <c r="D427" s="160">
        <v>31</v>
      </c>
      <c r="E427" s="156" t="s">
        <v>530</v>
      </c>
      <c r="F427" s="155">
        <v>400</v>
      </c>
      <c r="G427" s="154">
        <v>4616</v>
      </c>
      <c r="H427" s="154">
        <f t="shared" si="12"/>
        <v>3964</v>
      </c>
      <c r="I427" s="157">
        <f t="shared" si="13"/>
        <v>0.462004662004662</v>
      </c>
      <c r="J427" s="629">
        <v>8580</v>
      </c>
      <c r="K427" s="154"/>
      <c r="L427" s="154"/>
      <c r="M427" s="158"/>
      <c r="N427" s="158"/>
      <c r="O427" s="158"/>
      <c r="P427" s="146"/>
      <c r="Q427" s="146"/>
    </row>
    <row r="428" spans="1:17" s="144" customFormat="1" ht="20.25">
      <c r="A428" s="155" t="s">
        <v>367</v>
      </c>
      <c r="B428" s="155" t="s">
        <v>517</v>
      </c>
      <c r="C428" s="151">
        <v>42203</v>
      </c>
      <c r="D428" s="160">
        <v>13</v>
      </c>
      <c r="E428" s="156" t="s">
        <v>525</v>
      </c>
      <c r="F428" s="155">
        <v>500</v>
      </c>
      <c r="G428" s="154">
        <v>6368</v>
      </c>
      <c r="H428" s="154">
        <f t="shared" si="12"/>
        <v>5902</v>
      </c>
      <c r="I428" s="157">
        <f t="shared" si="13"/>
        <v>0.48101059494702525</v>
      </c>
      <c r="J428" s="629">
        <v>12270</v>
      </c>
      <c r="K428" s="154"/>
      <c r="L428" s="154"/>
      <c r="M428" s="158"/>
      <c r="N428" s="158"/>
      <c r="O428" s="158"/>
      <c r="P428" s="146"/>
      <c r="Q428" s="146"/>
    </row>
    <row r="429" spans="1:17" s="144" customFormat="1" ht="20.25">
      <c r="A429" s="155" t="s">
        <v>367</v>
      </c>
      <c r="B429" s="155" t="s">
        <v>524</v>
      </c>
      <c r="C429" s="151">
        <v>42122</v>
      </c>
      <c r="D429" s="160">
        <v>94</v>
      </c>
      <c r="E429" s="156" t="s">
        <v>530</v>
      </c>
      <c r="F429" s="155">
        <v>900</v>
      </c>
      <c r="G429" s="154">
        <v>9710</v>
      </c>
      <c r="H429" s="154">
        <f t="shared" si="12"/>
        <v>8173</v>
      </c>
      <c r="I429" s="157">
        <f t="shared" si="13"/>
        <v>0.45702622602471621</v>
      </c>
      <c r="J429" s="629">
        <v>17883</v>
      </c>
      <c r="K429" s="154"/>
      <c r="L429" s="154"/>
      <c r="M429" s="158"/>
      <c r="N429" s="158"/>
      <c r="O429" s="158"/>
      <c r="P429" s="146"/>
      <c r="Q429" s="146"/>
    </row>
    <row r="430" spans="1:17" s="144" customFormat="1" ht="20.25">
      <c r="A430" s="155" t="s">
        <v>50</v>
      </c>
      <c r="B430" s="155" t="s">
        <v>517</v>
      </c>
      <c r="C430" s="151">
        <v>42187</v>
      </c>
      <c r="D430" s="160">
        <v>29</v>
      </c>
      <c r="E430" s="156" t="s">
        <v>532</v>
      </c>
      <c r="F430" s="155">
        <v>500</v>
      </c>
      <c r="G430" s="154">
        <v>6355</v>
      </c>
      <c r="H430" s="154">
        <f t="shared" si="12"/>
        <v>5370</v>
      </c>
      <c r="I430" s="157">
        <f t="shared" si="13"/>
        <v>0.45799573560767592</v>
      </c>
      <c r="J430" s="629">
        <v>11725</v>
      </c>
      <c r="K430" s="154"/>
      <c r="L430" s="154"/>
      <c r="M430" s="158"/>
      <c r="N430" s="158"/>
      <c r="O430" s="158"/>
      <c r="P430" s="146"/>
      <c r="Q430" s="146"/>
    </row>
    <row r="431" spans="1:17" s="144" customFormat="1" ht="20.25">
      <c r="A431" s="155" t="s">
        <v>367</v>
      </c>
      <c r="B431" s="155" t="s">
        <v>514</v>
      </c>
      <c r="C431" s="151">
        <v>42149</v>
      </c>
      <c r="D431" s="160">
        <v>67</v>
      </c>
      <c r="E431" s="156" t="s">
        <v>532</v>
      </c>
      <c r="F431" s="155">
        <v>900</v>
      </c>
      <c r="G431" s="154">
        <v>10042</v>
      </c>
      <c r="H431" s="154">
        <f t="shared" si="12"/>
        <v>11324</v>
      </c>
      <c r="I431" s="157">
        <f t="shared" si="13"/>
        <v>0.530000936066648</v>
      </c>
      <c r="J431" s="629">
        <v>21366</v>
      </c>
      <c r="K431" s="154"/>
      <c r="L431" s="154"/>
      <c r="M431" s="158"/>
      <c r="N431" s="158"/>
      <c r="O431" s="158"/>
      <c r="P431" s="146"/>
      <c r="Q431" s="146"/>
    </row>
    <row r="432" spans="1:17" s="144" customFormat="1" ht="20.25">
      <c r="A432" s="155" t="s">
        <v>50</v>
      </c>
      <c r="B432" s="155" t="s">
        <v>517</v>
      </c>
      <c r="C432" s="151">
        <v>42186</v>
      </c>
      <c r="D432" s="160">
        <v>30</v>
      </c>
      <c r="E432" s="156" t="s">
        <v>548</v>
      </c>
      <c r="F432" s="155">
        <v>700</v>
      </c>
      <c r="G432" s="154">
        <v>7089</v>
      </c>
      <c r="H432" s="154">
        <f t="shared" si="12"/>
        <v>7408</v>
      </c>
      <c r="I432" s="157">
        <f t="shared" si="13"/>
        <v>0.51100227633303441</v>
      </c>
      <c r="J432" s="629">
        <v>14497</v>
      </c>
      <c r="K432" s="154"/>
      <c r="L432" s="154"/>
      <c r="M432" s="158"/>
      <c r="N432" s="158"/>
      <c r="O432" s="158"/>
      <c r="P432" s="146"/>
      <c r="Q432" s="146"/>
    </row>
    <row r="433" spans="1:17" s="144" customFormat="1" ht="20.25">
      <c r="A433" s="155" t="s">
        <v>367</v>
      </c>
      <c r="B433" s="155" t="s">
        <v>517</v>
      </c>
      <c r="C433" s="151">
        <v>42124</v>
      </c>
      <c r="D433" s="160">
        <v>92</v>
      </c>
      <c r="E433" s="156" t="s">
        <v>515</v>
      </c>
      <c r="F433" s="155">
        <v>800</v>
      </c>
      <c r="G433" s="154">
        <v>8917</v>
      </c>
      <c r="H433" s="154">
        <f t="shared" si="12"/>
        <v>8499</v>
      </c>
      <c r="I433" s="157">
        <f t="shared" si="13"/>
        <v>0.48799954065227374</v>
      </c>
      <c r="J433" s="629">
        <v>17416</v>
      </c>
      <c r="K433" s="154"/>
      <c r="L433" s="154"/>
      <c r="M433" s="158"/>
      <c r="N433" s="158"/>
      <c r="O433" s="158"/>
      <c r="P433" s="146"/>
      <c r="Q433" s="146"/>
    </row>
    <row r="434" spans="1:17" s="144" customFormat="1" ht="20.25">
      <c r="A434" s="155" t="s">
        <v>50</v>
      </c>
      <c r="B434" s="155" t="s">
        <v>524</v>
      </c>
      <c r="C434" s="151">
        <v>42172</v>
      </c>
      <c r="D434" s="160">
        <v>44</v>
      </c>
      <c r="E434" s="156" t="s">
        <v>515</v>
      </c>
      <c r="F434" s="155">
        <v>700</v>
      </c>
      <c r="G434" s="154">
        <v>6943</v>
      </c>
      <c r="H434" s="154">
        <f t="shared" si="12"/>
        <v>6861</v>
      </c>
      <c r="I434" s="157">
        <f t="shared" si="13"/>
        <v>0.49702984642132714</v>
      </c>
      <c r="J434" s="629">
        <v>13804</v>
      </c>
      <c r="K434" s="154"/>
      <c r="L434" s="154"/>
      <c r="M434" s="158"/>
      <c r="N434" s="158"/>
      <c r="O434" s="158"/>
      <c r="P434" s="146"/>
      <c r="Q434" s="146"/>
    </row>
    <row r="435" spans="1:17" s="144" customFormat="1" ht="20.25">
      <c r="A435" s="155" t="s">
        <v>367</v>
      </c>
      <c r="B435" s="155" t="s">
        <v>514</v>
      </c>
      <c r="C435" s="151">
        <v>42173</v>
      </c>
      <c r="D435" s="160">
        <v>43</v>
      </c>
      <c r="E435" s="156" t="s">
        <v>532</v>
      </c>
      <c r="F435" s="155">
        <v>200</v>
      </c>
      <c r="G435" s="154">
        <v>2578</v>
      </c>
      <c r="H435" s="154">
        <f t="shared" si="12"/>
        <v>2324</v>
      </c>
      <c r="I435" s="157">
        <f t="shared" si="13"/>
        <v>0.47409220726234191</v>
      </c>
      <c r="J435" s="629">
        <v>4902</v>
      </c>
      <c r="K435" s="154"/>
      <c r="L435" s="154"/>
      <c r="M435" s="158"/>
      <c r="N435" s="158"/>
      <c r="O435" s="158"/>
      <c r="P435" s="146"/>
      <c r="Q435" s="146"/>
    </row>
    <row r="436" spans="1:17" s="144" customFormat="1" ht="20.25">
      <c r="A436" s="155" t="s">
        <v>50</v>
      </c>
      <c r="B436" s="155" t="s">
        <v>517</v>
      </c>
      <c r="C436" s="151">
        <v>42168</v>
      </c>
      <c r="D436" s="160">
        <v>48</v>
      </c>
      <c r="E436" s="156" t="s">
        <v>530</v>
      </c>
      <c r="F436" s="155">
        <v>500</v>
      </c>
      <c r="G436" s="154">
        <v>6022</v>
      </c>
      <c r="H436" s="154">
        <f t="shared" si="12"/>
        <v>5213</v>
      </c>
      <c r="I436" s="157">
        <f t="shared" si="13"/>
        <v>0.46399643969737425</v>
      </c>
      <c r="J436" s="629">
        <v>11235</v>
      </c>
      <c r="K436" s="154"/>
      <c r="L436" s="154"/>
      <c r="M436" s="158"/>
      <c r="N436" s="158"/>
      <c r="O436" s="158"/>
      <c r="P436" s="146"/>
      <c r="Q436" s="146"/>
    </row>
    <row r="437" spans="1:17" s="144" customFormat="1" ht="20.25">
      <c r="A437" s="155" t="s">
        <v>52</v>
      </c>
      <c r="B437" s="155" t="s">
        <v>514</v>
      </c>
      <c r="C437" s="151">
        <v>42141</v>
      </c>
      <c r="D437" s="160">
        <v>75</v>
      </c>
      <c r="E437" s="156" t="s">
        <v>545</v>
      </c>
      <c r="F437" s="155">
        <v>1000</v>
      </c>
      <c r="G437" s="154">
        <v>12311</v>
      </c>
      <c r="H437" s="154">
        <f t="shared" si="12"/>
        <v>10529</v>
      </c>
      <c r="I437" s="157">
        <f t="shared" si="13"/>
        <v>0.46098949211908929</v>
      </c>
      <c r="J437" s="629">
        <v>22840</v>
      </c>
      <c r="K437" s="154"/>
      <c r="L437" s="154"/>
      <c r="M437" s="158"/>
      <c r="N437" s="158"/>
      <c r="O437" s="158"/>
      <c r="P437" s="146"/>
      <c r="Q437" s="146"/>
    </row>
    <row r="438" spans="1:17" s="144" customFormat="1" ht="20.25">
      <c r="A438" s="155" t="s">
        <v>52</v>
      </c>
      <c r="B438" s="155" t="s">
        <v>524</v>
      </c>
      <c r="C438" s="151">
        <v>42120</v>
      </c>
      <c r="D438" s="160">
        <v>96</v>
      </c>
      <c r="E438" s="156" t="s">
        <v>539</v>
      </c>
      <c r="F438" s="155">
        <v>200</v>
      </c>
      <c r="G438" s="154">
        <v>1681</v>
      </c>
      <c r="H438" s="154">
        <f t="shared" si="12"/>
        <v>1709</v>
      </c>
      <c r="I438" s="157">
        <f t="shared" si="13"/>
        <v>0.5041297935103245</v>
      </c>
      <c r="J438" s="629">
        <v>3390</v>
      </c>
      <c r="K438" s="154"/>
      <c r="L438" s="154"/>
      <c r="M438" s="158"/>
      <c r="N438" s="158"/>
      <c r="O438" s="158"/>
      <c r="P438" s="146"/>
      <c r="Q438" s="146"/>
    </row>
    <row r="439" spans="1:17" s="144" customFormat="1" ht="20.25">
      <c r="A439" s="155" t="s">
        <v>50</v>
      </c>
      <c r="B439" s="155" t="s">
        <v>517</v>
      </c>
      <c r="C439" s="151">
        <v>42147</v>
      </c>
      <c r="D439" s="160">
        <v>69</v>
      </c>
      <c r="E439" s="156" t="s">
        <v>518</v>
      </c>
      <c r="F439" s="155">
        <v>300</v>
      </c>
      <c r="G439" s="154">
        <v>2921</v>
      </c>
      <c r="H439" s="154">
        <f t="shared" si="12"/>
        <v>3307</v>
      </c>
      <c r="I439" s="157">
        <f t="shared" si="13"/>
        <v>0.53098908156711622</v>
      </c>
      <c r="J439" s="629">
        <v>6228</v>
      </c>
      <c r="K439" s="154"/>
      <c r="L439" s="154"/>
      <c r="M439" s="158"/>
      <c r="N439" s="158"/>
      <c r="O439" s="158"/>
      <c r="P439" s="146"/>
      <c r="Q439" s="146"/>
    </row>
    <row r="440" spans="1:17" s="144" customFormat="1" ht="20.25">
      <c r="A440" s="155" t="s">
        <v>50</v>
      </c>
      <c r="B440" s="155" t="s">
        <v>517</v>
      </c>
      <c r="C440" s="151">
        <v>42161</v>
      </c>
      <c r="D440" s="160">
        <v>55</v>
      </c>
      <c r="E440" s="156" t="s">
        <v>515</v>
      </c>
      <c r="F440" s="155">
        <v>600</v>
      </c>
      <c r="G440" s="154">
        <v>6733</v>
      </c>
      <c r="H440" s="154">
        <f t="shared" si="12"/>
        <v>6599</v>
      </c>
      <c r="I440" s="157">
        <f t="shared" si="13"/>
        <v>0.49497449744974498</v>
      </c>
      <c r="J440" s="629">
        <v>13332</v>
      </c>
      <c r="K440" s="154"/>
      <c r="L440" s="154"/>
      <c r="M440" s="158"/>
      <c r="N440" s="158"/>
      <c r="O440" s="158"/>
      <c r="P440" s="146"/>
      <c r="Q440" s="146"/>
    </row>
    <row r="441" spans="1:17" s="144" customFormat="1" ht="20.25">
      <c r="A441" s="155" t="s">
        <v>367</v>
      </c>
      <c r="B441" s="155" t="s">
        <v>517</v>
      </c>
      <c r="C441" s="151">
        <v>42168</v>
      </c>
      <c r="D441" s="160">
        <v>48</v>
      </c>
      <c r="E441" s="156" t="s">
        <v>530</v>
      </c>
      <c r="F441" s="155">
        <v>200</v>
      </c>
      <c r="G441" s="154">
        <v>2066</v>
      </c>
      <c r="H441" s="154">
        <f t="shared" si="12"/>
        <v>2066</v>
      </c>
      <c r="I441" s="157">
        <f t="shared" si="13"/>
        <v>0.5</v>
      </c>
      <c r="J441" s="629">
        <v>4132</v>
      </c>
      <c r="K441" s="154"/>
      <c r="L441" s="154"/>
      <c r="M441" s="158"/>
      <c r="N441" s="158"/>
      <c r="O441" s="158"/>
      <c r="P441" s="146"/>
      <c r="Q441" s="146"/>
    </row>
    <row r="442" spans="1:17" s="144" customFormat="1" ht="20.25">
      <c r="A442" s="155" t="s">
        <v>367</v>
      </c>
      <c r="B442" s="155" t="s">
        <v>514</v>
      </c>
      <c r="C442" s="151">
        <v>42199</v>
      </c>
      <c r="D442" s="160">
        <v>17</v>
      </c>
      <c r="E442" s="156" t="s">
        <v>539</v>
      </c>
      <c r="F442" s="155">
        <v>200</v>
      </c>
      <c r="G442" s="154">
        <v>2470</v>
      </c>
      <c r="H442" s="154">
        <f t="shared" si="12"/>
        <v>2252</v>
      </c>
      <c r="I442" s="157">
        <f t="shared" si="13"/>
        <v>0.47691656077933081</v>
      </c>
      <c r="J442" s="629">
        <v>4722</v>
      </c>
      <c r="K442" s="154"/>
      <c r="L442" s="154"/>
      <c r="M442" s="158"/>
      <c r="N442" s="158"/>
      <c r="O442" s="158"/>
      <c r="P442" s="146"/>
      <c r="Q442" s="146"/>
    </row>
    <row r="443" spans="1:17" s="144" customFormat="1" ht="20.25">
      <c r="A443" s="155" t="s">
        <v>50</v>
      </c>
      <c r="B443" s="155" t="s">
        <v>517</v>
      </c>
      <c r="C443" s="151">
        <v>42157</v>
      </c>
      <c r="D443" s="160">
        <v>59</v>
      </c>
      <c r="E443" s="156" t="s">
        <v>525</v>
      </c>
      <c r="F443" s="155">
        <v>700</v>
      </c>
      <c r="G443" s="154">
        <v>7325</v>
      </c>
      <c r="H443" s="154">
        <f t="shared" si="12"/>
        <v>8845</v>
      </c>
      <c r="I443" s="157">
        <f t="shared" si="13"/>
        <v>0.5470006184291899</v>
      </c>
      <c r="J443" s="629">
        <v>16170</v>
      </c>
      <c r="K443" s="154"/>
      <c r="L443" s="154"/>
      <c r="M443" s="158"/>
      <c r="N443" s="158"/>
      <c r="O443" s="158"/>
      <c r="P443" s="146"/>
      <c r="Q443" s="146"/>
    </row>
    <row r="444" spans="1:17" s="144" customFormat="1" ht="20.25">
      <c r="A444" s="155" t="s">
        <v>367</v>
      </c>
      <c r="B444" s="155" t="s">
        <v>517</v>
      </c>
      <c r="C444" s="151">
        <v>42130</v>
      </c>
      <c r="D444" s="160">
        <v>86</v>
      </c>
      <c r="E444" s="156" t="s">
        <v>518</v>
      </c>
      <c r="F444" s="155">
        <v>300</v>
      </c>
      <c r="G444" s="154">
        <v>2790</v>
      </c>
      <c r="H444" s="154">
        <f t="shared" si="12"/>
        <v>3369</v>
      </c>
      <c r="I444" s="157">
        <f t="shared" si="13"/>
        <v>0.54700438382854355</v>
      </c>
      <c r="J444" s="629">
        <v>6159</v>
      </c>
      <c r="K444" s="154"/>
      <c r="L444" s="154"/>
      <c r="M444" s="158"/>
      <c r="N444" s="158"/>
      <c r="O444" s="158"/>
      <c r="P444" s="146"/>
      <c r="Q444" s="146"/>
    </row>
    <row r="445" spans="1:17" s="144" customFormat="1" ht="20.25">
      <c r="A445" s="155" t="s">
        <v>52</v>
      </c>
      <c r="B445" s="155" t="s">
        <v>524</v>
      </c>
      <c r="C445" s="151">
        <v>42212</v>
      </c>
      <c r="D445" s="160">
        <v>4</v>
      </c>
      <c r="E445" s="156" t="s">
        <v>540</v>
      </c>
      <c r="F445" s="155">
        <v>1000</v>
      </c>
      <c r="G445" s="154">
        <v>8432</v>
      </c>
      <c r="H445" s="154">
        <f t="shared" si="12"/>
        <v>9858</v>
      </c>
      <c r="I445" s="157">
        <f t="shared" si="13"/>
        <v>0.53898305084745768</v>
      </c>
      <c r="J445" s="629">
        <v>18290</v>
      </c>
      <c r="K445" s="154"/>
      <c r="L445" s="154"/>
      <c r="M445" s="158"/>
      <c r="N445" s="158"/>
      <c r="O445" s="158"/>
      <c r="P445" s="146"/>
      <c r="Q445" s="146"/>
    </row>
    <row r="446" spans="1:17" s="144" customFormat="1" ht="20.25">
      <c r="A446" s="155" t="s">
        <v>52</v>
      </c>
      <c r="B446" s="155" t="s">
        <v>524</v>
      </c>
      <c r="C446" s="151">
        <v>42135</v>
      </c>
      <c r="D446" s="160">
        <v>81</v>
      </c>
      <c r="E446" s="156" t="s">
        <v>539</v>
      </c>
      <c r="F446" s="155">
        <v>1000</v>
      </c>
      <c r="G446" s="154">
        <v>8492</v>
      </c>
      <c r="H446" s="154">
        <f t="shared" si="12"/>
        <v>10008</v>
      </c>
      <c r="I446" s="157">
        <f t="shared" si="13"/>
        <v>0.54097297297297298</v>
      </c>
      <c r="J446" s="629">
        <v>18500</v>
      </c>
      <c r="K446" s="154"/>
      <c r="L446" s="154"/>
      <c r="M446" s="158"/>
      <c r="N446" s="158"/>
      <c r="O446" s="158"/>
      <c r="P446" s="146"/>
      <c r="Q446" s="146"/>
    </row>
    <row r="447" spans="1:17" s="144" customFormat="1" ht="20.25">
      <c r="A447" s="155" t="s">
        <v>367</v>
      </c>
      <c r="B447" s="155" t="s">
        <v>514</v>
      </c>
      <c r="C447" s="151">
        <v>42139</v>
      </c>
      <c r="D447" s="160">
        <v>77</v>
      </c>
      <c r="E447" s="156" t="s">
        <v>539</v>
      </c>
      <c r="F447" s="155">
        <v>900</v>
      </c>
      <c r="G447" s="154">
        <v>9818</v>
      </c>
      <c r="H447" s="154">
        <f t="shared" si="12"/>
        <v>11341</v>
      </c>
      <c r="I447" s="157">
        <f t="shared" si="13"/>
        <v>0.53598941348835016</v>
      </c>
      <c r="J447" s="629">
        <v>21159</v>
      </c>
      <c r="K447" s="154"/>
      <c r="L447" s="154"/>
      <c r="M447" s="158"/>
      <c r="N447" s="158"/>
      <c r="O447" s="158"/>
      <c r="P447" s="146"/>
      <c r="Q447" s="146"/>
    </row>
    <row r="448" spans="1:17" s="144" customFormat="1" ht="20.25">
      <c r="A448" s="155" t="s">
        <v>50</v>
      </c>
      <c r="B448" s="155" t="s">
        <v>514</v>
      </c>
      <c r="C448" s="151">
        <v>42136</v>
      </c>
      <c r="D448" s="160">
        <v>80</v>
      </c>
      <c r="E448" s="156" t="s">
        <v>515</v>
      </c>
      <c r="F448" s="155">
        <v>100</v>
      </c>
      <c r="G448" s="154">
        <v>1330</v>
      </c>
      <c r="H448" s="154">
        <f t="shared" si="12"/>
        <v>1217</v>
      </c>
      <c r="I448" s="157">
        <f t="shared" si="13"/>
        <v>0.47781703965449551</v>
      </c>
      <c r="J448" s="629">
        <v>2547</v>
      </c>
      <c r="K448" s="154"/>
      <c r="L448" s="154"/>
      <c r="M448" s="158"/>
      <c r="N448" s="158"/>
      <c r="O448" s="158"/>
      <c r="P448" s="146"/>
      <c r="Q448" s="146"/>
    </row>
    <row r="449" spans="1:17" s="144" customFormat="1" ht="20.25">
      <c r="A449" s="155" t="s">
        <v>52</v>
      </c>
      <c r="B449" s="155" t="s">
        <v>524</v>
      </c>
      <c r="C449" s="151">
        <v>42123</v>
      </c>
      <c r="D449" s="160">
        <v>93</v>
      </c>
      <c r="E449" s="156" t="s">
        <v>533</v>
      </c>
      <c r="F449" s="155">
        <v>800</v>
      </c>
      <c r="G449" s="154">
        <v>8007</v>
      </c>
      <c r="H449" s="154">
        <f t="shared" si="12"/>
        <v>7481</v>
      </c>
      <c r="I449" s="157">
        <f t="shared" si="13"/>
        <v>0.48301911157024796</v>
      </c>
      <c r="J449" s="629">
        <v>15488</v>
      </c>
      <c r="K449" s="154"/>
      <c r="L449" s="154"/>
      <c r="M449" s="158"/>
      <c r="N449" s="158"/>
      <c r="O449" s="158"/>
      <c r="P449" s="146"/>
      <c r="Q449" s="146"/>
    </row>
    <row r="450" spans="1:17" s="144" customFormat="1" ht="20.25">
      <c r="A450" s="155" t="s">
        <v>52</v>
      </c>
      <c r="B450" s="155" t="s">
        <v>524</v>
      </c>
      <c r="C450" s="151">
        <v>42155</v>
      </c>
      <c r="D450" s="160">
        <v>61</v>
      </c>
      <c r="E450" s="156" t="s">
        <v>530</v>
      </c>
      <c r="F450" s="155">
        <v>200</v>
      </c>
      <c r="G450" s="154">
        <v>1610</v>
      </c>
      <c r="H450" s="154">
        <f t="shared" si="12"/>
        <v>1808</v>
      </c>
      <c r="I450" s="157">
        <f t="shared" si="13"/>
        <v>0.52896430661205385</v>
      </c>
      <c r="J450" s="629">
        <v>3418</v>
      </c>
      <c r="K450" s="154"/>
      <c r="L450" s="154"/>
      <c r="M450" s="158"/>
      <c r="N450" s="158"/>
      <c r="O450" s="158"/>
      <c r="P450" s="146"/>
      <c r="Q450" s="146"/>
    </row>
    <row r="451" spans="1:17" s="144" customFormat="1" ht="20.25">
      <c r="A451" s="155" t="s">
        <v>52</v>
      </c>
      <c r="B451" s="155" t="s">
        <v>524</v>
      </c>
      <c r="C451" s="151">
        <v>42146</v>
      </c>
      <c r="D451" s="160">
        <v>70</v>
      </c>
      <c r="E451" s="156" t="s">
        <v>525</v>
      </c>
      <c r="F451" s="155">
        <v>1000</v>
      </c>
      <c r="G451" s="154">
        <v>9003</v>
      </c>
      <c r="H451" s="154">
        <f t="shared" si="12"/>
        <v>10527</v>
      </c>
      <c r="I451" s="157">
        <f t="shared" si="13"/>
        <v>0.5390168970814132</v>
      </c>
      <c r="J451" s="629">
        <v>19530</v>
      </c>
      <c r="K451" s="154"/>
      <c r="L451" s="154"/>
      <c r="M451" s="158"/>
      <c r="N451" s="158"/>
      <c r="O451" s="158"/>
      <c r="P451" s="146"/>
      <c r="Q451" s="146"/>
    </row>
    <row r="452" spans="1:17" s="144" customFormat="1" ht="20.25">
      <c r="A452" s="155" t="s">
        <v>50</v>
      </c>
      <c r="B452" s="155" t="s">
        <v>517</v>
      </c>
      <c r="C452" s="151">
        <v>42177</v>
      </c>
      <c r="D452" s="160">
        <v>39</v>
      </c>
      <c r="E452" s="156" t="s">
        <v>551</v>
      </c>
      <c r="F452" s="155">
        <v>200</v>
      </c>
      <c r="G452" s="154">
        <v>2378</v>
      </c>
      <c r="H452" s="154">
        <f t="shared" si="12"/>
        <v>2002</v>
      </c>
      <c r="I452" s="157">
        <f t="shared" si="13"/>
        <v>0.45707762557077625</v>
      </c>
      <c r="J452" s="629">
        <v>4380</v>
      </c>
      <c r="K452" s="154"/>
      <c r="L452" s="154"/>
      <c r="M452" s="158"/>
      <c r="N452" s="158"/>
      <c r="O452" s="158"/>
      <c r="P452" s="146"/>
      <c r="Q452" s="146"/>
    </row>
    <row r="453" spans="1:17" s="144" customFormat="1" ht="20.25">
      <c r="A453" s="155" t="s">
        <v>367</v>
      </c>
      <c r="B453" s="155" t="s">
        <v>517</v>
      </c>
      <c r="C453" s="151">
        <v>42204</v>
      </c>
      <c r="D453" s="160">
        <v>12</v>
      </c>
      <c r="E453" s="156" t="s">
        <v>530</v>
      </c>
      <c r="F453" s="155">
        <v>600</v>
      </c>
      <c r="G453" s="154">
        <v>6029</v>
      </c>
      <c r="H453" s="154">
        <f t="shared" ref="H453:H516" si="14">+J453-G453</f>
        <v>7339</v>
      </c>
      <c r="I453" s="157">
        <f t="shared" ref="I453:I516" si="15">+H453/J453</f>
        <v>0.5489976062238181</v>
      </c>
      <c r="J453" s="629">
        <v>13368</v>
      </c>
      <c r="K453" s="154"/>
      <c r="L453" s="154"/>
      <c r="M453" s="158"/>
      <c r="N453" s="158"/>
      <c r="O453" s="158"/>
      <c r="P453" s="146"/>
      <c r="Q453" s="146"/>
    </row>
    <row r="454" spans="1:17" s="144" customFormat="1" ht="20.25">
      <c r="A454" s="155" t="s">
        <v>367</v>
      </c>
      <c r="B454" s="155" t="s">
        <v>514</v>
      </c>
      <c r="C454" s="151">
        <v>42204</v>
      </c>
      <c r="D454" s="160">
        <v>12</v>
      </c>
      <c r="E454" s="156" t="s">
        <v>515</v>
      </c>
      <c r="F454" s="155">
        <v>200</v>
      </c>
      <c r="G454" s="154">
        <v>2139</v>
      </c>
      <c r="H454" s="154">
        <f t="shared" si="14"/>
        <v>2411</v>
      </c>
      <c r="I454" s="157">
        <f t="shared" si="15"/>
        <v>0.52989010989010987</v>
      </c>
      <c r="J454" s="629">
        <v>4550</v>
      </c>
      <c r="K454" s="154"/>
      <c r="L454" s="154"/>
      <c r="M454" s="158"/>
      <c r="N454" s="158"/>
      <c r="O454" s="158"/>
      <c r="P454" s="146"/>
      <c r="Q454" s="146"/>
    </row>
    <row r="455" spans="1:17" s="144" customFormat="1" ht="20.25">
      <c r="A455" s="155" t="s">
        <v>52</v>
      </c>
      <c r="B455" s="155" t="s">
        <v>517</v>
      </c>
      <c r="C455" s="151">
        <v>42129</v>
      </c>
      <c r="D455" s="160">
        <v>87</v>
      </c>
      <c r="E455" s="156" t="s">
        <v>533</v>
      </c>
      <c r="F455" s="155">
        <v>300</v>
      </c>
      <c r="G455" s="154">
        <v>3470</v>
      </c>
      <c r="H455" s="154">
        <f t="shared" si="14"/>
        <v>3052</v>
      </c>
      <c r="I455" s="157">
        <f t="shared" si="15"/>
        <v>0.46795461514872738</v>
      </c>
      <c r="J455" s="629">
        <v>6522</v>
      </c>
      <c r="K455" s="154"/>
      <c r="L455" s="154"/>
      <c r="M455" s="158"/>
      <c r="N455" s="158"/>
      <c r="O455" s="158"/>
      <c r="P455" s="146"/>
      <c r="Q455" s="146"/>
    </row>
    <row r="456" spans="1:17" s="144" customFormat="1" ht="20.25">
      <c r="A456" s="155" t="s">
        <v>367</v>
      </c>
      <c r="B456" s="155" t="s">
        <v>517</v>
      </c>
      <c r="C456" s="151">
        <v>42192</v>
      </c>
      <c r="D456" s="160">
        <v>24</v>
      </c>
      <c r="E456" s="156" t="s">
        <v>542</v>
      </c>
      <c r="F456" s="155">
        <v>700</v>
      </c>
      <c r="G456" s="154">
        <v>7901</v>
      </c>
      <c r="H456" s="154">
        <f t="shared" si="14"/>
        <v>9312</v>
      </c>
      <c r="I456" s="157">
        <f t="shared" si="15"/>
        <v>0.54098646371928194</v>
      </c>
      <c r="J456" s="629">
        <v>17213</v>
      </c>
      <c r="K456" s="154"/>
      <c r="L456" s="154"/>
      <c r="M456" s="158"/>
      <c r="N456" s="158"/>
      <c r="O456" s="158"/>
      <c r="P456" s="146"/>
      <c r="Q456" s="146"/>
    </row>
    <row r="457" spans="1:17" s="144" customFormat="1" ht="20.25">
      <c r="A457" s="155" t="s">
        <v>367</v>
      </c>
      <c r="B457" s="155" t="s">
        <v>517</v>
      </c>
      <c r="C457" s="151">
        <v>42207</v>
      </c>
      <c r="D457" s="160">
        <v>9</v>
      </c>
      <c r="E457" s="156" t="s">
        <v>522</v>
      </c>
      <c r="F457" s="155">
        <v>200</v>
      </c>
      <c r="G457" s="154">
        <v>2259</v>
      </c>
      <c r="H457" s="154">
        <f t="shared" si="14"/>
        <v>2011</v>
      </c>
      <c r="I457" s="157">
        <f t="shared" si="15"/>
        <v>0.47096018735362999</v>
      </c>
      <c r="J457" s="629">
        <v>4270</v>
      </c>
      <c r="K457" s="154"/>
      <c r="L457" s="154"/>
      <c r="M457" s="158"/>
      <c r="N457" s="158"/>
      <c r="O457" s="158"/>
      <c r="P457" s="146"/>
      <c r="Q457" s="146"/>
    </row>
    <row r="458" spans="1:17" s="144" customFormat="1" ht="20.25">
      <c r="A458" s="155" t="s">
        <v>50</v>
      </c>
      <c r="B458" s="155" t="s">
        <v>517</v>
      </c>
      <c r="C458" s="151">
        <v>42170</v>
      </c>
      <c r="D458" s="160">
        <v>46</v>
      </c>
      <c r="E458" s="156" t="s">
        <v>539</v>
      </c>
      <c r="F458" s="155">
        <v>800</v>
      </c>
      <c r="G458" s="154">
        <v>8441</v>
      </c>
      <c r="H458" s="154">
        <f t="shared" si="14"/>
        <v>7791</v>
      </c>
      <c r="I458" s="157">
        <f t="shared" si="15"/>
        <v>0.47997782158698865</v>
      </c>
      <c r="J458" s="629">
        <v>16232</v>
      </c>
      <c r="K458" s="154"/>
      <c r="L458" s="154"/>
      <c r="M458" s="158"/>
      <c r="N458" s="158"/>
      <c r="O458" s="158"/>
      <c r="P458" s="146"/>
      <c r="Q458" s="146"/>
    </row>
    <row r="459" spans="1:17" s="144" customFormat="1" ht="20.25">
      <c r="A459" s="155" t="s">
        <v>52</v>
      </c>
      <c r="B459" s="155" t="s">
        <v>514</v>
      </c>
      <c r="C459" s="151">
        <v>42156</v>
      </c>
      <c r="D459" s="160">
        <v>60</v>
      </c>
      <c r="E459" s="156" t="s">
        <v>515</v>
      </c>
      <c r="F459" s="155">
        <v>500</v>
      </c>
      <c r="G459" s="154">
        <v>5982</v>
      </c>
      <c r="H459" s="154">
        <f t="shared" si="14"/>
        <v>6773</v>
      </c>
      <c r="I459" s="157">
        <f t="shared" si="15"/>
        <v>0.53100744805958444</v>
      </c>
      <c r="J459" s="629">
        <v>12755</v>
      </c>
      <c r="K459" s="154"/>
      <c r="L459" s="154"/>
      <c r="M459" s="158"/>
      <c r="N459" s="158"/>
      <c r="O459" s="158"/>
      <c r="P459" s="146"/>
      <c r="Q459" s="146"/>
    </row>
    <row r="460" spans="1:17" s="144" customFormat="1" ht="20.25">
      <c r="A460" s="155" t="s">
        <v>52</v>
      </c>
      <c r="B460" s="155" t="s">
        <v>517</v>
      </c>
      <c r="C460" s="151">
        <v>42129</v>
      </c>
      <c r="D460" s="160">
        <v>87</v>
      </c>
      <c r="E460" s="156" t="s">
        <v>525</v>
      </c>
      <c r="F460" s="155">
        <v>200</v>
      </c>
      <c r="G460" s="154">
        <v>2038</v>
      </c>
      <c r="H460" s="154">
        <f t="shared" si="14"/>
        <v>2432</v>
      </c>
      <c r="I460" s="157">
        <f t="shared" si="15"/>
        <v>0.5440715883668904</v>
      </c>
      <c r="J460" s="629">
        <v>4470</v>
      </c>
      <c r="K460" s="154"/>
      <c r="L460" s="154"/>
      <c r="M460" s="158"/>
      <c r="N460" s="158"/>
      <c r="O460" s="158"/>
      <c r="P460" s="146"/>
      <c r="Q460" s="146"/>
    </row>
    <row r="461" spans="1:17" s="144" customFormat="1" ht="20.25">
      <c r="A461" s="155" t="s">
        <v>367</v>
      </c>
      <c r="B461" s="155" t="s">
        <v>524</v>
      </c>
      <c r="C461" s="151">
        <v>42182</v>
      </c>
      <c r="D461" s="160">
        <v>34</v>
      </c>
      <c r="E461" s="156" t="s">
        <v>515</v>
      </c>
      <c r="F461" s="155">
        <v>300</v>
      </c>
      <c r="G461" s="154">
        <v>2924</v>
      </c>
      <c r="H461" s="154">
        <f t="shared" si="14"/>
        <v>3232</v>
      </c>
      <c r="I461" s="157">
        <f t="shared" si="15"/>
        <v>0.5250162443144899</v>
      </c>
      <c r="J461" s="629">
        <v>6156</v>
      </c>
      <c r="K461" s="154"/>
      <c r="L461" s="154"/>
      <c r="M461" s="158"/>
      <c r="N461" s="158"/>
      <c r="O461" s="158"/>
      <c r="P461" s="146"/>
      <c r="Q461" s="146"/>
    </row>
    <row r="462" spans="1:17" s="144" customFormat="1" ht="20.25">
      <c r="A462" s="155" t="s">
        <v>367</v>
      </c>
      <c r="B462" s="155" t="s">
        <v>524</v>
      </c>
      <c r="C462" s="151">
        <v>42120</v>
      </c>
      <c r="D462" s="160">
        <v>96</v>
      </c>
      <c r="E462" s="156" t="s">
        <v>537</v>
      </c>
      <c r="F462" s="155">
        <v>800</v>
      </c>
      <c r="G462" s="154">
        <v>7803</v>
      </c>
      <c r="H462" s="154">
        <f t="shared" si="14"/>
        <v>7741</v>
      </c>
      <c r="I462" s="157">
        <f t="shared" si="15"/>
        <v>0.49800566134843027</v>
      </c>
      <c r="J462" s="629">
        <v>15544</v>
      </c>
      <c r="K462" s="154"/>
      <c r="L462" s="154"/>
      <c r="M462" s="158"/>
      <c r="N462" s="158"/>
      <c r="O462" s="158"/>
      <c r="P462" s="146"/>
      <c r="Q462" s="146"/>
    </row>
    <row r="463" spans="1:17" s="144" customFormat="1" ht="20.25">
      <c r="A463" s="155" t="s">
        <v>52</v>
      </c>
      <c r="B463" s="155" t="s">
        <v>517</v>
      </c>
      <c r="C463" s="151">
        <v>42125</v>
      </c>
      <c r="D463" s="160">
        <v>91</v>
      </c>
      <c r="E463" s="156" t="s">
        <v>515</v>
      </c>
      <c r="F463" s="155">
        <v>100</v>
      </c>
      <c r="G463" s="154">
        <v>1298</v>
      </c>
      <c r="H463" s="154">
        <f t="shared" si="14"/>
        <v>1111</v>
      </c>
      <c r="I463" s="157">
        <f t="shared" si="15"/>
        <v>0.46118721461187212</v>
      </c>
      <c r="J463" s="629">
        <v>2409</v>
      </c>
      <c r="K463" s="154"/>
      <c r="L463" s="154"/>
      <c r="M463" s="158"/>
      <c r="N463" s="158"/>
      <c r="O463" s="158"/>
      <c r="P463" s="146"/>
      <c r="Q463" s="146"/>
    </row>
    <row r="464" spans="1:17" s="144" customFormat="1" ht="20.25">
      <c r="A464" s="155" t="s">
        <v>50</v>
      </c>
      <c r="B464" s="155" t="s">
        <v>514</v>
      </c>
      <c r="C464" s="151">
        <v>42140</v>
      </c>
      <c r="D464" s="160">
        <v>76</v>
      </c>
      <c r="E464" s="156" t="s">
        <v>542</v>
      </c>
      <c r="F464" s="155">
        <v>600</v>
      </c>
      <c r="G464" s="154">
        <v>6021</v>
      </c>
      <c r="H464" s="154">
        <f t="shared" si="14"/>
        <v>6549</v>
      </c>
      <c r="I464" s="157">
        <f t="shared" si="15"/>
        <v>0.52100238663484488</v>
      </c>
      <c r="J464" s="629">
        <v>12570</v>
      </c>
      <c r="K464" s="154"/>
      <c r="L464" s="154"/>
      <c r="M464" s="158"/>
      <c r="N464" s="158"/>
      <c r="O464" s="158"/>
      <c r="P464" s="146"/>
      <c r="Q464" s="146"/>
    </row>
    <row r="465" spans="1:17" s="144" customFormat="1" ht="20.25">
      <c r="A465" s="155" t="s">
        <v>367</v>
      </c>
      <c r="B465" s="155" t="s">
        <v>514</v>
      </c>
      <c r="C465" s="151">
        <v>42189</v>
      </c>
      <c r="D465" s="160">
        <v>27</v>
      </c>
      <c r="E465" s="156" t="s">
        <v>532</v>
      </c>
      <c r="F465" s="155">
        <v>300</v>
      </c>
      <c r="G465" s="154">
        <v>2961</v>
      </c>
      <c r="H465" s="154">
        <f t="shared" si="14"/>
        <v>3477</v>
      </c>
      <c r="I465" s="157">
        <f t="shared" si="15"/>
        <v>0.54007455731593668</v>
      </c>
      <c r="J465" s="629">
        <v>6438</v>
      </c>
      <c r="K465" s="154"/>
      <c r="L465" s="154"/>
      <c r="M465" s="158"/>
      <c r="N465" s="158"/>
      <c r="O465" s="158"/>
      <c r="P465" s="146"/>
      <c r="Q465" s="146"/>
    </row>
    <row r="466" spans="1:17" s="144" customFormat="1" ht="20.25">
      <c r="A466" s="155" t="s">
        <v>367</v>
      </c>
      <c r="B466" s="155" t="s">
        <v>514</v>
      </c>
      <c r="C466" s="151">
        <v>42177</v>
      </c>
      <c r="D466" s="160">
        <v>39</v>
      </c>
      <c r="E466" s="156" t="s">
        <v>515</v>
      </c>
      <c r="F466" s="155">
        <v>900</v>
      </c>
      <c r="G466" s="154">
        <v>8895</v>
      </c>
      <c r="H466" s="154">
        <f t="shared" si="14"/>
        <v>10698</v>
      </c>
      <c r="I466" s="157">
        <f t="shared" si="15"/>
        <v>0.54601133057724693</v>
      </c>
      <c r="J466" s="629">
        <v>19593</v>
      </c>
      <c r="K466" s="154"/>
      <c r="L466" s="154"/>
      <c r="M466" s="158"/>
      <c r="N466" s="158"/>
      <c r="O466" s="158"/>
      <c r="P466" s="146"/>
      <c r="Q466" s="146"/>
    </row>
    <row r="467" spans="1:17" s="144" customFormat="1" ht="20.25">
      <c r="A467" s="155" t="s">
        <v>52</v>
      </c>
      <c r="B467" s="155" t="s">
        <v>524</v>
      </c>
      <c r="C467" s="151">
        <v>42148</v>
      </c>
      <c r="D467" s="160">
        <v>68</v>
      </c>
      <c r="E467" s="156" t="s">
        <v>518</v>
      </c>
      <c r="F467" s="155">
        <v>900</v>
      </c>
      <c r="G467" s="154">
        <v>9206</v>
      </c>
      <c r="H467" s="154">
        <f t="shared" si="14"/>
        <v>9775</v>
      </c>
      <c r="I467" s="157">
        <f t="shared" si="15"/>
        <v>0.51498867288340977</v>
      </c>
      <c r="J467" s="629">
        <v>18981</v>
      </c>
      <c r="K467" s="154"/>
      <c r="L467" s="154"/>
      <c r="M467" s="158"/>
      <c r="N467" s="158"/>
      <c r="O467" s="158"/>
      <c r="P467" s="146"/>
      <c r="Q467" s="146"/>
    </row>
    <row r="468" spans="1:17" s="144" customFormat="1" ht="20.25">
      <c r="A468" s="155" t="s">
        <v>367</v>
      </c>
      <c r="B468" s="155" t="s">
        <v>514</v>
      </c>
      <c r="C468" s="151">
        <v>42183</v>
      </c>
      <c r="D468" s="160">
        <v>33</v>
      </c>
      <c r="E468" s="156" t="s">
        <v>539</v>
      </c>
      <c r="F468" s="155">
        <v>800</v>
      </c>
      <c r="G468" s="154">
        <v>8220</v>
      </c>
      <c r="H468" s="154">
        <f t="shared" si="14"/>
        <v>8940</v>
      </c>
      <c r="I468" s="157">
        <f t="shared" si="15"/>
        <v>0.52097902097902093</v>
      </c>
      <c r="J468" s="629">
        <v>17160</v>
      </c>
      <c r="K468" s="154"/>
      <c r="L468" s="154"/>
      <c r="M468" s="158"/>
      <c r="N468" s="158"/>
      <c r="O468" s="158"/>
      <c r="P468" s="146"/>
      <c r="Q468" s="146"/>
    </row>
    <row r="469" spans="1:17" s="144" customFormat="1" ht="20.25">
      <c r="A469" s="155" t="s">
        <v>50</v>
      </c>
      <c r="B469" s="155" t="s">
        <v>524</v>
      </c>
      <c r="C469" s="151">
        <v>42204</v>
      </c>
      <c r="D469" s="160">
        <v>12</v>
      </c>
      <c r="E469" s="156" t="s">
        <v>532</v>
      </c>
      <c r="F469" s="155">
        <v>100</v>
      </c>
      <c r="G469" s="154">
        <v>1016</v>
      </c>
      <c r="H469" s="154">
        <f t="shared" si="14"/>
        <v>1012</v>
      </c>
      <c r="I469" s="157">
        <f t="shared" si="15"/>
        <v>0.49901380670611439</v>
      </c>
      <c r="J469" s="629">
        <v>2028</v>
      </c>
      <c r="K469" s="154"/>
      <c r="L469" s="154"/>
      <c r="M469" s="158"/>
      <c r="N469" s="158"/>
      <c r="O469" s="158"/>
      <c r="P469" s="146"/>
      <c r="Q469" s="146"/>
    </row>
    <row r="470" spans="1:17" s="144" customFormat="1" ht="20.25">
      <c r="A470" s="155" t="s">
        <v>52</v>
      </c>
      <c r="B470" s="155" t="s">
        <v>524</v>
      </c>
      <c r="C470" s="151">
        <v>42189</v>
      </c>
      <c r="D470" s="160">
        <v>27</v>
      </c>
      <c r="E470" s="156" t="s">
        <v>530</v>
      </c>
      <c r="F470" s="155">
        <v>300</v>
      </c>
      <c r="G470" s="154">
        <v>2760</v>
      </c>
      <c r="H470" s="154">
        <f t="shared" si="14"/>
        <v>3099</v>
      </c>
      <c r="I470" s="157">
        <f t="shared" si="15"/>
        <v>0.52892985151049665</v>
      </c>
      <c r="J470" s="629">
        <v>5859</v>
      </c>
      <c r="K470" s="154"/>
      <c r="L470" s="154"/>
      <c r="M470" s="158"/>
      <c r="N470" s="158"/>
      <c r="O470" s="158"/>
      <c r="P470" s="146"/>
      <c r="Q470" s="146"/>
    </row>
    <row r="471" spans="1:17" s="144" customFormat="1" ht="20.25">
      <c r="A471" s="155" t="s">
        <v>50</v>
      </c>
      <c r="B471" s="155" t="s">
        <v>524</v>
      </c>
      <c r="C471" s="151">
        <v>42179</v>
      </c>
      <c r="D471" s="160">
        <v>37</v>
      </c>
      <c r="E471" s="156" t="s">
        <v>544</v>
      </c>
      <c r="F471" s="155">
        <v>300</v>
      </c>
      <c r="G471" s="154">
        <v>2733</v>
      </c>
      <c r="H471" s="154">
        <f t="shared" si="14"/>
        <v>2799</v>
      </c>
      <c r="I471" s="157">
        <f t="shared" si="15"/>
        <v>0.5059652928416486</v>
      </c>
      <c r="J471" s="629">
        <v>5532</v>
      </c>
      <c r="K471" s="154"/>
      <c r="L471" s="154"/>
      <c r="M471" s="158"/>
      <c r="N471" s="158"/>
      <c r="O471" s="158"/>
      <c r="P471" s="146"/>
      <c r="Q471" s="146"/>
    </row>
    <row r="472" spans="1:17" s="144" customFormat="1" ht="20.25">
      <c r="A472" s="155" t="s">
        <v>52</v>
      </c>
      <c r="B472" s="155" t="s">
        <v>514</v>
      </c>
      <c r="C472" s="151">
        <v>42191</v>
      </c>
      <c r="D472" s="160">
        <v>25</v>
      </c>
      <c r="E472" s="156" t="s">
        <v>515</v>
      </c>
      <c r="F472" s="155">
        <v>500</v>
      </c>
      <c r="G472" s="154">
        <v>6677</v>
      </c>
      <c r="H472" s="154">
        <f t="shared" si="14"/>
        <v>5898</v>
      </c>
      <c r="I472" s="157">
        <f t="shared" si="15"/>
        <v>0.46902584493041749</v>
      </c>
      <c r="J472" s="629">
        <v>12575</v>
      </c>
      <c r="K472" s="154"/>
      <c r="L472" s="154"/>
      <c r="M472" s="158"/>
      <c r="N472" s="158"/>
      <c r="O472" s="158"/>
      <c r="P472" s="146"/>
      <c r="Q472" s="146"/>
    </row>
    <row r="473" spans="1:17" s="144" customFormat="1" ht="20.25">
      <c r="A473" s="155" t="s">
        <v>52</v>
      </c>
      <c r="B473" s="155" t="s">
        <v>524</v>
      </c>
      <c r="C473" s="151">
        <v>42209</v>
      </c>
      <c r="D473" s="160">
        <v>7</v>
      </c>
      <c r="E473" s="156" t="s">
        <v>534</v>
      </c>
      <c r="F473" s="155">
        <v>800</v>
      </c>
      <c r="G473" s="154">
        <v>8282</v>
      </c>
      <c r="H473" s="154">
        <f t="shared" si="14"/>
        <v>7862</v>
      </c>
      <c r="I473" s="157">
        <f t="shared" si="15"/>
        <v>0.48699207135778</v>
      </c>
      <c r="J473" s="629">
        <v>16144</v>
      </c>
      <c r="K473" s="154"/>
      <c r="L473" s="154"/>
      <c r="M473" s="158"/>
      <c r="N473" s="158"/>
      <c r="O473" s="158"/>
      <c r="P473" s="146"/>
      <c r="Q473" s="146"/>
    </row>
    <row r="474" spans="1:17" s="144" customFormat="1" ht="20.25">
      <c r="A474" s="155" t="s">
        <v>50</v>
      </c>
      <c r="B474" s="155" t="s">
        <v>517</v>
      </c>
      <c r="C474" s="151">
        <v>42176</v>
      </c>
      <c r="D474" s="160">
        <v>40</v>
      </c>
      <c r="E474" s="156" t="s">
        <v>525</v>
      </c>
      <c r="F474" s="155">
        <v>900</v>
      </c>
      <c r="G474" s="154">
        <v>9225</v>
      </c>
      <c r="H474" s="154">
        <f t="shared" si="14"/>
        <v>9261</v>
      </c>
      <c r="I474" s="157">
        <f t="shared" si="15"/>
        <v>0.50097370983446932</v>
      </c>
      <c r="J474" s="629">
        <v>18486</v>
      </c>
      <c r="K474" s="154"/>
      <c r="L474" s="154"/>
      <c r="M474" s="158"/>
      <c r="N474" s="158"/>
      <c r="O474" s="158"/>
      <c r="P474" s="146"/>
      <c r="Q474" s="146"/>
    </row>
    <row r="475" spans="1:17" s="144" customFormat="1" ht="20.25">
      <c r="A475" s="155" t="s">
        <v>50</v>
      </c>
      <c r="B475" s="155" t="s">
        <v>524</v>
      </c>
      <c r="C475" s="151">
        <v>42146</v>
      </c>
      <c r="D475" s="160">
        <v>70</v>
      </c>
      <c r="E475" s="156" t="s">
        <v>539</v>
      </c>
      <c r="F475" s="155">
        <v>900</v>
      </c>
      <c r="G475" s="154">
        <v>8454</v>
      </c>
      <c r="H475" s="154">
        <f t="shared" si="14"/>
        <v>8835</v>
      </c>
      <c r="I475" s="157">
        <f t="shared" si="15"/>
        <v>0.51101856671872292</v>
      </c>
      <c r="J475" s="629">
        <v>17289</v>
      </c>
      <c r="K475" s="154"/>
      <c r="L475" s="154"/>
      <c r="M475" s="158"/>
      <c r="N475" s="158"/>
      <c r="O475" s="158"/>
      <c r="P475" s="146"/>
      <c r="Q475" s="146"/>
    </row>
    <row r="476" spans="1:17" s="144" customFormat="1" ht="20.25">
      <c r="A476" s="155" t="s">
        <v>50</v>
      </c>
      <c r="B476" s="155" t="s">
        <v>517</v>
      </c>
      <c r="C476" s="151">
        <v>42138</v>
      </c>
      <c r="D476" s="160">
        <v>78</v>
      </c>
      <c r="E476" s="156" t="s">
        <v>525</v>
      </c>
      <c r="F476" s="155">
        <v>100</v>
      </c>
      <c r="G476" s="154">
        <v>1139</v>
      </c>
      <c r="H476" s="154">
        <f t="shared" si="14"/>
        <v>967</v>
      </c>
      <c r="I476" s="157">
        <f t="shared" si="15"/>
        <v>0.4591642924976258</v>
      </c>
      <c r="J476" s="629">
        <v>2106</v>
      </c>
      <c r="K476" s="154"/>
      <c r="L476" s="154"/>
      <c r="M476" s="158"/>
      <c r="N476" s="158"/>
      <c r="O476" s="158"/>
      <c r="P476" s="146"/>
      <c r="Q476" s="146"/>
    </row>
    <row r="477" spans="1:17" s="144" customFormat="1" ht="20.25">
      <c r="A477" s="155" t="s">
        <v>50</v>
      </c>
      <c r="B477" s="155" t="s">
        <v>517</v>
      </c>
      <c r="C477" s="151">
        <v>42198</v>
      </c>
      <c r="D477" s="160">
        <v>18</v>
      </c>
      <c r="E477" s="156" t="s">
        <v>549</v>
      </c>
      <c r="F477" s="155">
        <v>100</v>
      </c>
      <c r="G477" s="154">
        <v>994</v>
      </c>
      <c r="H477" s="154">
        <f t="shared" si="14"/>
        <v>1035</v>
      </c>
      <c r="I477" s="157">
        <f t="shared" si="15"/>
        <v>0.51010349926071952</v>
      </c>
      <c r="J477" s="629">
        <v>2029</v>
      </c>
      <c r="K477" s="154"/>
      <c r="L477" s="154"/>
      <c r="M477" s="158"/>
      <c r="N477" s="158"/>
      <c r="O477" s="158"/>
      <c r="P477" s="146"/>
      <c r="Q477" s="146"/>
    </row>
    <row r="478" spans="1:17" s="144" customFormat="1" ht="20.25">
      <c r="A478" s="155" t="s">
        <v>367</v>
      </c>
      <c r="B478" s="155" t="s">
        <v>514</v>
      </c>
      <c r="C478" s="151">
        <v>42128</v>
      </c>
      <c r="D478" s="160">
        <v>88</v>
      </c>
      <c r="E478" s="156" t="s">
        <v>518</v>
      </c>
      <c r="F478" s="155">
        <v>600</v>
      </c>
      <c r="G478" s="154">
        <v>6352</v>
      </c>
      <c r="H478" s="154">
        <f t="shared" si="14"/>
        <v>6584</v>
      </c>
      <c r="I478" s="157">
        <f t="shared" si="15"/>
        <v>0.50896722325293753</v>
      </c>
      <c r="J478" s="629">
        <v>12936</v>
      </c>
      <c r="K478" s="154"/>
      <c r="L478" s="154"/>
      <c r="M478" s="158"/>
      <c r="N478" s="158"/>
      <c r="O478" s="158"/>
      <c r="P478" s="146"/>
      <c r="Q478" s="146"/>
    </row>
    <row r="479" spans="1:17" s="144" customFormat="1" ht="20.25">
      <c r="A479" s="155" t="s">
        <v>367</v>
      </c>
      <c r="B479" s="155" t="s">
        <v>517</v>
      </c>
      <c r="C479" s="151">
        <v>42139</v>
      </c>
      <c r="D479" s="160">
        <v>77</v>
      </c>
      <c r="E479" s="156" t="s">
        <v>546</v>
      </c>
      <c r="F479" s="155">
        <v>500</v>
      </c>
      <c r="G479" s="154">
        <v>5452</v>
      </c>
      <c r="H479" s="154">
        <f t="shared" si="14"/>
        <v>6098</v>
      </c>
      <c r="I479" s="157">
        <f t="shared" si="15"/>
        <v>0.52796536796536797</v>
      </c>
      <c r="J479" s="629">
        <v>11550</v>
      </c>
      <c r="K479" s="154"/>
      <c r="L479" s="154"/>
      <c r="M479" s="158"/>
      <c r="N479" s="158"/>
      <c r="O479" s="158"/>
      <c r="P479" s="146"/>
      <c r="Q479" s="146"/>
    </row>
    <row r="480" spans="1:17" s="144" customFormat="1" ht="20.25">
      <c r="A480" s="155" t="s">
        <v>50</v>
      </c>
      <c r="B480" s="155" t="s">
        <v>517</v>
      </c>
      <c r="C480" s="151">
        <v>42184</v>
      </c>
      <c r="D480" s="160">
        <v>32</v>
      </c>
      <c r="E480" s="156" t="s">
        <v>542</v>
      </c>
      <c r="F480" s="155">
        <v>600</v>
      </c>
      <c r="G480" s="154">
        <v>6707</v>
      </c>
      <c r="H480" s="154">
        <f t="shared" si="14"/>
        <v>7873</v>
      </c>
      <c r="I480" s="157">
        <f t="shared" si="15"/>
        <v>0.53998628257887515</v>
      </c>
      <c r="J480" s="629">
        <v>14580</v>
      </c>
      <c r="K480" s="154"/>
      <c r="L480" s="154"/>
      <c r="M480" s="158"/>
      <c r="N480" s="158"/>
      <c r="O480" s="158"/>
      <c r="P480" s="146"/>
      <c r="Q480" s="146"/>
    </row>
    <row r="481" spans="1:17" s="144" customFormat="1" ht="20.25">
      <c r="A481" s="155" t="s">
        <v>367</v>
      </c>
      <c r="B481" s="155" t="s">
        <v>514</v>
      </c>
      <c r="C481" s="151">
        <v>42134</v>
      </c>
      <c r="D481" s="160">
        <v>82</v>
      </c>
      <c r="E481" s="156" t="s">
        <v>534</v>
      </c>
      <c r="F481" s="155">
        <v>100</v>
      </c>
      <c r="G481" s="154">
        <v>957</v>
      </c>
      <c r="H481" s="154">
        <f t="shared" si="14"/>
        <v>1101</v>
      </c>
      <c r="I481" s="157">
        <f t="shared" si="15"/>
        <v>0.53498542274052474</v>
      </c>
      <c r="J481" s="629">
        <v>2058</v>
      </c>
      <c r="K481" s="154"/>
      <c r="L481" s="154"/>
      <c r="M481" s="158"/>
      <c r="N481" s="158"/>
      <c r="O481" s="158"/>
      <c r="P481" s="146"/>
      <c r="Q481" s="146"/>
    </row>
    <row r="482" spans="1:17" s="144" customFormat="1" ht="20.25">
      <c r="A482" s="155" t="s">
        <v>50</v>
      </c>
      <c r="B482" s="155" t="s">
        <v>517</v>
      </c>
      <c r="C482" s="151">
        <v>42171</v>
      </c>
      <c r="D482" s="160">
        <v>45</v>
      </c>
      <c r="E482" s="156" t="s">
        <v>515</v>
      </c>
      <c r="F482" s="155">
        <v>600</v>
      </c>
      <c r="G482" s="154">
        <v>6512</v>
      </c>
      <c r="H482" s="154">
        <f t="shared" si="14"/>
        <v>7054</v>
      </c>
      <c r="I482" s="157">
        <f t="shared" si="15"/>
        <v>0.51997641161727848</v>
      </c>
      <c r="J482" s="629">
        <v>13566</v>
      </c>
      <c r="K482" s="154"/>
      <c r="L482" s="154"/>
      <c r="M482" s="158"/>
      <c r="N482" s="158"/>
      <c r="O482" s="158"/>
      <c r="P482" s="146"/>
      <c r="Q482" s="146"/>
    </row>
    <row r="483" spans="1:17" s="144" customFormat="1" ht="20.25">
      <c r="A483" s="155" t="s">
        <v>52</v>
      </c>
      <c r="B483" s="155" t="s">
        <v>524</v>
      </c>
      <c r="C483" s="151">
        <v>42156</v>
      </c>
      <c r="D483" s="160">
        <v>60</v>
      </c>
      <c r="E483" s="156" t="s">
        <v>537</v>
      </c>
      <c r="F483" s="155">
        <v>100</v>
      </c>
      <c r="G483" s="154">
        <v>855</v>
      </c>
      <c r="H483" s="154">
        <f t="shared" si="14"/>
        <v>886</v>
      </c>
      <c r="I483" s="157">
        <f t="shared" si="15"/>
        <v>0.50890292935094772</v>
      </c>
      <c r="J483" s="629">
        <v>1741</v>
      </c>
      <c r="K483" s="154"/>
      <c r="L483" s="154"/>
      <c r="M483" s="158"/>
      <c r="N483" s="158"/>
      <c r="O483" s="158"/>
      <c r="P483" s="146"/>
      <c r="Q483" s="146"/>
    </row>
    <row r="484" spans="1:17" s="144" customFormat="1" ht="20.25">
      <c r="A484" s="155" t="s">
        <v>52</v>
      </c>
      <c r="B484" s="155" t="s">
        <v>514</v>
      </c>
      <c r="C484" s="151">
        <v>42194</v>
      </c>
      <c r="D484" s="160">
        <v>22</v>
      </c>
      <c r="E484" s="156" t="s">
        <v>539</v>
      </c>
      <c r="F484" s="155">
        <v>200</v>
      </c>
      <c r="G484" s="154">
        <v>2486</v>
      </c>
      <c r="H484" s="154">
        <f t="shared" si="14"/>
        <v>2516</v>
      </c>
      <c r="I484" s="157">
        <f t="shared" si="15"/>
        <v>0.50299880047980805</v>
      </c>
      <c r="J484" s="629">
        <v>5002</v>
      </c>
      <c r="K484" s="154"/>
      <c r="L484" s="154"/>
      <c r="M484" s="158"/>
      <c r="N484" s="158"/>
      <c r="O484" s="158"/>
      <c r="P484" s="146"/>
      <c r="Q484" s="146"/>
    </row>
    <row r="485" spans="1:17" s="144" customFormat="1" ht="20.25">
      <c r="A485" s="155" t="s">
        <v>367</v>
      </c>
      <c r="B485" s="155" t="s">
        <v>524</v>
      </c>
      <c r="C485" s="151">
        <v>42215</v>
      </c>
      <c r="D485" s="160">
        <v>1</v>
      </c>
      <c r="E485" s="156" t="s">
        <v>533</v>
      </c>
      <c r="F485" s="155">
        <v>100</v>
      </c>
      <c r="G485" s="154">
        <v>899</v>
      </c>
      <c r="H485" s="154">
        <f t="shared" si="14"/>
        <v>896</v>
      </c>
      <c r="I485" s="157">
        <f t="shared" si="15"/>
        <v>0.4991643454038997</v>
      </c>
      <c r="J485" s="629">
        <v>1795</v>
      </c>
      <c r="K485" s="154"/>
      <c r="L485" s="154"/>
      <c r="M485" s="158"/>
      <c r="N485" s="158"/>
      <c r="O485" s="158"/>
      <c r="P485" s="146"/>
      <c r="Q485" s="146"/>
    </row>
    <row r="486" spans="1:17" s="144" customFormat="1" ht="20.25">
      <c r="A486" s="155" t="s">
        <v>50</v>
      </c>
      <c r="B486" s="155" t="s">
        <v>517</v>
      </c>
      <c r="C486" s="151">
        <v>42157</v>
      </c>
      <c r="D486" s="160">
        <v>59</v>
      </c>
      <c r="E486" s="156" t="s">
        <v>532</v>
      </c>
      <c r="F486" s="155">
        <v>400</v>
      </c>
      <c r="G486" s="154">
        <v>4700</v>
      </c>
      <c r="H486" s="154">
        <f t="shared" si="14"/>
        <v>3892</v>
      </c>
      <c r="I486" s="157">
        <f t="shared" si="15"/>
        <v>0.45297951582867785</v>
      </c>
      <c r="J486" s="629">
        <v>8592</v>
      </c>
      <c r="K486" s="154"/>
      <c r="L486" s="154"/>
      <c r="M486" s="158"/>
      <c r="N486" s="158"/>
      <c r="O486" s="158"/>
      <c r="P486" s="146"/>
      <c r="Q486" s="146"/>
    </row>
    <row r="487" spans="1:17" s="144" customFormat="1" ht="20.25">
      <c r="A487" s="155" t="s">
        <v>50</v>
      </c>
      <c r="B487" s="155" t="s">
        <v>517</v>
      </c>
      <c r="C487" s="151">
        <v>42144</v>
      </c>
      <c r="D487" s="160">
        <v>72</v>
      </c>
      <c r="E487" s="156" t="s">
        <v>533</v>
      </c>
      <c r="F487" s="155">
        <v>600</v>
      </c>
      <c r="G487" s="154">
        <v>6447</v>
      </c>
      <c r="H487" s="154">
        <f t="shared" si="14"/>
        <v>6243</v>
      </c>
      <c r="I487" s="157">
        <f t="shared" si="15"/>
        <v>0.49196217494089833</v>
      </c>
      <c r="J487" s="629">
        <v>12690</v>
      </c>
      <c r="K487" s="154"/>
      <c r="L487" s="154"/>
      <c r="M487" s="158"/>
      <c r="N487" s="158"/>
      <c r="O487" s="158"/>
      <c r="P487" s="146"/>
      <c r="Q487" s="146"/>
    </row>
    <row r="488" spans="1:17" s="144" customFormat="1" ht="20.25">
      <c r="A488" s="155" t="s">
        <v>52</v>
      </c>
      <c r="B488" s="155" t="s">
        <v>517</v>
      </c>
      <c r="C488" s="151">
        <v>42213</v>
      </c>
      <c r="D488" s="160">
        <v>3</v>
      </c>
      <c r="E488" s="156" t="s">
        <v>532</v>
      </c>
      <c r="F488" s="155">
        <v>300</v>
      </c>
      <c r="G488" s="154">
        <v>2988</v>
      </c>
      <c r="H488" s="154">
        <f t="shared" si="14"/>
        <v>3594</v>
      </c>
      <c r="I488" s="157">
        <f t="shared" si="15"/>
        <v>0.54603463992707379</v>
      </c>
      <c r="J488" s="629">
        <v>6582</v>
      </c>
      <c r="K488" s="154"/>
      <c r="L488" s="154"/>
      <c r="M488" s="158"/>
      <c r="N488" s="158"/>
      <c r="O488" s="158"/>
      <c r="P488" s="146"/>
      <c r="Q488" s="146"/>
    </row>
    <row r="489" spans="1:17" s="144" customFormat="1" ht="20.25">
      <c r="A489" s="155" t="s">
        <v>367</v>
      </c>
      <c r="B489" s="155" t="s">
        <v>517</v>
      </c>
      <c r="C489" s="151">
        <v>42180</v>
      </c>
      <c r="D489" s="160">
        <v>36</v>
      </c>
      <c r="E489" s="156" t="s">
        <v>537</v>
      </c>
      <c r="F489" s="155">
        <v>400</v>
      </c>
      <c r="G489" s="154">
        <v>4778</v>
      </c>
      <c r="H489" s="154">
        <f t="shared" si="14"/>
        <v>4894</v>
      </c>
      <c r="I489" s="157">
        <f t="shared" si="15"/>
        <v>0.50599669148056248</v>
      </c>
      <c r="J489" s="629">
        <v>9672</v>
      </c>
      <c r="K489" s="154"/>
      <c r="L489" s="154"/>
      <c r="M489" s="158"/>
      <c r="N489" s="158"/>
      <c r="O489" s="158"/>
      <c r="P489" s="146"/>
      <c r="Q489" s="146"/>
    </row>
    <row r="490" spans="1:17" s="144" customFormat="1" ht="20.25">
      <c r="A490" s="155" t="s">
        <v>367</v>
      </c>
      <c r="B490" s="155" t="s">
        <v>514</v>
      </c>
      <c r="C490" s="151">
        <v>42196</v>
      </c>
      <c r="D490" s="160">
        <v>20</v>
      </c>
      <c r="E490" s="156" t="s">
        <v>537</v>
      </c>
      <c r="F490" s="155">
        <v>900</v>
      </c>
      <c r="G490" s="154">
        <v>10567</v>
      </c>
      <c r="H490" s="154">
        <f t="shared" si="14"/>
        <v>11447</v>
      </c>
      <c r="I490" s="157">
        <f t="shared" si="15"/>
        <v>0.51998728082129553</v>
      </c>
      <c r="J490" s="629">
        <v>22014</v>
      </c>
      <c r="K490" s="154"/>
      <c r="L490" s="154"/>
      <c r="M490" s="158"/>
      <c r="N490" s="158"/>
      <c r="O490" s="158"/>
      <c r="P490" s="146"/>
      <c r="Q490" s="146"/>
    </row>
    <row r="491" spans="1:17" s="144" customFormat="1" ht="20.25">
      <c r="A491" s="155" t="s">
        <v>52</v>
      </c>
      <c r="B491" s="155" t="s">
        <v>524</v>
      </c>
      <c r="C491" s="151">
        <v>42139</v>
      </c>
      <c r="D491" s="160">
        <v>77</v>
      </c>
      <c r="E491" s="156" t="s">
        <v>539</v>
      </c>
      <c r="F491" s="155">
        <v>1000</v>
      </c>
      <c r="G491" s="154">
        <v>9617</v>
      </c>
      <c r="H491" s="154">
        <f t="shared" si="14"/>
        <v>8913</v>
      </c>
      <c r="I491" s="157">
        <f t="shared" si="15"/>
        <v>0.48100377765785213</v>
      </c>
      <c r="J491" s="629">
        <v>18530</v>
      </c>
      <c r="K491" s="154"/>
      <c r="L491" s="154"/>
      <c r="M491" s="158"/>
      <c r="N491" s="158"/>
      <c r="O491" s="158"/>
      <c r="P491" s="146"/>
      <c r="Q491" s="146"/>
    </row>
    <row r="492" spans="1:17" s="144" customFormat="1" ht="20.25">
      <c r="A492" s="155" t="s">
        <v>367</v>
      </c>
      <c r="B492" s="155" t="s">
        <v>517</v>
      </c>
      <c r="C492" s="151">
        <v>42203</v>
      </c>
      <c r="D492" s="160">
        <v>13</v>
      </c>
      <c r="E492" s="156" t="s">
        <v>530</v>
      </c>
      <c r="F492" s="155">
        <v>600</v>
      </c>
      <c r="G492" s="154">
        <v>6722</v>
      </c>
      <c r="H492" s="154">
        <f t="shared" si="14"/>
        <v>7282</v>
      </c>
      <c r="I492" s="157">
        <f t="shared" si="15"/>
        <v>0.51999428734647246</v>
      </c>
      <c r="J492" s="629">
        <v>14004</v>
      </c>
      <c r="K492" s="154"/>
      <c r="L492" s="154"/>
      <c r="M492" s="158"/>
      <c r="N492" s="158"/>
      <c r="O492" s="158"/>
      <c r="P492" s="146"/>
      <c r="Q492" s="146"/>
    </row>
    <row r="493" spans="1:17" s="144" customFormat="1" ht="20.25">
      <c r="A493" s="155" t="s">
        <v>50</v>
      </c>
      <c r="B493" s="155" t="s">
        <v>524</v>
      </c>
      <c r="C493" s="151">
        <v>42171</v>
      </c>
      <c r="D493" s="160">
        <v>45</v>
      </c>
      <c r="E493" s="156" t="s">
        <v>530</v>
      </c>
      <c r="F493" s="155">
        <v>700</v>
      </c>
      <c r="G493" s="154">
        <v>6005</v>
      </c>
      <c r="H493" s="154">
        <f t="shared" si="14"/>
        <v>7134</v>
      </c>
      <c r="I493" s="157">
        <f t="shared" si="15"/>
        <v>0.54296369586726534</v>
      </c>
      <c r="J493" s="629">
        <v>13139</v>
      </c>
      <c r="K493" s="154"/>
      <c r="L493" s="154"/>
      <c r="M493" s="158"/>
      <c r="N493" s="158"/>
      <c r="O493" s="158"/>
      <c r="P493" s="146"/>
      <c r="Q493" s="146"/>
    </row>
    <row r="494" spans="1:17" s="144" customFormat="1" ht="20.25">
      <c r="A494" s="155" t="s">
        <v>367</v>
      </c>
      <c r="B494" s="155" t="s">
        <v>524</v>
      </c>
      <c r="C494" s="151">
        <v>42138</v>
      </c>
      <c r="D494" s="160">
        <v>78</v>
      </c>
      <c r="E494" s="156" t="s">
        <v>542</v>
      </c>
      <c r="F494" s="155">
        <v>500</v>
      </c>
      <c r="G494" s="154">
        <v>4314</v>
      </c>
      <c r="H494" s="154">
        <f t="shared" si="14"/>
        <v>4401</v>
      </c>
      <c r="I494" s="157">
        <f t="shared" si="15"/>
        <v>0.50499139414802063</v>
      </c>
      <c r="J494" s="629">
        <v>8715</v>
      </c>
      <c r="K494" s="154"/>
      <c r="L494" s="154"/>
      <c r="M494" s="158"/>
      <c r="N494" s="158"/>
      <c r="O494" s="158"/>
      <c r="P494" s="146"/>
      <c r="Q494" s="146"/>
    </row>
    <row r="495" spans="1:17" s="144" customFormat="1" ht="20.25">
      <c r="A495" s="155" t="s">
        <v>50</v>
      </c>
      <c r="B495" s="155" t="s">
        <v>524</v>
      </c>
      <c r="C495" s="151">
        <v>42193</v>
      </c>
      <c r="D495" s="160">
        <v>23</v>
      </c>
      <c r="E495" s="156" t="s">
        <v>534</v>
      </c>
      <c r="F495" s="155">
        <v>400</v>
      </c>
      <c r="G495" s="154">
        <v>3534</v>
      </c>
      <c r="H495" s="154">
        <f t="shared" si="14"/>
        <v>3410</v>
      </c>
      <c r="I495" s="157">
        <f t="shared" si="15"/>
        <v>0.49107142857142855</v>
      </c>
      <c r="J495" s="629">
        <v>6944</v>
      </c>
      <c r="K495" s="154"/>
      <c r="L495" s="154"/>
      <c r="M495" s="158"/>
      <c r="N495" s="158"/>
      <c r="O495" s="158"/>
      <c r="P495" s="146"/>
      <c r="Q495" s="146"/>
    </row>
    <row r="496" spans="1:17" s="144" customFormat="1" ht="20.25">
      <c r="A496" s="155" t="s">
        <v>52</v>
      </c>
      <c r="B496" s="155" t="s">
        <v>514</v>
      </c>
      <c r="C496" s="151">
        <v>42161</v>
      </c>
      <c r="D496" s="160">
        <v>55</v>
      </c>
      <c r="E496" s="156" t="s">
        <v>530</v>
      </c>
      <c r="F496" s="155">
        <v>500</v>
      </c>
      <c r="G496" s="154">
        <v>6954</v>
      </c>
      <c r="H496" s="154">
        <f t="shared" si="14"/>
        <v>5806</v>
      </c>
      <c r="I496" s="157">
        <f t="shared" si="15"/>
        <v>0.45501567398119125</v>
      </c>
      <c r="J496" s="629">
        <v>12760</v>
      </c>
      <c r="K496" s="154"/>
      <c r="L496" s="154"/>
      <c r="M496" s="158"/>
      <c r="N496" s="158"/>
      <c r="O496" s="158"/>
      <c r="P496" s="146"/>
      <c r="Q496" s="146"/>
    </row>
    <row r="497" spans="1:17" s="144" customFormat="1" ht="20.25">
      <c r="A497" s="155" t="s">
        <v>52</v>
      </c>
      <c r="B497" s="155" t="s">
        <v>514</v>
      </c>
      <c r="C497" s="151">
        <v>42152</v>
      </c>
      <c r="D497" s="160">
        <v>64</v>
      </c>
      <c r="E497" s="156" t="s">
        <v>530</v>
      </c>
      <c r="F497" s="155">
        <v>1000</v>
      </c>
      <c r="G497" s="154">
        <v>12661</v>
      </c>
      <c r="H497" s="154">
        <f t="shared" si="14"/>
        <v>11409</v>
      </c>
      <c r="I497" s="157">
        <f t="shared" si="15"/>
        <v>0.47399252181138346</v>
      </c>
      <c r="J497" s="629">
        <v>24070</v>
      </c>
      <c r="K497" s="154"/>
      <c r="L497" s="154"/>
      <c r="M497" s="158"/>
      <c r="N497" s="158"/>
      <c r="O497" s="158"/>
      <c r="P497" s="146"/>
      <c r="Q497" s="146"/>
    </row>
    <row r="498" spans="1:17" s="144" customFormat="1" ht="20.25">
      <c r="A498" s="155" t="s">
        <v>50</v>
      </c>
      <c r="B498" s="155" t="s">
        <v>517</v>
      </c>
      <c r="C498" s="151">
        <v>42205</v>
      </c>
      <c r="D498" s="160">
        <v>11</v>
      </c>
      <c r="E498" s="156" t="s">
        <v>525</v>
      </c>
      <c r="F498" s="155">
        <v>200</v>
      </c>
      <c r="G498" s="154">
        <v>2039</v>
      </c>
      <c r="H498" s="154">
        <f t="shared" si="14"/>
        <v>2147</v>
      </c>
      <c r="I498" s="157">
        <f t="shared" si="15"/>
        <v>0.51290014333492595</v>
      </c>
      <c r="J498" s="629">
        <v>4186</v>
      </c>
      <c r="K498" s="154"/>
      <c r="L498" s="154"/>
      <c r="M498" s="158"/>
      <c r="N498" s="158"/>
      <c r="O498" s="158"/>
      <c r="P498" s="146"/>
      <c r="Q498" s="146"/>
    </row>
    <row r="499" spans="1:17" s="144" customFormat="1" ht="20.25">
      <c r="A499" s="155" t="s">
        <v>50</v>
      </c>
      <c r="B499" s="155" t="s">
        <v>524</v>
      </c>
      <c r="C499" s="151">
        <v>42187</v>
      </c>
      <c r="D499" s="160">
        <v>29</v>
      </c>
      <c r="E499" s="156" t="s">
        <v>518</v>
      </c>
      <c r="F499" s="155">
        <v>700</v>
      </c>
      <c r="G499" s="154">
        <v>5951</v>
      </c>
      <c r="H499" s="154">
        <f t="shared" si="14"/>
        <v>7244</v>
      </c>
      <c r="I499" s="157">
        <f t="shared" si="15"/>
        <v>0.54899583175445243</v>
      </c>
      <c r="J499" s="629">
        <v>13195</v>
      </c>
      <c r="K499" s="154"/>
      <c r="L499" s="154"/>
      <c r="M499" s="158"/>
      <c r="N499" s="158"/>
      <c r="O499" s="158"/>
      <c r="P499" s="146"/>
      <c r="Q499" s="146"/>
    </row>
    <row r="500" spans="1:17" s="144" customFormat="1" ht="20.25">
      <c r="A500" s="155" t="s">
        <v>367</v>
      </c>
      <c r="B500" s="155" t="s">
        <v>524</v>
      </c>
      <c r="C500" s="151">
        <v>42117</v>
      </c>
      <c r="D500" s="160">
        <v>99</v>
      </c>
      <c r="E500" s="156" t="s">
        <v>537</v>
      </c>
      <c r="F500" s="155">
        <v>200</v>
      </c>
      <c r="G500" s="154">
        <v>1871</v>
      </c>
      <c r="H500" s="154">
        <f t="shared" si="14"/>
        <v>2051</v>
      </c>
      <c r="I500" s="157">
        <f t="shared" si="15"/>
        <v>0.52294747577766443</v>
      </c>
      <c r="J500" s="629">
        <v>3922</v>
      </c>
      <c r="K500" s="154"/>
      <c r="L500" s="154"/>
      <c r="M500" s="158"/>
      <c r="N500" s="158"/>
      <c r="O500" s="158"/>
      <c r="P500" s="146"/>
      <c r="Q500" s="146"/>
    </row>
    <row r="501" spans="1:17" s="144" customFormat="1" ht="20.25">
      <c r="A501" s="155" t="s">
        <v>367</v>
      </c>
      <c r="B501" s="155" t="s">
        <v>517</v>
      </c>
      <c r="C501" s="151">
        <v>42199</v>
      </c>
      <c r="D501" s="160">
        <v>17</v>
      </c>
      <c r="E501" s="156" t="s">
        <v>542</v>
      </c>
      <c r="F501" s="155">
        <v>1000</v>
      </c>
      <c r="G501" s="154">
        <v>11290</v>
      </c>
      <c r="H501" s="154">
        <f t="shared" si="14"/>
        <v>12680</v>
      </c>
      <c r="I501" s="157">
        <f t="shared" si="15"/>
        <v>0.52899457655402582</v>
      </c>
      <c r="J501" s="629">
        <v>23970</v>
      </c>
      <c r="K501" s="154"/>
      <c r="L501" s="154"/>
      <c r="M501" s="158"/>
      <c r="N501" s="158"/>
      <c r="O501" s="158"/>
      <c r="P501" s="146"/>
      <c r="Q501" s="146"/>
    </row>
    <row r="502" spans="1:17" s="144" customFormat="1" ht="20.25">
      <c r="A502" s="155" t="s">
        <v>52</v>
      </c>
      <c r="B502" s="155" t="s">
        <v>524</v>
      </c>
      <c r="C502" s="151">
        <v>42142</v>
      </c>
      <c r="D502" s="160">
        <v>74</v>
      </c>
      <c r="E502" s="156" t="s">
        <v>547</v>
      </c>
      <c r="F502" s="155">
        <v>500</v>
      </c>
      <c r="G502" s="154">
        <v>4577</v>
      </c>
      <c r="H502" s="154">
        <f t="shared" si="14"/>
        <v>4363</v>
      </c>
      <c r="I502" s="157">
        <f t="shared" si="15"/>
        <v>0.48803131991051452</v>
      </c>
      <c r="J502" s="629">
        <v>8940</v>
      </c>
      <c r="K502" s="154"/>
      <c r="L502" s="154"/>
      <c r="M502" s="158"/>
      <c r="N502" s="158"/>
      <c r="O502" s="158"/>
      <c r="P502" s="146"/>
      <c r="Q502" s="146"/>
    </row>
    <row r="503" spans="1:17" s="144" customFormat="1" ht="20.25">
      <c r="A503" s="155" t="s">
        <v>52</v>
      </c>
      <c r="B503" s="155" t="s">
        <v>514</v>
      </c>
      <c r="C503" s="151">
        <v>42208</v>
      </c>
      <c r="D503" s="160">
        <v>8</v>
      </c>
      <c r="E503" s="156" t="s">
        <v>539</v>
      </c>
      <c r="F503" s="155">
        <v>200</v>
      </c>
      <c r="G503" s="154">
        <v>2446</v>
      </c>
      <c r="H503" s="154">
        <f t="shared" si="14"/>
        <v>2556</v>
      </c>
      <c r="I503" s="157">
        <f t="shared" si="15"/>
        <v>0.51099560175929626</v>
      </c>
      <c r="J503" s="629">
        <v>5002</v>
      </c>
      <c r="K503" s="154"/>
      <c r="L503" s="154"/>
      <c r="M503" s="158"/>
      <c r="N503" s="158"/>
      <c r="O503" s="158"/>
      <c r="P503" s="146"/>
      <c r="Q503" s="146"/>
    </row>
    <row r="504" spans="1:17" s="144" customFormat="1" ht="20.25">
      <c r="A504" s="155" t="s">
        <v>52</v>
      </c>
      <c r="B504" s="155" t="s">
        <v>524</v>
      </c>
      <c r="C504" s="151">
        <v>42211</v>
      </c>
      <c r="D504" s="160">
        <v>5</v>
      </c>
      <c r="E504" s="156" t="s">
        <v>548</v>
      </c>
      <c r="F504" s="155">
        <v>1000</v>
      </c>
      <c r="G504" s="154">
        <v>9076</v>
      </c>
      <c r="H504" s="154">
        <f t="shared" si="14"/>
        <v>8114</v>
      </c>
      <c r="I504" s="157">
        <f t="shared" si="15"/>
        <v>0.47201861547411283</v>
      </c>
      <c r="J504" s="629">
        <v>17190</v>
      </c>
      <c r="K504" s="154"/>
      <c r="L504" s="154"/>
      <c r="M504" s="158"/>
      <c r="N504" s="158"/>
      <c r="O504" s="158"/>
      <c r="P504" s="146"/>
      <c r="Q504" s="146"/>
    </row>
    <row r="505" spans="1:17" s="144" customFormat="1" ht="20.25">
      <c r="A505" s="155" t="s">
        <v>50</v>
      </c>
      <c r="B505" s="155" t="s">
        <v>514</v>
      </c>
      <c r="C505" s="151">
        <v>42163</v>
      </c>
      <c r="D505" s="160">
        <v>53</v>
      </c>
      <c r="E505" s="156" t="s">
        <v>533</v>
      </c>
      <c r="F505" s="155">
        <v>900</v>
      </c>
      <c r="G505" s="154">
        <v>9490</v>
      </c>
      <c r="H505" s="154">
        <f t="shared" si="14"/>
        <v>11552</v>
      </c>
      <c r="I505" s="157">
        <f t="shared" si="15"/>
        <v>0.54899724360802205</v>
      </c>
      <c r="J505" s="629">
        <v>21042</v>
      </c>
      <c r="K505" s="154"/>
      <c r="L505" s="154"/>
      <c r="M505" s="158"/>
      <c r="N505" s="158"/>
      <c r="O505" s="158"/>
      <c r="P505" s="146"/>
      <c r="Q505" s="146"/>
    </row>
    <row r="506" spans="1:17" s="144" customFormat="1" ht="20.25">
      <c r="A506" s="155" t="s">
        <v>367</v>
      </c>
      <c r="B506" s="155" t="s">
        <v>517</v>
      </c>
      <c r="C506" s="151">
        <v>42214</v>
      </c>
      <c r="D506" s="160">
        <v>2</v>
      </c>
      <c r="E506" s="156" t="s">
        <v>532</v>
      </c>
      <c r="F506" s="155">
        <v>500</v>
      </c>
      <c r="G506" s="154">
        <v>5454</v>
      </c>
      <c r="H506" s="154">
        <f t="shared" si="14"/>
        <v>6076</v>
      </c>
      <c r="I506" s="157">
        <f t="shared" si="15"/>
        <v>0.52697311361665222</v>
      </c>
      <c r="J506" s="629">
        <v>11530</v>
      </c>
      <c r="K506" s="154"/>
      <c r="L506" s="154"/>
      <c r="M506" s="158"/>
      <c r="N506" s="158"/>
      <c r="O506" s="158"/>
      <c r="P506" s="146"/>
      <c r="Q506" s="146"/>
    </row>
    <row r="507" spans="1:17" s="144" customFormat="1" ht="20.25">
      <c r="A507" s="155" t="s">
        <v>367</v>
      </c>
      <c r="B507" s="155" t="s">
        <v>524</v>
      </c>
      <c r="C507" s="151">
        <v>42146</v>
      </c>
      <c r="D507" s="160">
        <v>70</v>
      </c>
      <c r="E507" s="156" t="s">
        <v>552</v>
      </c>
      <c r="F507" s="155">
        <v>800</v>
      </c>
      <c r="G507" s="154">
        <v>8131</v>
      </c>
      <c r="H507" s="154">
        <f t="shared" si="14"/>
        <v>7181</v>
      </c>
      <c r="I507" s="157">
        <f t="shared" si="15"/>
        <v>0.46897857889237199</v>
      </c>
      <c r="J507" s="629">
        <v>15312</v>
      </c>
      <c r="K507" s="154"/>
      <c r="L507" s="154"/>
      <c r="M507" s="158"/>
      <c r="N507" s="158"/>
      <c r="O507" s="158"/>
      <c r="P507" s="146"/>
      <c r="Q507" s="146"/>
    </row>
    <row r="508" spans="1:17" s="144" customFormat="1" ht="20.25">
      <c r="A508" s="155" t="s">
        <v>50</v>
      </c>
      <c r="B508" s="155" t="s">
        <v>514</v>
      </c>
      <c r="C508" s="151">
        <v>42200</v>
      </c>
      <c r="D508" s="160">
        <v>16</v>
      </c>
      <c r="E508" s="156" t="s">
        <v>518</v>
      </c>
      <c r="F508" s="155">
        <v>900</v>
      </c>
      <c r="G508" s="154">
        <v>9676</v>
      </c>
      <c r="H508" s="154">
        <f t="shared" si="14"/>
        <v>9485</v>
      </c>
      <c r="I508" s="157">
        <f t="shared" si="15"/>
        <v>0.49501591774959552</v>
      </c>
      <c r="J508" s="629">
        <v>19161</v>
      </c>
      <c r="K508" s="154"/>
      <c r="L508" s="154"/>
      <c r="M508" s="158"/>
      <c r="N508" s="158"/>
      <c r="O508" s="158"/>
      <c r="P508" s="146"/>
      <c r="Q508" s="146"/>
    </row>
    <row r="509" spans="1:17" s="144" customFormat="1" ht="20.25">
      <c r="A509" s="155" t="s">
        <v>50</v>
      </c>
      <c r="B509" s="155" t="s">
        <v>514</v>
      </c>
      <c r="C509" s="151">
        <v>42187</v>
      </c>
      <c r="D509" s="160">
        <v>29</v>
      </c>
      <c r="E509" s="156" t="s">
        <v>534</v>
      </c>
      <c r="F509" s="155">
        <v>500</v>
      </c>
      <c r="G509" s="154">
        <v>5579</v>
      </c>
      <c r="H509" s="154">
        <f t="shared" si="14"/>
        <v>5361</v>
      </c>
      <c r="I509" s="157">
        <f t="shared" si="15"/>
        <v>0.490036563071298</v>
      </c>
      <c r="J509" s="629">
        <v>10940</v>
      </c>
      <c r="K509" s="154"/>
      <c r="L509" s="154"/>
      <c r="M509" s="158"/>
      <c r="N509" s="158"/>
      <c r="O509" s="158"/>
      <c r="P509" s="146"/>
      <c r="Q509" s="146"/>
    </row>
    <row r="510" spans="1:17" s="144" customFormat="1" ht="20.25">
      <c r="A510" s="155" t="s">
        <v>367</v>
      </c>
      <c r="B510" s="155" t="s">
        <v>524</v>
      </c>
      <c r="C510" s="151">
        <v>42170</v>
      </c>
      <c r="D510" s="160">
        <v>46</v>
      </c>
      <c r="E510" s="156" t="s">
        <v>515</v>
      </c>
      <c r="F510" s="155">
        <v>1000</v>
      </c>
      <c r="G510" s="154">
        <v>9539</v>
      </c>
      <c r="H510" s="154">
        <f t="shared" si="14"/>
        <v>11471</v>
      </c>
      <c r="I510" s="157">
        <f t="shared" si="15"/>
        <v>0.54597810566396954</v>
      </c>
      <c r="J510" s="629">
        <v>21010</v>
      </c>
      <c r="K510" s="154"/>
      <c r="L510" s="154"/>
      <c r="M510" s="158"/>
      <c r="N510" s="158"/>
      <c r="O510" s="158"/>
      <c r="P510" s="146"/>
      <c r="Q510" s="146"/>
    </row>
    <row r="511" spans="1:17" s="144" customFormat="1" ht="20.25">
      <c r="A511" s="155" t="s">
        <v>50</v>
      </c>
      <c r="B511" s="155" t="s">
        <v>517</v>
      </c>
      <c r="C511" s="151">
        <v>42133</v>
      </c>
      <c r="D511" s="160">
        <v>83</v>
      </c>
      <c r="E511" s="156" t="s">
        <v>537</v>
      </c>
      <c r="F511" s="155">
        <v>700</v>
      </c>
      <c r="G511" s="154">
        <v>7561</v>
      </c>
      <c r="H511" s="154">
        <f t="shared" si="14"/>
        <v>6236</v>
      </c>
      <c r="I511" s="157">
        <f t="shared" si="15"/>
        <v>0.4519823149960136</v>
      </c>
      <c r="J511" s="629">
        <v>13797</v>
      </c>
      <c r="K511" s="154"/>
      <c r="L511" s="154"/>
      <c r="M511" s="158"/>
      <c r="N511" s="158"/>
      <c r="O511" s="158"/>
      <c r="P511" s="146"/>
      <c r="Q511" s="146"/>
    </row>
    <row r="512" spans="1:17" s="144" customFormat="1" ht="20.25">
      <c r="A512" s="155" t="s">
        <v>367</v>
      </c>
      <c r="B512" s="155" t="s">
        <v>517</v>
      </c>
      <c r="C512" s="151">
        <v>42164</v>
      </c>
      <c r="D512" s="160">
        <v>52</v>
      </c>
      <c r="E512" s="156" t="s">
        <v>534</v>
      </c>
      <c r="F512" s="155">
        <v>200</v>
      </c>
      <c r="G512" s="154">
        <v>2363</v>
      </c>
      <c r="H512" s="154">
        <f t="shared" si="14"/>
        <v>2121</v>
      </c>
      <c r="I512" s="157">
        <f t="shared" si="15"/>
        <v>0.4730151650312221</v>
      </c>
      <c r="J512" s="629">
        <v>4484</v>
      </c>
      <c r="K512" s="154"/>
      <c r="L512" s="154"/>
      <c r="M512" s="158"/>
      <c r="N512" s="158"/>
      <c r="O512" s="158"/>
      <c r="P512" s="146"/>
      <c r="Q512" s="146"/>
    </row>
    <row r="513" spans="1:17" s="144" customFormat="1" ht="20.25">
      <c r="A513" s="155" t="s">
        <v>50</v>
      </c>
      <c r="B513" s="155" t="s">
        <v>524</v>
      </c>
      <c r="C513" s="151">
        <v>42190</v>
      </c>
      <c r="D513" s="160">
        <v>26</v>
      </c>
      <c r="E513" s="156" t="s">
        <v>542</v>
      </c>
      <c r="F513" s="155">
        <v>900</v>
      </c>
      <c r="G513" s="154">
        <v>9214</v>
      </c>
      <c r="H513" s="154">
        <f t="shared" si="14"/>
        <v>9362</v>
      </c>
      <c r="I513" s="157">
        <f t="shared" si="15"/>
        <v>0.50398363479758823</v>
      </c>
      <c r="J513" s="629">
        <v>18576</v>
      </c>
      <c r="K513" s="154"/>
      <c r="L513" s="154"/>
      <c r="M513" s="158"/>
      <c r="N513" s="158"/>
      <c r="O513" s="158"/>
      <c r="P513" s="146"/>
      <c r="Q513" s="146"/>
    </row>
    <row r="514" spans="1:17" s="144" customFormat="1" ht="20.25">
      <c r="A514" s="155" t="s">
        <v>50</v>
      </c>
      <c r="B514" s="155" t="s">
        <v>524</v>
      </c>
      <c r="C514" s="151">
        <v>42165</v>
      </c>
      <c r="D514" s="160">
        <v>51</v>
      </c>
      <c r="E514" s="156" t="s">
        <v>534</v>
      </c>
      <c r="F514" s="155">
        <v>700</v>
      </c>
      <c r="G514" s="154">
        <v>6223</v>
      </c>
      <c r="H514" s="154">
        <f t="shared" si="14"/>
        <v>5908</v>
      </c>
      <c r="I514" s="157">
        <f t="shared" si="15"/>
        <v>0.48701673398730527</v>
      </c>
      <c r="J514" s="629">
        <v>12131</v>
      </c>
      <c r="K514" s="154"/>
      <c r="L514" s="154"/>
      <c r="M514" s="158"/>
      <c r="N514" s="158"/>
      <c r="O514" s="158"/>
      <c r="P514" s="146"/>
      <c r="Q514" s="146"/>
    </row>
    <row r="515" spans="1:17" s="144" customFormat="1" ht="20.25">
      <c r="A515" s="155" t="s">
        <v>367</v>
      </c>
      <c r="B515" s="155" t="s">
        <v>517</v>
      </c>
      <c r="C515" s="151">
        <v>42122</v>
      </c>
      <c r="D515" s="160">
        <v>94</v>
      </c>
      <c r="E515" s="156" t="s">
        <v>539</v>
      </c>
      <c r="F515" s="155">
        <v>500</v>
      </c>
      <c r="G515" s="154">
        <v>5119</v>
      </c>
      <c r="H515" s="154">
        <f t="shared" si="14"/>
        <v>6131</v>
      </c>
      <c r="I515" s="157">
        <f t="shared" si="15"/>
        <v>0.54497777777777778</v>
      </c>
      <c r="J515" s="629">
        <v>11250</v>
      </c>
      <c r="K515" s="154"/>
      <c r="L515" s="154"/>
      <c r="M515" s="158"/>
      <c r="N515" s="158"/>
      <c r="O515" s="158"/>
      <c r="P515" s="146"/>
      <c r="Q515" s="146"/>
    </row>
    <row r="516" spans="1:17" s="144" customFormat="1" ht="20.25">
      <c r="A516" s="155" t="s">
        <v>367</v>
      </c>
      <c r="B516" s="155" t="s">
        <v>517</v>
      </c>
      <c r="C516" s="151">
        <v>42126</v>
      </c>
      <c r="D516" s="160">
        <v>90</v>
      </c>
      <c r="E516" s="156" t="s">
        <v>534</v>
      </c>
      <c r="F516" s="155">
        <v>500</v>
      </c>
      <c r="G516" s="154">
        <v>6206</v>
      </c>
      <c r="H516" s="154">
        <f t="shared" si="14"/>
        <v>5224</v>
      </c>
      <c r="I516" s="157">
        <f t="shared" si="15"/>
        <v>0.45704286964129481</v>
      </c>
      <c r="J516" s="629">
        <v>11430</v>
      </c>
      <c r="K516" s="154"/>
      <c r="L516" s="154"/>
      <c r="M516" s="158"/>
      <c r="N516" s="158"/>
      <c r="O516" s="158"/>
      <c r="P516" s="146"/>
      <c r="Q516" s="146"/>
    </row>
    <row r="517" spans="1:17" s="144" customFormat="1" ht="20.25">
      <c r="A517" s="155" t="s">
        <v>50</v>
      </c>
      <c r="B517" s="155" t="s">
        <v>514</v>
      </c>
      <c r="C517" s="151">
        <v>42130</v>
      </c>
      <c r="D517" s="160">
        <v>86</v>
      </c>
      <c r="E517" s="156" t="s">
        <v>525</v>
      </c>
      <c r="F517" s="155">
        <v>100</v>
      </c>
      <c r="G517" s="154">
        <v>1054</v>
      </c>
      <c r="H517" s="154">
        <f t="shared" ref="H517:H567" si="16">+J517-G517</f>
        <v>1180</v>
      </c>
      <c r="I517" s="157">
        <f t="shared" ref="I517:I567" si="17">+H517/J517</f>
        <v>0.52820053715308868</v>
      </c>
      <c r="J517" s="629">
        <v>2234</v>
      </c>
      <c r="K517" s="154"/>
      <c r="L517" s="154"/>
      <c r="M517" s="158"/>
      <c r="N517" s="158"/>
      <c r="O517" s="158"/>
      <c r="P517" s="146"/>
      <c r="Q517" s="146"/>
    </row>
    <row r="518" spans="1:17" s="144" customFormat="1" ht="20.25">
      <c r="A518" s="155" t="s">
        <v>367</v>
      </c>
      <c r="B518" s="155" t="s">
        <v>514</v>
      </c>
      <c r="C518" s="151">
        <v>42148</v>
      </c>
      <c r="D518" s="160">
        <v>68</v>
      </c>
      <c r="E518" s="156" t="s">
        <v>518</v>
      </c>
      <c r="F518" s="155">
        <v>100</v>
      </c>
      <c r="G518" s="154">
        <v>1128</v>
      </c>
      <c r="H518" s="154">
        <f t="shared" si="16"/>
        <v>964</v>
      </c>
      <c r="I518" s="157">
        <f t="shared" si="17"/>
        <v>0.46080305927342258</v>
      </c>
      <c r="J518" s="629">
        <v>2092</v>
      </c>
      <c r="K518" s="154"/>
      <c r="L518" s="154"/>
      <c r="M518" s="158"/>
      <c r="N518" s="158"/>
      <c r="O518" s="158"/>
      <c r="P518" s="146"/>
      <c r="Q518" s="146"/>
    </row>
    <row r="519" spans="1:17" s="144" customFormat="1" ht="20.25">
      <c r="A519" s="155" t="s">
        <v>50</v>
      </c>
      <c r="B519" s="155" t="s">
        <v>514</v>
      </c>
      <c r="C519" s="151">
        <v>42129</v>
      </c>
      <c r="D519" s="160">
        <v>87</v>
      </c>
      <c r="E519" s="156" t="s">
        <v>539</v>
      </c>
      <c r="F519" s="155">
        <v>600</v>
      </c>
      <c r="G519" s="154">
        <v>7351</v>
      </c>
      <c r="H519" s="154">
        <f t="shared" si="16"/>
        <v>6467</v>
      </c>
      <c r="I519" s="157">
        <f t="shared" si="17"/>
        <v>0.46801273700969748</v>
      </c>
      <c r="J519" s="629">
        <v>13818</v>
      </c>
      <c r="K519" s="154"/>
      <c r="L519" s="154"/>
      <c r="M519" s="158"/>
      <c r="N519" s="158"/>
      <c r="O519" s="158"/>
      <c r="P519" s="146"/>
      <c r="Q519" s="146"/>
    </row>
    <row r="520" spans="1:17" s="144" customFormat="1" ht="20.25">
      <c r="A520" s="155" t="s">
        <v>52</v>
      </c>
      <c r="B520" s="155" t="s">
        <v>514</v>
      </c>
      <c r="C520" s="151">
        <v>42175</v>
      </c>
      <c r="D520" s="160">
        <v>41</v>
      </c>
      <c r="E520" s="156" t="s">
        <v>547</v>
      </c>
      <c r="F520" s="155">
        <v>600</v>
      </c>
      <c r="G520" s="154">
        <v>6054</v>
      </c>
      <c r="H520" s="154">
        <f t="shared" si="16"/>
        <v>6558</v>
      </c>
      <c r="I520" s="157">
        <f t="shared" si="17"/>
        <v>0.5199809705042816</v>
      </c>
      <c r="J520" s="629">
        <v>12612</v>
      </c>
      <c r="K520" s="154"/>
      <c r="L520" s="154"/>
      <c r="M520" s="158"/>
      <c r="N520" s="158"/>
      <c r="O520" s="158"/>
      <c r="P520" s="146"/>
      <c r="Q520" s="146"/>
    </row>
    <row r="521" spans="1:17" s="144" customFormat="1" ht="20.25">
      <c r="A521" s="155" t="s">
        <v>52</v>
      </c>
      <c r="B521" s="155" t="s">
        <v>524</v>
      </c>
      <c r="C521" s="151">
        <v>42116</v>
      </c>
      <c r="D521" s="160">
        <v>100</v>
      </c>
      <c r="E521" s="156" t="s">
        <v>550</v>
      </c>
      <c r="F521" s="155">
        <v>800</v>
      </c>
      <c r="G521" s="154">
        <v>7975</v>
      </c>
      <c r="H521" s="154">
        <f t="shared" si="16"/>
        <v>7129</v>
      </c>
      <c r="I521" s="157">
        <f t="shared" si="17"/>
        <v>0.47199417372881358</v>
      </c>
      <c r="J521" s="629">
        <v>15104</v>
      </c>
      <c r="K521" s="154"/>
      <c r="L521" s="154"/>
      <c r="M521" s="158"/>
      <c r="N521" s="158"/>
      <c r="O521" s="158"/>
      <c r="P521" s="146"/>
      <c r="Q521" s="146"/>
    </row>
    <row r="522" spans="1:17" s="144" customFormat="1" ht="20.25">
      <c r="A522" s="155" t="s">
        <v>52</v>
      </c>
      <c r="B522" s="155" t="s">
        <v>514</v>
      </c>
      <c r="C522" s="151">
        <v>42131</v>
      </c>
      <c r="D522" s="160">
        <v>85</v>
      </c>
      <c r="E522" s="156" t="s">
        <v>539</v>
      </c>
      <c r="F522" s="155">
        <v>700</v>
      </c>
      <c r="G522" s="154">
        <v>7741</v>
      </c>
      <c r="H522" s="154">
        <f t="shared" si="16"/>
        <v>8835</v>
      </c>
      <c r="I522" s="157">
        <f t="shared" si="17"/>
        <v>0.53299951737451734</v>
      </c>
      <c r="J522" s="629">
        <v>16576</v>
      </c>
      <c r="K522" s="154"/>
      <c r="L522" s="154"/>
      <c r="M522" s="158"/>
      <c r="N522" s="158"/>
      <c r="O522" s="158"/>
      <c r="P522" s="146"/>
      <c r="Q522" s="146"/>
    </row>
    <row r="523" spans="1:17" s="144" customFormat="1" ht="20.25">
      <c r="A523" s="155" t="s">
        <v>50</v>
      </c>
      <c r="B523" s="155" t="s">
        <v>514</v>
      </c>
      <c r="C523" s="151">
        <v>42148</v>
      </c>
      <c r="D523" s="160">
        <v>68</v>
      </c>
      <c r="E523" s="156" t="s">
        <v>525</v>
      </c>
      <c r="F523" s="155">
        <v>700</v>
      </c>
      <c r="G523" s="154">
        <v>8785</v>
      </c>
      <c r="H523" s="154">
        <f t="shared" si="16"/>
        <v>8274</v>
      </c>
      <c r="I523" s="157">
        <f t="shared" si="17"/>
        <v>0.48502256873204758</v>
      </c>
      <c r="J523" s="629">
        <v>17059</v>
      </c>
      <c r="K523" s="154"/>
      <c r="L523" s="154"/>
      <c r="M523" s="158"/>
      <c r="N523" s="158"/>
      <c r="O523" s="158"/>
      <c r="P523" s="146"/>
      <c r="Q523" s="146"/>
    </row>
    <row r="524" spans="1:17" s="144" customFormat="1" ht="20.25">
      <c r="A524" s="155" t="s">
        <v>367</v>
      </c>
      <c r="B524" s="155" t="s">
        <v>517</v>
      </c>
      <c r="C524" s="151">
        <v>42156</v>
      </c>
      <c r="D524" s="160">
        <v>60</v>
      </c>
      <c r="E524" s="156" t="s">
        <v>534</v>
      </c>
      <c r="F524" s="155">
        <v>800</v>
      </c>
      <c r="G524" s="154">
        <v>9090</v>
      </c>
      <c r="H524" s="154">
        <f t="shared" si="16"/>
        <v>10334</v>
      </c>
      <c r="I524" s="157">
        <f t="shared" si="17"/>
        <v>0.53202224052718283</v>
      </c>
      <c r="J524" s="629">
        <v>19424</v>
      </c>
      <c r="K524" s="154"/>
      <c r="L524" s="154"/>
      <c r="M524" s="158"/>
      <c r="N524" s="158"/>
      <c r="O524" s="158"/>
      <c r="P524" s="146"/>
      <c r="Q524" s="146"/>
    </row>
    <row r="525" spans="1:17" s="144" customFormat="1" ht="20.25">
      <c r="A525" s="155" t="s">
        <v>50</v>
      </c>
      <c r="B525" s="155" t="s">
        <v>517</v>
      </c>
      <c r="C525" s="151">
        <v>42204</v>
      </c>
      <c r="D525" s="160">
        <v>12</v>
      </c>
      <c r="E525" s="156" t="s">
        <v>530</v>
      </c>
      <c r="F525" s="155">
        <v>700</v>
      </c>
      <c r="G525" s="154">
        <v>8102</v>
      </c>
      <c r="H525" s="154">
        <f t="shared" si="16"/>
        <v>6682</v>
      </c>
      <c r="I525" s="157">
        <f t="shared" si="17"/>
        <v>0.45197510822510822</v>
      </c>
      <c r="J525" s="629">
        <v>14784</v>
      </c>
      <c r="K525" s="154"/>
      <c r="L525" s="154"/>
      <c r="M525" s="158"/>
      <c r="N525" s="158"/>
      <c r="O525" s="158"/>
      <c r="P525" s="146"/>
      <c r="Q525" s="146"/>
    </row>
    <row r="526" spans="1:17" s="144" customFormat="1" ht="20.25">
      <c r="A526" s="155" t="s">
        <v>52</v>
      </c>
      <c r="B526" s="155" t="s">
        <v>517</v>
      </c>
      <c r="C526" s="151">
        <v>42189</v>
      </c>
      <c r="D526" s="160">
        <v>27</v>
      </c>
      <c r="E526" s="156" t="s">
        <v>515</v>
      </c>
      <c r="F526" s="155">
        <v>1000</v>
      </c>
      <c r="G526" s="154">
        <v>11087</v>
      </c>
      <c r="H526" s="154">
        <f t="shared" si="16"/>
        <v>10653</v>
      </c>
      <c r="I526" s="157">
        <f t="shared" si="17"/>
        <v>0.49001839926402946</v>
      </c>
      <c r="J526" s="629">
        <v>21740</v>
      </c>
      <c r="K526" s="154"/>
      <c r="L526" s="154"/>
      <c r="M526" s="158"/>
      <c r="N526" s="158"/>
      <c r="O526" s="158"/>
      <c r="P526" s="146"/>
      <c r="Q526" s="146"/>
    </row>
    <row r="527" spans="1:17" s="144" customFormat="1" ht="20.25">
      <c r="A527" s="155" t="s">
        <v>50</v>
      </c>
      <c r="B527" s="155" t="s">
        <v>517</v>
      </c>
      <c r="C527" s="151">
        <v>42195</v>
      </c>
      <c r="D527" s="160">
        <v>21</v>
      </c>
      <c r="E527" s="156" t="s">
        <v>515</v>
      </c>
      <c r="F527" s="155">
        <v>900</v>
      </c>
      <c r="G527" s="154">
        <v>10703</v>
      </c>
      <c r="H527" s="154">
        <f t="shared" si="16"/>
        <v>8971</v>
      </c>
      <c r="I527" s="157">
        <f t="shared" si="17"/>
        <v>0.45598251499440884</v>
      </c>
      <c r="J527" s="629">
        <v>19674</v>
      </c>
      <c r="K527" s="154"/>
      <c r="L527" s="154"/>
      <c r="M527" s="158"/>
      <c r="N527" s="158"/>
      <c r="O527" s="158"/>
      <c r="P527" s="146"/>
      <c r="Q527" s="146"/>
    </row>
    <row r="528" spans="1:17" s="144" customFormat="1" ht="20.25">
      <c r="A528" s="155" t="s">
        <v>367</v>
      </c>
      <c r="B528" s="155" t="s">
        <v>524</v>
      </c>
      <c r="C528" s="151">
        <v>42167</v>
      </c>
      <c r="D528" s="160">
        <v>49</v>
      </c>
      <c r="E528" s="156" t="s">
        <v>530</v>
      </c>
      <c r="F528" s="155">
        <v>500</v>
      </c>
      <c r="G528" s="154">
        <v>4637</v>
      </c>
      <c r="H528" s="154">
        <f t="shared" si="16"/>
        <v>4333</v>
      </c>
      <c r="I528" s="157">
        <f t="shared" si="17"/>
        <v>0.48305462653288739</v>
      </c>
      <c r="J528" s="629">
        <v>8970</v>
      </c>
      <c r="K528" s="154"/>
      <c r="L528" s="154"/>
      <c r="M528" s="158"/>
      <c r="N528" s="158"/>
      <c r="O528" s="158"/>
      <c r="P528" s="146"/>
      <c r="Q528" s="146"/>
    </row>
    <row r="529" spans="1:17" s="144" customFormat="1" ht="20.25">
      <c r="A529" s="155" t="s">
        <v>367</v>
      </c>
      <c r="B529" s="155" t="s">
        <v>514</v>
      </c>
      <c r="C529" s="151">
        <v>42122</v>
      </c>
      <c r="D529" s="160">
        <v>94</v>
      </c>
      <c r="E529" s="156" t="s">
        <v>525</v>
      </c>
      <c r="F529" s="155">
        <v>600</v>
      </c>
      <c r="G529" s="154">
        <v>6977</v>
      </c>
      <c r="H529" s="154">
        <f t="shared" si="16"/>
        <v>6703</v>
      </c>
      <c r="I529" s="157">
        <f t="shared" si="17"/>
        <v>0.48998538011695908</v>
      </c>
      <c r="J529" s="629">
        <v>13680</v>
      </c>
      <c r="K529" s="154"/>
      <c r="L529" s="154"/>
      <c r="M529" s="158"/>
      <c r="N529" s="158"/>
      <c r="O529" s="158"/>
      <c r="P529" s="146"/>
      <c r="Q529" s="146"/>
    </row>
    <row r="530" spans="1:17" s="144" customFormat="1" ht="20.25">
      <c r="A530" s="155" t="s">
        <v>50</v>
      </c>
      <c r="B530" s="155" t="s">
        <v>517</v>
      </c>
      <c r="C530" s="151">
        <v>42150</v>
      </c>
      <c r="D530" s="160">
        <v>66</v>
      </c>
      <c r="E530" s="156" t="s">
        <v>534</v>
      </c>
      <c r="F530" s="155">
        <v>800</v>
      </c>
      <c r="G530" s="154">
        <v>8225</v>
      </c>
      <c r="H530" s="154">
        <f t="shared" si="16"/>
        <v>8911</v>
      </c>
      <c r="I530" s="157">
        <f t="shared" si="17"/>
        <v>0.52001633986928109</v>
      </c>
      <c r="J530" s="629">
        <v>17136</v>
      </c>
      <c r="K530" s="154"/>
      <c r="L530" s="154"/>
      <c r="M530" s="158"/>
      <c r="N530" s="158"/>
      <c r="O530" s="158"/>
      <c r="P530" s="146"/>
      <c r="Q530" s="146"/>
    </row>
    <row r="531" spans="1:17" s="144" customFormat="1" ht="20.25">
      <c r="A531" s="155" t="s">
        <v>52</v>
      </c>
      <c r="B531" s="155" t="s">
        <v>524</v>
      </c>
      <c r="C531" s="151">
        <v>42133</v>
      </c>
      <c r="D531" s="160">
        <v>83</v>
      </c>
      <c r="E531" s="156" t="s">
        <v>530</v>
      </c>
      <c r="F531" s="155">
        <v>400</v>
      </c>
      <c r="G531" s="154">
        <v>3784</v>
      </c>
      <c r="H531" s="154">
        <f t="shared" si="16"/>
        <v>3096</v>
      </c>
      <c r="I531" s="157">
        <f t="shared" si="17"/>
        <v>0.45</v>
      </c>
      <c r="J531" s="629">
        <v>6880</v>
      </c>
      <c r="K531" s="154"/>
      <c r="L531" s="154"/>
      <c r="M531" s="158"/>
      <c r="N531" s="158"/>
      <c r="O531" s="158"/>
      <c r="P531" s="146"/>
      <c r="Q531" s="146"/>
    </row>
    <row r="532" spans="1:17" s="144" customFormat="1" ht="20.25">
      <c r="A532" s="155" t="s">
        <v>52</v>
      </c>
      <c r="B532" s="155" t="s">
        <v>517</v>
      </c>
      <c r="C532" s="151">
        <v>42121</v>
      </c>
      <c r="D532" s="160">
        <v>95</v>
      </c>
      <c r="E532" s="156" t="s">
        <v>525</v>
      </c>
      <c r="F532" s="155">
        <v>500</v>
      </c>
      <c r="G532" s="154">
        <v>5110</v>
      </c>
      <c r="H532" s="154">
        <f t="shared" si="16"/>
        <v>6220</v>
      </c>
      <c r="I532" s="157">
        <f t="shared" si="17"/>
        <v>0.54898499558693736</v>
      </c>
      <c r="J532" s="629">
        <v>11330</v>
      </c>
      <c r="K532" s="154"/>
      <c r="L532" s="154"/>
      <c r="M532" s="158"/>
      <c r="N532" s="158"/>
      <c r="O532" s="158"/>
      <c r="P532" s="146"/>
      <c r="Q532" s="146"/>
    </row>
    <row r="533" spans="1:17" s="144" customFormat="1" ht="20.25">
      <c r="A533" s="155" t="s">
        <v>52</v>
      </c>
      <c r="B533" s="155" t="s">
        <v>517</v>
      </c>
      <c r="C533" s="151">
        <v>42132</v>
      </c>
      <c r="D533" s="160">
        <v>84</v>
      </c>
      <c r="E533" s="156" t="s">
        <v>539</v>
      </c>
      <c r="F533" s="155">
        <v>200</v>
      </c>
      <c r="G533" s="154">
        <v>2325</v>
      </c>
      <c r="H533" s="154">
        <f t="shared" si="16"/>
        <v>2087</v>
      </c>
      <c r="I533" s="157">
        <f t="shared" si="17"/>
        <v>0.47302810516772437</v>
      </c>
      <c r="J533" s="629">
        <v>4412</v>
      </c>
      <c r="K533" s="154"/>
      <c r="L533" s="154"/>
      <c r="M533" s="158"/>
      <c r="N533" s="158"/>
      <c r="O533" s="158"/>
      <c r="P533" s="146"/>
      <c r="Q533" s="146"/>
    </row>
    <row r="534" spans="1:17" s="144" customFormat="1" ht="20.25">
      <c r="A534" s="155" t="s">
        <v>50</v>
      </c>
      <c r="B534" s="155" t="s">
        <v>517</v>
      </c>
      <c r="C534" s="151">
        <v>42163</v>
      </c>
      <c r="D534" s="160">
        <v>53</v>
      </c>
      <c r="E534" s="156" t="s">
        <v>534</v>
      </c>
      <c r="F534" s="155">
        <v>400</v>
      </c>
      <c r="G534" s="154">
        <v>4600</v>
      </c>
      <c r="H534" s="154">
        <f t="shared" si="16"/>
        <v>4884</v>
      </c>
      <c r="I534" s="157">
        <f t="shared" si="17"/>
        <v>0.5149725854070013</v>
      </c>
      <c r="J534" s="629">
        <v>9484</v>
      </c>
      <c r="K534" s="154"/>
      <c r="L534" s="154"/>
      <c r="M534" s="158"/>
      <c r="N534" s="158"/>
      <c r="O534" s="158"/>
      <c r="P534" s="146"/>
      <c r="Q534" s="146"/>
    </row>
    <row r="535" spans="1:17" s="144" customFormat="1" ht="20.25">
      <c r="A535" s="155" t="s">
        <v>50</v>
      </c>
      <c r="B535" s="155" t="s">
        <v>517</v>
      </c>
      <c r="C535" s="151">
        <v>42212</v>
      </c>
      <c r="D535" s="160">
        <v>4</v>
      </c>
      <c r="E535" s="156" t="s">
        <v>534</v>
      </c>
      <c r="F535" s="155">
        <v>400</v>
      </c>
      <c r="G535" s="154">
        <v>4094</v>
      </c>
      <c r="H535" s="154">
        <f t="shared" si="16"/>
        <v>4110</v>
      </c>
      <c r="I535" s="157">
        <f t="shared" si="17"/>
        <v>0.50097513408093608</v>
      </c>
      <c r="J535" s="629">
        <v>8204</v>
      </c>
      <c r="K535" s="154"/>
      <c r="L535" s="154"/>
      <c r="M535" s="158"/>
      <c r="N535" s="158"/>
      <c r="O535" s="158"/>
      <c r="P535" s="146"/>
      <c r="Q535" s="146"/>
    </row>
    <row r="536" spans="1:17" s="144" customFormat="1" ht="20.25">
      <c r="A536" s="155" t="s">
        <v>52</v>
      </c>
      <c r="B536" s="155" t="s">
        <v>514</v>
      </c>
      <c r="C536" s="151">
        <v>42118</v>
      </c>
      <c r="D536" s="160">
        <v>98</v>
      </c>
      <c r="E536" s="156" t="s">
        <v>551</v>
      </c>
      <c r="F536" s="155">
        <v>400</v>
      </c>
      <c r="G536" s="154">
        <v>3970</v>
      </c>
      <c r="H536" s="154">
        <f t="shared" si="16"/>
        <v>4586</v>
      </c>
      <c r="I536" s="157">
        <f t="shared" si="17"/>
        <v>0.53599812996727447</v>
      </c>
      <c r="J536" s="629">
        <v>8556</v>
      </c>
      <c r="K536" s="154"/>
      <c r="L536" s="154"/>
      <c r="M536" s="158"/>
      <c r="N536" s="158"/>
      <c r="O536" s="158"/>
      <c r="P536" s="146"/>
      <c r="Q536" s="146"/>
    </row>
    <row r="537" spans="1:17" s="144" customFormat="1" ht="20.25">
      <c r="A537" s="155" t="s">
        <v>52</v>
      </c>
      <c r="B537" s="155" t="s">
        <v>517</v>
      </c>
      <c r="C537" s="151">
        <v>42161</v>
      </c>
      <c r="D537" s="160">
        <v>55</v>
      </c>
      <c r="E537" s="156" t="s">
        <v>534</v>
      </c>
      <c r="F537" s="155">
        <v>400</v>
      </c>
      <c r="G537" s="154">
        <v>4587</v>
      </c>
      <c r="H537" s="154">
        <f t="shared" si="16"/>
        <v>3877</v>
      </c>
      <c r="I537" s="157">
        <f t="shared" si="17"/>
        <v>0.45805765595463138</v>
      </c>
      <c r="J537" s="629">
        <v>8464</v>
      </c>
      <c r="K537" s="154"/>
      <c r="L537" s="154"/>
      <c r="M537" s="158"/>
      <c r="N537" s="158"/>
      <c r="O537" s="158"/>
      <c r="P537" s="146"/>
      <c r="Q537" s="146"/>
    </row>
    <row r="538" spans="1:17" s="144" customFormat="1" ht="20.25">
      <c r="A538" s="155" t="s">
        <v>367</v>
      </c>
      <c r="B538" s="155" t="s">
        <v>514</v>
      </c>
      <c r="C538" s="151">
        <v>42215</v>
      </c>
      <c r="D538" s="160">
        <v>1</v>
      </c>
      <c r="E538" s="156" t="s">
        <v>525</v>
      </c>
      <c r="F538" s="155">
        <v>500</v>
      </c>
      <c r="G538" s="154">
        <v>5311</v>
      </c>
      <c r="H538" s="154">
        <f t="shared" si="16"/>
        <v>6159</v>
      </c>
      <c r="I538" s="157">
        <f t="shared" si="17"/>
        <v>0.53696599825632085</v>
      </c>
      <c r="J538" s="629">
        <v>11470</v>
      </c>
      <c r="K538" s="154"/>
      <c r="L538" s="154"/>
      <c r="M538" s="158"/>
      <c r="N538" s="158"/>
      <c r="O538" s="158"/>
      <c r="P538" s="146"/>
      <c r="Q538" s="146"/>
    </row>
    <row r="539" spans="1:17" s="144" customFormat="1" ht="20.25">
      <c r="A539" s="155" t="s">
        <v>50</v>
      </c>
      <c r="B539" s="155" t="s">
        <v>517</v>
      </c>
      <c r="C539" s="151">
        <v>42190</v>
      </c>
      <c r="D539" s="160">
        <v>26</v>
      </c>
      <c r="E539" s="156" t="s">
        <v>533</v>
      </c>
      <c r="F539" s="155">
        <v>600</v>
      </c>
      <c r="G539" s="154">
        <v>7346</v>
      </c>
      <c r="H539" s="154">
        <f t="shared" si="16"/>
        <v>6808</v>
      </c>
      <c r="I539" s="157">
        <f t="shared" si="17"/>
        <v>0.48099477179595873</v>
      </c>
      <c r="J539" s="629">
        <v>14154</v>
      </c>
      <c r="K539" s="154"/>
      <c r="L539" s="154"/>
      <c r="M539" s="158"/>
      <c r="N539" s="158"/>
      <c r="O539" s="158"/>
      <c r="P539" s="146"/>
      <c r="Q539" s="146"/>
    </row>
    <row r="540" spans="1:17" s="144" customFormat="1" ht="20.25">
      <c r="A540" s="155" t="s">
        <v>50</v>
      </c>
      <c r="B540" s="155" t="s">
        <v>517</v>
      </c>
      <c r="C540" s="151">
        <v>42188</v>
      </c>
      <c r="D540" s="160">
        <v>28</v>
      </c>
      <c r="E540" s="156" t="s">
        <v>530</v>
      </c>
      <c r="F540" s="155">
        <v>800</v>
      </c>
      <c r="G540" s="154">
        <v>9081</v>
      </c>
      <c r="H540" s="154">
        <f t="shared" si="16"/>
        <v>10199</v>
      </c>
      <c r="I540" s="157">
        <f t="shared" si="17"/>
        <v>0.52899377593360997</v>
      </c>
      <c r="J540" s="629">
        <v>19280</v>
      </c>
      <c r="K540" s="154"/>
      <c r="L540" s="154"/>
      <c r="M540" s="158"/>
      <c r="N540" s="158"/>
      <c r="O540" s="158"/>
      <c r="P540" s="146"/>
      <c r="Q540" s="146"/>
    </row>
    <row r="541" spans="1:17" s="144" customFormat="1" ht="20.25">
      <c r="A541" s="155" t="s">
        <v>52</v>
      </c>
      <c r="B541" s="155" t="s">
        <v>514</v>
      </c>
      <c r="C541" s="151">
        <v>42143</v>
      </c>
      <c r="D541" s="160">
        <v>73</v>
      </c>
      <c r="E541" s="156" t="s">
        <v>525</v>
      </c>
      <c r="F541" s="155">
        <v>900</v>
      </c>
      <c r="G541" s="154">
        <v>10482</v>
      </c>
      <c r="H541" s="154">
        <f t="shared" si="16"/>
        <v>12405</v>
      </c>
      <c r="I541" s="157">
        <f t="shared" si="17"/>
        <v>0.54201074845982433</v>
      </c>
      <c r="J541" s="629">
        <v>22887</v>
      </c>
      <c r="K541" s="154"/>
      <c r="L541" s="154"/>
      <c r="M541" s="158"/>
      <c r="N541" s="158"/>
      <c r="O541" s="158"/>
      <c r="P541" s="146"/>
      <c r="Q541" s="146"/>
    </row>
    <row r="542" spans="1:17" s="144" customFormat="1" ht="20.25">
      <c r="A542" s="155" t="s">
        <v>50</v>
      </c>
      <c r="B542" s="155" t="s">
        <v>514</v>
      </c>
      <c r="C542" s="151">
        <v>42121</v>
      </c>
      <c r="D542" s="160">
        <v>95</v>
      </c>
      <c r="E542" s="156" t="s">
        <v>518</v>
      </c>
      <c r="F542" s="155">
        <v>600</v>
      </c>
      <c r="G542" s="154">
        <v>6432</v>
      </c>
      <c r="H542" s="154">
        <f t="shared" si="16"/>
        <v>6858</v>
      </c>
      <c r="I542" s="157">
        <f t="shared" si="17"/>
        <v>0.51602708803611741</v>
      </c>
      <c r="J542" s="629">
        <v>13290</v>
      </c>
      <c r="K542" s="154"/>
      <c r="L542" s="154"/>
      <c r="M542" s="158"/>
      <c r="N542" s="158"/>
      <c r="O542" s="158"/>
      <c r="P542" s="146"/>
      <c r="Q542" s="146"/>
    </row>
    <row r="543" spans="1:17" s="144" customFormat="1" ht="20.25">
      <c r="A543" s="155" t="s">
        <v>367</v>
      </c>
      <c r="B543" s="155" t="s">
        <v>517</v>
      </c>
      <c r="C543" s="151">
        <v>42181</v>
      </c>
      <c r="D543" s="160">
        <v>35</v>
      </c>
      <c r="E543" s="156" t="s">
        <v>539</v>
      </c>
      <c r="F543" s="155">
        <v>1000</v>
      </c>
      <c r="G543" s="154">
        <v>9378</v>
      </c>
      <c r="H543" s="154">
        <f t="shared" si="16"/>
        <v>11462</v>
      </c>
      <c r="I543" s="157">
        <f t="shared" si="17"/>
        <v>0.55000000000000004</v>
      </c>
      <c r="J543" s="629">
        <v>20840</v>
      </c>
      <c r="K543" s="154"/>
      <c r="L543" s="154"/>
      <c r="M543" s="158"/>
      <c r="N543" s="158"/>
      <c r="O543" s="158"/>
      <c r="P543" s="146"/>
      <c r="Q543" s="146"/>
    </row>
    <row r="544" spans="1:17" s="144" customFormat="1" ht="20.25">
      <c r="A544" s="155" t="s">
        <v>52</v>
      </c>
      <c r="B544" s="155" t="s">
        <v>514</v>
      </c>
      <c r="C544" s="151">
        <v>42148</v>
      </c>
      <c r="D544" s="160">
        <v>68</v>
      </c>
      <c r="E544" s="156" t="s">
        <v>534</v>
      </c>
      <c r="F544" s="155">
        <v>400</v>
      </c>
      <c r="G544" s="154">
        <v>4142</v>
      </c>
      <c r="H544" s="154">
        <f t="shared" si="16"/>
        <v>4142</v>
      </c>
      <c r="I544" s="157">
        <f t="shared" si="17"/>
        <v>0.5</v>
      </c>
      <c r="J544" s="629">
        <v>8284</v>
      </c>
      <c r="K544" s="154"/>
      <c r="L544" s="154"/>
      <c r="M544" s="158"/>
      <c r="N544" s="158"/>
      <c r="O544" s="158"/>
      <c r="P544" s="146"/>
      <c r="Q544" s="146"/>
    </row>
    <row r="545" spans="1:17" s="144" customFormat="1" ht="20.25">
      <c r="A545" s="155" t="s">
        <v>52</v>
      </c>
      <c r="B545" s="155" t="s">
        <v>514</v>
      </c>
      <c r="C545" s="151">
        <v>42156</v>
      </c>
      <c r="D545" s="160">
        <v>60</v>
      </c>
      <c r="E545" s="156" t="s">
        <v>515</v>
      </c>
      <c r="F545" s="155">
        <v>800</v>
      </c>
      <c r="G545" s="154">
        <v>8276</v>
      </c>
      <c r="H545" s="154">
        <f t="shared" si="16"/>
        <v>9220</v>
      </c>
      <c r="I545" s="157">
        <f t="shared" si="17"/>
        <v>0.52697759487882945</v>
      </c>
      <c r="J545" s="629">
        <v>17496</v>
      </c>
      <c r="K545" s="154"/>
      <c r="L545" s="154"/>
      <c r="M545" s="158"/>
      <c r="N545" s="158"/>
      <c r="O545" s="158"/>
      <c r="P545" s="146"/>
      <c r="Q545" s="146"/>
    </row>
    <row r="546" spans="1:17" s="144" customFormat="1" ht="20.25">
      <c r="A546" s="155" t="s">
        <v>52</v>
      </c>
      <c r="B546" s="155" t="s">
        <v>514</v>
      </c>
      <c r="C546" s="151">
        <v>42205</v>
      </c>
      <c r="D546" s="160">
        <v>11</v>
      </c>
      <c r="E546" s="156" t="s">
        <v>527</v>
      </c>
      <c r="F546" s="155">
        <v>800</v>
      </c>
      <c r="G546" s="154">
        <v>10710</v>
      </c>
      <c r="H546" s="154">
        <f t="shared" si="16"/>
        <v>8834</v>
      </c>
      <c r="I546" s="157">
        <f t="shared" si="17"/>
        <v>0.45200573065902577</v>
      </c>
      <c r="J546" s="629">
        <v>19544</v>
      </c>
      <c r="K546" s="154"/>
      <c r="L546" s="154"/>
      <c r="M546" s="158"/>
      <c r="N546" s="158"/>
      <c r="O546" s="158"/>
      <c r="P546" s="146"/>
      <c r="Q546" s="146"/>
    </row>
    <row r="547" spans="1:17" s="144" customFormat="1" ht="20.25">
      <c r="A547" s="155" t="s">
        <v>52</v>
      </c>
      <c r="B547" s="155" t="s">
        <v>517</v>
      </c>
      <c r="C547" s="151">
        <v>42140</v>
      </c>
      <c r="D547" s="160">
        <v>76</v>
      </c>
      <c r="E547" s="156" t="s">
        <v>525</v>
      </c>
      <c r="F547" s="155">
        <v>1000</v>
      </c>
      <c r="G547" s="154">
        <v>12698</v>
      </c>
      <c r="H547" s="154">
        <f t="shared" si="16"/>
        <v>10992</v>
      </c>
      <c r="I547" s="157">
        <f t="shared" si="17"/>
        <v>0.46399324609539888</v>
      </c>
      <c r="J547" s="629">
        <v>23690</v>
      </c>
      <c r="K547" s="154"/>
      <c r="L547" s="154"/>
      <c r="M547" s="158"/>
      <c r="N547" s="158"/>
      <c r="O547" s="158"/>
      <c r="P547" s="146"/>
      <c r="Q547" s="146"/>
    </row>
    <row r="548" spans="1:17" s="144" customFormat="1" ht="20.25">
      <c r="A548" s="155" t="s">
        <v>367</v>
      </c>
      <c r="B548" s="155" t="s">
        <v>514</v>
      </c>
      <c r="C548" s="151">
        <v>42203</v>
      </c>
      <c r="D548" s="160">
        <v>13</v>
      </c>
      <c r="E548" s="156" t="s">
        <v>534</v>
      </c>
      <c r="F548" s="155">
        <v>100</v>
      </c>
      <c r="G548" s="154">
        <v>1231</v>
      </c>
      <c r="H548" s="154">
        <f t="shared" si="16"/>
        <v>1078</v>
      </c>
      <c r="I548" s="157">
        <f t="shared" si="17"/>
        <v>0.46686877436119534</v>
      </c>
      <c r="J548" s="629">
        <v>2309</v>
      </c>
      <c r="K548" s="154"/>
      <c r="L548" s="154"/>
      <c r="M548" s="158"/>
      <c r="N548" s="158"/>
      <c r="O548" s="158"/>
      <c r="P548" s="146"/>
      <c r="Q548" s="146"/>
    </row>
    <row r="549" spans="1:17" s="144" customFormat="1" ht="20.25">
      <c r="A549" s="155" t="s">
        <v>50</v>
      </c>
      <c r="B549" s="155" t="s">
        <v>514</v>
      </c>
      <c r="C549" s="151">
        <v>42198</v>
      </c>
      <c r="D549" s="160">
        <v>18</v>
      </c>
      <c r="E549" s="156" t="s">
        <v>542</v>
      </c>
      <c r="F549" s="155">
        <v>900</v>
      </c>
      <c r="G549" s="154">
        <v>9866</v>
      </c>
      <c r="H549" s="154">
        <f t="shared" si="16"/>
        <v>8890</v>
      </c>
      <c r="I549" s="157">
        <f t="shared" si="17"/>
        <v>0.47398165920238855</v>
      </c>
      <c r="J549" s="629">
        <v>18756</v>
      </c>
      <c r="K549" s="154"/>
      <c r="L549" s="154"/>
      <c r="M549" s="158"/>
      <c r="N549" s="158"/>
      <c r="O549" s="158"/>
      <c r="P549" s="146"/>
      <c r="Q549" s="146"/>
    </row>
    <row r="550" spans="1:17" s="144" customFormat="1" ht="20.25">
      <c r="A550" s="155" t="s">
        <v>367</v>
      </c>
      <c r="B550" s="155" t="s">
        <v>524</v>
      </c>
      <c r="C550" s="151">
        <v>42142</v>
      </c>
      <c r="D550" s="160">
        <v>74</v>
      </c>
      <c r="E550" s="156" t="s">
        <v>525</v>
      </c>
      <c r="F550" s="155">
        <v>1000</v>
      </c>
      <c r="G550" s="154">
        <v>9123</v>
      </c>
      <c r="H550" s="154">
        <f t="shared" si="16"/>
        <v>8287</v>
      </c>
      <c r="I550" s="157">
        <f t="shared" si="17"/>
        <v>0.47599080987937964</v>
      </c>
      <c r="J550" s="629">
        <v>17410</v>
      </c>
      <c r="K550" s="154"/>
      <c r="L550" s="154"/>
      <c r="M550" s="158"/>
      <c r="N550" s="158"/>
      <c r="O550" s="158"/>
      <c r="P550" s="146"/>
      <c r="Q550" s="146"/>
    </row>
    <row r="551" spans="1:17" s="144" customFormat="1" ht="20.25">
      <c r="A551" s="155" t="s">
        <v>367</v>
      </c>
      <c r="B551" s="155" t="s">
        <v>517</v>
      </c>
      <c r="C551" s="151">
        <v>42214</v>
      </c>
      <c r="D551" s="160">
        <v>2</v>
      </c>
      <c r="E551" s="156" t="s">
        <v>525</v>
      </c>
      <c r="F551" s="155">
        <v>200</v>
      </c>
      <c r="G551" s="154">
        <v>2367</v>
      </c>
      <c r="H551" s="154">
        <f t="shared" si="16"/>
        <v>2125</v>
      </c>
      <c r="I551" s="157">
        <f t="shared" si="17"/>
        <v>0.47306322350845947</v>
      </c>
      <c r="J551" s="629">
        <v>4492</v>
      </c>
      <c r="K551" s="154"/>
      <c r="L551" s="154"/>
      <c r="M551" s="158"/>
      <c r="N551" s="158"/>
      <c r="O551" s="158"/>
      <c r="P551" s="146"/>
      <c r="Q551" s="146"/>
    </row>
    <row r="552" spans="1:17" s="144" customFormat="1" ht="20.25">
      <c r="A552" s="155" t="s">
        <v>50</v>
      </c>
      <c r="B552" s="155" t="s">
        <v>517</v>
      </c>
      <c r="C552" s="151">
        <v>42210</v>
      </c>
      <c r="D552" s="160">
        <v>6</v>
      </c>
      <c r="E552" s="156" t="s">
        <v>537</v>
      </c>
      <c r="F552" s="155">
        <v>200</v>
      </c>
      <c r="G552" s="154">
        <v>2273</v>
      </c>
      <c r="H552" s="154">
        <f t="shared" si="16"/>
        <v>2423</v>
      </c>
      <c r="I552" s="157">
        <f t="shared" si="17"/>
        <v>0.51597103918228282</v>
      </c>
      <c r="J552" s="629">
        <v>4696</v>
      </c>
      <c r="K552" s="154"/>
      <c r="L552" s="154"/>
      <c r="M552" s="158"/>
      <c r="N552" s="158"/>
      <c r="O552" s="158"/>
      <c r="P552" s="146"/>
      <c r="Q552" s="146"/>
    </row>
    <row r="553" spans="1:17" s="144" customFormat="1" ht="20.25">
      <c r="A553" s="155" t="s">
        <v>50</v>
      </c>
      <c r="B553" s="155" t="s">
        <v>517</v>
      </c>
      <c r="C553" s="151">
        <v>42168</v>
      </c>
      <c r="D553" s="160">
        <v>48</v>
      </c>
      <c r="E553" s="156" t="s">
        <v>518</v>
      </c>
      <c r="F553" s="155">
        <v>500</v>
      </c>
      <c r="G553" s="154">
        <v>5003</v>
      </c>
      <c r="H553" s="154">
        <f t="shared" si="16"/>
        <v>5292</v>
      </c>
      <c r="I553" s="157">
        <f t="shared" si="17"/>
        <v>0.51403593977659057</v>
      </c>
      <c r="J553" s="629">
        <v>10295</v>
      </c>
      <c r="K553" s="154"/>
      <c r="L553" s="154"/>
      <c r="M553" s="158"/>
      <c r="N553" s="158"/>
      <c r="O553" s="158"/>
      <c r="P553" s="146"/>
      <c r="Q553" s="146"/>
    </row>
    <row r="554" spans="1:17" s="144" customFormat="1" ht="20.25">
      <c r="A554" s="155" t="s">
        <v>52</v>
      </c>
      <c r="B554" s="155" t="s">
        <v>514</v>
      </c>
      <c r="C554" s="151">
        <v>42209</v>
      </c>
      <c r="D554" s="160">
        <v>7</v>
      </c>
      <c r="E554" s="156" t="s">
        <v>534</v>
      </c>
      <c r="F554" s="155">
        <v>1000</v>
      </c>
      <c r="G554" s="154">
        <v>13130</v>
      </c>
      <c r="H554" s="154">
        <f t="shared" si="16"/>
        <v>11880</v>
      </c>
      <c r="I554" s="157">
        <f t="shared" si="17"/>
        <v>0.47500999600159938</v>
      </c>
      <c r="J554" s="629">
        <v>25010</v>
      </c>
      <c r="K554" s="154"/>
      <c r="L554" s="154"/>
      <c r="M554" s="158"/>
      <c r="N554" s="158"/>
      <c r="O554" s="158"/>
      <c r="P554" s="146"/>
      <c r="Q554" s="146"/>
    </row>
    <row r="555" spans="1:17" s="144" customFormat="1" ht="20.25">
      <c r="A555" s="155" t="s">
        <v>50</v>
      </c>
      <c r="B555" s="155" t="s">
        <v>514</v>
      </c>
      <c r="C555" s="151">
        <v>42144</v>
      </c>
      <c r="D555" s="160">
        <v>72</v>
      </c>
      <c r="E555" s="156" t="s">
        <v>515</v>
      </c>
      <c r="F555" s="155">
        <v>500</v>
      </c>
      <c r="G555" s="154">
        <v>5180</v>
      </c>
      <c r="H555" s="154">
        <f t="shared" si="16"/>
        <v>5200</v>
      </c>
      <c r="I555" s="157">
        <f t="shared" si="17"/>
        <v>0.50096339113680155</v>
      </c>
      <c r="J555" s="629">
        <v>10380</v>
      </c>
      <c r="K555" s="154"/>
      <c r="L555" s="154"/>
      <c r="M555" s="158"/>
      <c r="N555" s="158"/>
      <c r="O555" s="158"/>
      <c r="P555" s="146"/>
      <c r="Q555" s="146"/>
    </row>
    <row r="556" spans="1:17" s="144" customFormat="1" ht="20.25">
      <c r="A556" s="155" t="s">
        <v>50</v>
      </c>
      <c r="B556" s="155" t="s">
        <v>514</v>
      </c>
      <c r="C556" s="151">
        <v>42139</v>
      </c>
      <c r="D556" s="160">
        <v>77</v>
      </c>
      <c r="E556" s="156" t="s">
        <v>532</v>
      </c>
      <c r="F556" s="155">
        <v>300</v>
      </c>
      <c r="G556" s="154">
        <v>3183</v>
      </c>
      <c r="H556" s="154">
        <f t="shared" si="16"/>
        <v>3561</v>
      </c>
      <c r="I556" s="157">
        <f t="shared" si="17"/>
        <v>0.52802491103202842</v>
      </c>
      <c r="J556" s="629">
        <v>6744</v>
      </c>
      <c r="K556" s="154"/>
      <c r="L556" s="154"/>
      <c r="M556" s="158"/>
      <c r="N556" s="158"/>
      <c r="O556" s="158"/>
      <c r="P556" s="146"/>
      <c r="Q556" s="146"/>
    </row>
    <row r="557" spans="1:17" s="144" customFormat="1" ht="20.25">
      <c r="A557" s="155" t="s">
        <v>367</v>
      </c>
      <c r="B557" s="155" t="s">
        <v>524</v>
      </c>
      <c r="C557" s="151">
        <v>42120</v>
      </c>
      <c r="D557" s="160">
        <v>96</v>
      </c>
      <c r="E557" s="156" t="s">
        <v>515</v>
      </c>
      <c r="F557" s="155">
        <v>700</v>
      </c>
      <c r="G557" s="154">
        <v>6234</v>
      </c>
      <c r="H557" s="154">
        <f t="shared" si="16"/>
        <v>7318</v>
      </c>
      <c r="I557" s="157">
        <f t="shared" si="17"/>
        <v>0.53999409681227861</v>
      </c>
      <c r="J557" s="629">
        <v>13552</v>
      </c>
      <c r="K557" s="154"/>
      <c r="L557" s="154"/>
      <c r="M557" s="158"/>
      <c r="N557" s="158"/>
      <c r="O557" s="158"/>
      <c r="P557" s="146"/>
      <c r="Q557" s="146"/>
    </row>
    <row r="558" spans="1:17" s="144" customFormat="1" ht="20.25">
      <c r="A558" s="155" t="s">
        <v>52</v>
      </c>
      <c r="B558" s="155" t="s">
        <v>514</v>
      </c>
      <c r="C558" s="151">
        <v>42126</v>
      </c>
      <c r="D558" s="160">
        <v>90</v>
      </c>
      <c r="E558" s="156" t="s">
        <v>530</v>
      </c>
      <c r="F558" s="155">
        <v>800</v>
      </c>
      <c r="G558" s="154">
        <v>9373</v>
      </c>
      <c r="H558" s="154">
        <f t="shared" si="16"/>
        <v>9187</v>
      </c>
      <c r="I558" s="157">
        <f t="shared" si="17"/>
        <v>0.49498922413793106</v>
      </c>
      <c r="J558" s="629">
        <v>18560</v>
      </c>
      <c r="K558" s="154"/>
      <c r="L558" s="154"/>
      <c r="M558" s="158"/>
      <c r="N558" s="158"/>
      <c r="O558" s="158"/>
      <c r="P558" s="146"/>
      <c r="Q558" s="146"/>
    </row>
    <row r="559" spans="1:17" s="144" customFormat="1" ht="20.25">
      <c r="A559" s="155" t="s">
        <v>367</v>
      </c>
      <c r="B559" s="155" t="s">
        <v>524</v>
      </c>
      <c r="C559" s="151">
        <v>42125</v>
      </c>
      <c r="D559" s="160">
        <v>91</v>
      </c>
      <c r="E559" s="156" t="s">
        <v>539</v>
      </c>
      <c r="F559" s="155">
        <v>300</v>
      </c>
      <c r="G559" s="154">
        <v>2900</v>
      </c>
      <c r="H559" s="154">
        <f t="shared" si="16"/>
        <v>2947</v>
      </c>
      <c r="I559" s="157">
        <f t="shared" si="17"/>
        <v>0.5040191551222849</v>
      </c>
      <c r="J559" s="629">
        <v>5847</v>
      </c>
      <c r="K559" s="154"/>
      <c r="L559" s="154"/>
      <c r="M559" s="158"/>
      <c r="N559" s="158"/>
      <c r="O559" s="158"/>
      <c r="P559" s="146"/>
      <c r="Q559" s="146"/>
    </row>
    <row r="560" spans="1:17" s="144" customFormat="1" ht="20.25">
      <c r="A560" s="155" t="s">
        <v>52</v>
      </c>
      <c r="B560" s="155" t="s">
        <v>514</v>
      </c>
      <c r="C560" s="151">
        <v>42118</v>
      </c>
      <c r="D560" s="160">
        <v>98</v>
      </c>
      <c r="E560" s="156" t="s">
        <v>533</v>
      </c>
      <c r="F560" s="155">
        <v>800</v>
      </c>
      <c r="G560" s="154">
        <v>9170</v>
      </c>
      <c r="H560" s="154">
        <f t="shared" si="16"/>
        <v>9134</v>
      </c>
      <c r="I560" s="157">
        <f t="shared" si="17"/>
        <v>0.49901660839160839</v>
      </c>
      <c r="J560" s="629">
        <v>18304</v>
      </c>
      <c r="K560" s="154"/>
      <c r="L560" s="154"/>
      <c r="M560" s="158"/>
      <c r="N560" s="158"/>
      <c r="O560" s="158"/>
      <c r="P560" s="146"/>
      <c r="Q560" s="146"/>
    </row>
    <row r="561" spans="1:17" s="144" customFormat="1" ht="20.25">
      <c r="A561" s="155" t="s">
        <v>367</v>
      </c>
      <c r="B561" s="155" t="s">
        <v>514</v>
      </c>
      <c r="C561" s="151">
        <v>42124</v>
      </c>
      <c r="D561" s="160">
        <v>92</v>
      </c>
      <c r="E561" s="156" t="s">
        <v>539</v>
      </c>
      <c r="F561" s="155">
        <v>700</v>
      </c>
      <c r="G561" s="154">
        <v>8514</v>
      </c>
      <c r="H561" s="154">
        <f t="shared" si="16"/>
        <v>8685</v>
      </c>
      <c r="I561" s="157">
        <f t="shared" si="17"/>
        <v>0.50497121925693356</v>
      </c>
      <c r="J561" s="629">
        <v>17199</v>
      </c>
      <c r="K561" s="154"/>
      <c r="L561" s="154"/>
      <c r="M561" s="158"/>
      <c r="N561" s="158"/>
      <c r="O561" s="158"/>
      <c r="P561" s="146"/>
      <c r="Q561" s="146"/>
    </row>
    <row r="562" spans="1:17" s="144" customFormat="1" ht="20.25">
      <c r="A562" s="155" t="s">
        <v>367</v>
      </c>
      <c r="B562" s="155" t="s">
        <v>524</v>
      </c>
      <c r="C562" s="151">
        <v>42158</v>
      </c>
      <c r="D562" s="160">
        <v>58</v>
      </c>
      <c r="E562" s="156" t="s">
        <v>532</v>
      </c>
      <c r="F562" s="155">
        <v>100</v>
      </c>
      <c r="G562" s="154">
        <v>949</v>
      </c>
      <c r="H562" s="154">
        <f t="shared" si="16"/>
        <v>1019</v>
      </c>
      <c r="I562" s="157">
        <f t="shared" si="17"/>
        <v>0.51778455284552849</v>
      </c>
      <c r="J562" s="629">
        <v>1968</v>
      </c>
      <c r="K562" s="154"/>
      <c r="L562" s="154"/>
      <c r="M562" s="158"/>
      <c r="N562" s="158"/>
      <c r="O562" s="158"/>
      <c r="P562" s="146"/>
      <c r="Q562" s="146"/>
    </row>
    <row r="563" spans="1:17" s="144" customFormat="1" ht="20.25">
      <c r="A563" s="155" t="s">
        <v>367</v>
      </c>
      <c r="B563" s="155" t="s">
        <v>514</v>
      </c>
      <c r="C563" s="151">
        <v>42176</v>
      </c>
      <c r="D563" s="160">
        <v>40</v>
      </c>
      <c r="E563" s="156" t="s">
        <v>530</v>
      </c>
      <c r="F563" s="155">
        <v>200</v>
      </c>
      <c r="G563" s="154">
        <v>2476</v>
      </c>
      <c r="H563" s="154">
        <f t="shared" si="16"/>
        <v>2214</v>
      </c>
      <c r="I563" s="157">
        <f t="shared" si="17"/>
        <v>0.47206823027718547</v>
      </c>
      <c r="J563" s="629">
        <v>4690</v>
      </c>
      <c r="K563" s="154"/>
      <c r="L563" s="154"/>
      <c r="M563" s="158"/>
      <c r="N563" s="158"/>
      <c r="O563" s="158"/>
      <c r="P563" s="146"/>
      <c r="Q563" s="146"/>
    </row>
    <row r="564" spans="1:17" s="144" customFormat="1" ht="20.25">
      <c r="A564" s="155" t="s">
        <v>52</v>
      </c>
      <c r="B564" s="155" t="s">
        <v>514</v>
      </c>
      <c r="C564" s="151">
        <v>42184</v>
      </c>
      <c r="D564" s="160">
        <v>32</v>
      </c>
      <c r="E564" s="156" t="s">
        <v>536</v>
      </c>
      <c r="F564" s="155">
        <v>500</v>
      </c>
      <c r="G564" s="154">
        <v>6307</v>
      </c>
      <c r="H564" s="154">
        <f t="shared" si="16"/>
        <v>5373</v>
      </c>
      <c r="I564" s="157">
        <f t="shared" si="17"/>
        <v>0.46001712328767125</v>
      </c>
      <c r="J564" s="629">
        <v>11680</v>
      </c>
      <c r="K564" s="154"/>
      <c r="L564" s="154"/>
      <c r="M564" s="158"/>
      <c r="N564" s="158"/>
      <c r="O564" s="158"/>
      <c r="P564" s="146"/>
      <c r="Q564" s="146"/>
    </row>
    <row r="565" spans="1:17" s="144" customFormat="1" ht="20.25">
      <c r="A565" s="155" t="s">
        <v>52</v>
      </c>
      <c r="B565" s="155" t="s">
        <v>517</v>
      </c>
      <c r="C565" s="151">
        <v>42133</v>
      </c>
      <c r="D565" s="160">
        <v>83</v>
      </c>
      <c r="E565" s="156" t="s">
        <v>530</v>
      </c>
      <c r="F565" s="155">
        <v>700</v>
      </c>
      <c r="G565" s="154">
        <v>7469</v>
      </c>
      <c r="H565" s="154">
        <f t="shared" si="16"/>
        <v>7091</v>
      </c>
      <c r="I565" s="157">
        <f t="shared" si="17"/>
        <v>0.48701923076923076</v>
      </c>
      <c r="J565" s="629">
        <v>14560</v>
      </c>
      <c r="K565" s="154"/>
      <c r="L565" s="154"/>
      <c r="M565" s="158"/>
      <c r="N565" s="158"/>
      <c r="O565" s="158"/>
      <c r="P565" s="146"/>
      <c r="Q565" s="146"/>
    </row>
    <row r="566" spans="1:17" s="144" customFormat="1" ht="20.25">
      <c r="A566" s="155" t="s">
        <v>50</v>
      </c>
      <c r="B566" s="155" t="s">
        <v>514</v>
      </c>
      <c r="C566" s="151">
        <v>42214</v>
      </c>
      <c r="D566" s="160">
        <v>2</v>
      </c>
      <c r="E566" s="156" t="s">
        <v>542</v>
      </c>
      <c r="F566" s="155">
        <v>700</v>
      </c>
      <c r="G566" s="154">
        <v>7750</v>
      </c>
      <c r="H566" s="154">
        <f t="shared" si="16"/>
        <v>7475</v>
      </c>
      <c r="I566" s="157">
        <f t="shared" si="17"/>
        <v>0.49096880131362891</v>
      </c>
      <c r="J566" s="629">
        <v>15225</v>
      </c>
      <c r="K566" s="154"/>
      <c r="L566" s="154"/>
      <c r="M566" s="158"/>
      <c r="N566" s="158"/>
      <c r="O566" s="158"/>
      <c r="P566" s="146"/>
      <c r="Q566" s="146"/>
    </row>
    <row r="567" spans="1:17" s="144" customFormat="1" ht="20.25">
      <c r="A567" s="155" t="s">
        <v>367</v>
      </c>
      <c r="B567" s="155" t="s">
        <v>524</v>
      </c>
      <c r="C567" s="151">
        <v>42168</v>
      </c>
      <c r="D567" s="160">
        <v>48</v>
      </c>
      <c r="E567" s="156" t="s">
        <v>525</v>
      </c>
      <c r="F567" s="155">
        <v>900</v>
      </c>
      <c r="G567" s="154">
        <v>7789</v>
      </c>
      <c r="H567" s="154">
        <f t="shared" si="16"/>
        <v>7574</v>
      </c>
      <c r="I567" s="157">
        <f t="shared" si="17"/>
        <v>0.4930026687495932</v>
      </c>
      <c r="J567" s="629">
        <v>15363</v>
      </c>
      <c r="K567" s="154"/>
      <c r="L567" s="154"/>
      <c r="M567" s="158"/>
      <c r="N567" s="158"/>
      <c r="O567" s="158"/>
      <c r="P567" s="146"/>
      <c r="Q567" s="146"/>
    </row>
    <row r="568" spans="1:17" s="144" customFormat="1" ht="20.25">
      <c r="A568" s="146"/>
      <c r="B568" s="146"/>
      <c r="C568" s="159"/>
      <c r="D568" s="146"/>
      <c r="E568" s="159"/>
      <c r="F568" s="146"/>
      <c r="G568" s="443"/>
      <c r="H568" s="443"/>
      <c r="I568" s="450"/>
      <c r="J568" s="443"/>
      <c r="K568" s="443"/>
      <c r="L568" s="443"/>
      <c r="M568" s="158"/>
      <c r="N568" s="158"/>
      <c r="O568" s="158"/>
      <c r="P568" s="146"/>
      <c r="Q568" s="146"/>
    </row>
    <row r="569" spans="1:17" s="144" customFormat="1">
      <c r="A569" s="143"/>
      <c r="B569" s="143"/>
      <c r="C569" s="145"/>
      <c r="D569" s="143"/>
      <c r="E569" s="145"/>
      <c r="F569" s="143"/>
      <c r="G569" s="444"/>
      <c r="H569" s="444"/>
      <c r="I569" s="451"/>
      <c r="J569" s="444"/>
      <c r="K569" s="444"/>
      <c r="L569" s="444"/>
      <c r="P569" s="143"/>
      <c r="Q569" s="143"/>
    </row>
    <row r="570" spans="1:17" s="144" customFormat="1">
      <c r="A570" s="143"/>
      <c r="B570" s="143"/>
      <c r="C570" s="145"/>
      <c r="D570" s="143"/>
      <c r="E570" s="145"/>
      <c r="F570" s="143"/>
      <c r="G570" s="444"/>
      <c r="H570" s="444"/>
      <c r="I570" s="451"/>
      <c r="J570" s="444"/>
      <c r="K570" s="444"/>
      <c r="L570" s="444"/>
      <c r="P570" s="143"/>
      <c r="Q570" s="143"/>
    </row>
    <row r="571" spans="1:17" s="144" customFormat="1">
      <c r="A571" s="143"/>
      <c r="B571" s="143"/>
      <c r="C571" s="145"/>
      <c r="D571" s="143"/>
      <c r="E571" s="145"/>
      <c r="F571" s="143"/>
      <c r="G571" s="444"/>
      <c r="H571" s="444"/>
      <c r="I571" s="451"/>
      <c r="J571" s="444"/>
      <c r="K571" s="444"/>
      <c r="L571" s="444"/>
      <c r="P571" s="143"/>
      <c r="Q571" s="143"/>
    </row>
    <row r="572" spans="1:17" s="144" customFormat="1">
      <c r="A572" s="143"/>
      <c r="B572" s="143"/>
      <c r="C572" s="145"/>
      <c r="D572" s="143"/>
      <c r="E572" s="145"/>
      <c r="F572" s="143"/>
      <c r="G572" s="444"/>
      <c r="H572" s="444"/>
      <c r="I572" s="451"/>
      <c r="J572" s="444"/>
      <c r="K572" s="444"/>
      <c r="L572" s="444"/>
      <c r="P572" s="143"/>
      <c r="Q572" s="143"/>
    </row>
    <row r="573" spans="1:17" s="144" customFormat="1">
      <c r="A573" s="143"/>
      <c r="B573" s="143"/>
      <c r="C573" s="145"/>
      <c r="D573" s="143"/>
      <c r="E573" s="145"/>
      <c r="F573" s="143"/>
      <c r="G573" s="444"/>
      <c r="H573" s="444"/>
      <c r="I573" s="451"/>
      <c r="J573" s="444"/>
      <c r="K573" s="444"/>
      <c r="L573" s="444"/>
      <c r="P573" s="143"/>
      <c r="Q573" s="143"/>
    </row>
    <row r="574" spans="1:17" s="144" customFormat="1">
      <c r="A574" s="143"/>
      <c r="B574" s="143"/>
      <c r="C574" s="145"/>
      <c r="D574" s="143"/>
      <c r="E574" s="145"/>
      <c r="F574" s="143"/>
      <c r="G574" s="444"/>
      <c r="H574" s="444"/>
      <c r="I574" s="451"/>
      <c r="J574" s="444"/>
      <c r="K574" s="444"/>
      <c r="L574" s="444"/>
      <c r="P574" s="143"/>
      <c r="Q574" s="143"/>
    </row>
    <row r="575" spans="1:17" s="144" customFormat="1">
      <c r="A575" s="143"/>
      <c r="B575" s="143"/>
      <c r="C575" s="145"/>
      <c r="D575" s="143"/>
      <c r="E575" s="145"/>
      <c r="F575" s="143"/>
      <c r="G575" s="444"/>
      <c r="H575" s="444"/>
      <c r="I575" s="451"/>
      <c r="J575" s="444"/>
      <c r="K575" s="444"/>
      <c r="L575" s="444"/>
      <c r="P575" s="143"/>
      <c r="Q575" s="143"/>
    </row>
    <row r="576" spans="1:17" s="144" customFormat="1">
      <c r="A576" s="143"/>
      <c r="B576" s="143"/>
      <c r="C576" s="145"/>
      <c r="D576" s="143"/>
      <c r="E576" s="145"/>
      <c r="F576" s="143"/>
      <c r="G576" s="444"/>
      <c r="H576" s="444"/>
      <c r="I576" s="451"/>
      <c r="J576" s="444"/>
      <c r="K576" s="444"/>
      <c r="L576" s="444"/>
      <c r="P576" s="143"/>
      <c r="Q576" s="143"/>
    </row>
    <row r="577" spans="1:17" s="144" customFormat="1">
      <c r="A577" s="143"/>
      <c r="B577" s="143"/>
      <c r="C577" s="145"/>
      <c r="D577" s="143"/>
      <c r="E577" s="145"/>
      <c r="F577" s="143"/>
      <c r="G577" s="444"/>
      <c r="H577" s="444"/>
      <c r="I577" s="451"/>
      <c r="J577" s="444"/>
      <c r="K577" s="444"/>
      <c r="L577" s="444"/>
      <c r="P577" s="143"/>
      <c r="Q577" s="143"/>
    </row>
    <row r="578" spans="1:17" s="144" customFormat="1">
      <c r="A578" s="143"/>
      <c r="B578" s="143"/>
      <c r="C578" s="145"/>
      <c r="D578" s="143"/>
      <c r="E578" s="145"/>
      <c r="F578" s="143"/>
      <c r="G578" s="444"/>
      <c r="H578" s="444"/>
      <c r="I578" s="451"/>
      <c r="J578" s="444"/>
      <c r="K578" s="444"/>
      <c r="L578" s="444"/>
      <c r="P578" s="143"/>
      <c r="Q578" s="143"/>
    </row>
    <row r="579" spans="1:17">
      <c r="E579" s="145"/>
    </row>
    <row r="580" spans="1:17">
      <c r="E580" s="145"/>
    </row>
    <row r="581" spans="1:17">
      <c r="E581" s="145"/>
    </row>
    <row r="582" spans="1:17">
      <c r="E582" s="145"/>
    </row>
    <row r="583" spans="1:17">
      <c r="E583" s="145"/>
    </row>
    <row r="584" spans="1:17">
      <c r="E584" s="145"/>
    </row>
    <row r="585" spans="1:17">
      <c r="E585" s="145"/>
    </row>
    <row r="586" spans="1:17">
      <c r="E586" s="145"/>
    </row>
    <row r="587" spans="1:17">
      <c r="E587" s="145"/>
    </row>
    <row r="588" spans="1:17">
      <c r="E588" s="145"/>
    </row>
    <row r="589" spans="1:17">
      <c r="E589" s="145"/>
    </row>
    <row r="590" spans="1:17">
      <c r="E590" s="145"/>
    </row>
    <row r="591" spans="1:17">
      <c r="E591" s="145"/>
    </row>
    <row r="592" spans="1:17">
      <c r="E592" s="145"/>
    </row>
    <row r="593" spans="5:5">
      <c r="E593" s="145"/>
    </row>
    <row r="594" spans="5:5">
      <c r="E594" s="145"/>
    </row>
    <row r="595" spans="5:5">
      <c r="E595" s="145"/>
    </row>
    <row r="596" spans="5:5">
      <c r="E596" s="145"/>
    </row>
    <row r="597" spans="5:5">
      <c r="E597" s="145"/>
    </row>
    <row r="598" spans="5:5">
      <c r="E598" s="145"/>
    </row>
    <row r="599" spans="5:5">
      <c r="E599" s="145"/>
    </row>
    <row r="600" spans="5:5">
      <c r="E600" s="145"/>
    </row>
    <row r="601" spans="5:5">
      <c r="E601" s="145"/>
    </row>
    <row r="602" spans="5:5">
      <c r="E602" s="145"/>
    </row>
    <row r="603" spans="5:5">
      <c r="E603" s="145"/>
    </row>
    <row r="604" spans="5:5">
      <c r="E604" s="145"/>
    </row>
    <row r="605" spans="5:5">
      <c r="E605" s="145"/>
    </row>
    <row r="606" spans="5:5">
      <c r="E606" s="145"/>
    </row>
    <row r="607" spans="5:5">
      <c r="E607" s="145"/>
    </row>
    <row r="608" spans="5:5">
      <c r="E608" s="145"/>
    </row>
    <row r="609" spans="5:5">
      <c r="E609" s="145"/>
    </row>
    <row r="610" spans="5:5">
      <c r="E610" s="145"/>
    </row>
    <row r="611" spans="5:5">
      <c r="E611" s="145"/>
    </row>
    <row r="612" spans="5:5">
      <c r="E612" s="145"/>
    </row>
    <row r="613" spans="5:5">
      <c r="E613" s="145"/>
    </row>
    <row r="614" spans="5:5">
      <c r="E614" s="145"/>
    </row>
    <row r="615" spans="5:5">
      <c r="E615" s="145"/>
    </row>
    <row r="616" spans="5:5">
      <c r="E616" s="145"/>
    </row>
    <row r="617" spans="5:5">
      <c r="E617" s="145"/>
    </row>
    <row r="618" spans="5:5">
      <c r="E618" s="145"/>
    </row>
    <row r="619" spans="5:5">
      <c r="E619" s="145"/>
    </row>
    <row r="620" spans="5:5">
      <c r="E620" s="145"/>
    </row>
    <row r="621" spans="5:5">
      <c r="E621" s="145"/>
    </row>
    <row r="622" spans="5:5">
      <c r="E622" s="145"/>
    </row>
    <row r="623" spans="5:5">
      <c r="E623" s="145"/>
    </row>
    <row r="624" spans="5:5">
      <c r="E624" s="145"/>
    </row>
    <row r="625" spans="5:5">
      <c r="E625" s="145"/>
    </row>
    <row r="626" spans="5:5">
      <c r="E626" s="145"/>
    </row>
    <row r="627" spans="5:5">
      <c r="E627" s="145"/>
    </row>
    <row r="628" spans="5:5">
      <c r="E628" s="145"/>
    </row>
    <row r="629" spans="5:5">
      <c r="E629" s="145"/>
    </row>
    <row r="630" spans="5:5">
      <c r="E630" s="145"/>
    </row>
    <row r="631" spans="5:5">
      <c r="E631" s="145"/>
    </row>
    <row r="632" spans="5:5">
      <c r="E632" s="145"/>
    </row>
    <row r="633" spans="5:5">
      <c r="E633" s="145"/>
    </row>
    <row r="634" spans="5:5">
      <c r="E634" s="145"/>
    </row>
    <row r="635" spans="5:5">
      <c r="E635" s="145"/>
    </row>
    <row r="636" spans="5:5">
      <c r="E636" s="145"/>
    </row>
    <row r="637" spans="5:5">
      <c r="E637" s="145"/>
    </row>
    <row r="638" spans="5:5">
      <c r="E638" s="145"/>
    </row>
    <row r="639" spans="5:5">
      <c r="E639" s="145"/>
    </row>
    <row r="640" spans="5:5">
      <c r="E640" s="145"/>
    </row>
    <row r="641" spans="5:5">
      <c r="E641" s="145"/>
    </row>
    <row r="642" spans="5:5">
      <c r="E642" s="145"/>
    </row>
    <row r="643" spans="5:5">
      <c r="E643" s="145"/>
    </row>
    <row r="644" spans="5:5">
      <c r="E644" s="145"/>
    </row>
    <row r="645" spans="5:5">
      <c r="E645" s="145"/>
    </row>
    <row r="646" spans="5:5">
      <c r="E646" s="145"/>
    </row>
    <row r="647" spans="5:5">
      <c r="E647" s="145"/>
    </row>
    <row r="648" spans="5:5">
      <c r="E648" s="145"/>
    </row>
    <row r="649" spans="5:5">
      <c r="E649" s="145"/>
    </row>
    <row r="650" spans="5:5">
      <c r="E650" s="145"/>
    </row>
    <row r="651" spans="5:5">
      <c r="E651" s="145"/>
    </row>
    <row r="652" spans="5:5">
      <c r="E652" s="145"/>
    </row>
    <row r="653" spans="5:5">
      <c r="E653" s="145"/>
    </row>
    <row r="654" spans="5:5">
      <c r="E654" s="145"/>
    </row>
    <row r="655" spans="5:5">
      <c r="E655" s="145"/>
    </row>
    <row r="656" spans="5:5">
      <c r="E656" s="145"/>
    </row>
    <row r="657" spans="5:5">
      <c r="E657" s="145"/>
    </row>
    <row r="658" spans="5:5">
      <c r="E658" s="145"/>
    </row>
    <row r="659" spans="5:5">
      <c r="E659" s="145"/>
    </row>
    <row r="660" spans="5:5">
      <c r="E660" s="145"/>
    </row>
    <row r="661" spans="5:5">
      <c r="E661" s="145"/>
    </row>
    <row r="662" spans="5:5">
      <c r="E662" s="145"/>
    </row>
    <row r="663" spans="5:5">
      <c r="E663" s="145"/>
    </row>
    <row r="664" spans="5:5">
      <c r="E664" s="145"/>
    </row>
    <row r="665" spans="5:5">
      <c r="E665" s="145"/>
    </row>
    <row r="666" spans="5:5">
      <c r="E666" s="145"/>
    </row>
    <row r="667" spans="5:5">
      <c r="E667" s="145"/>
    </row>
    <row r="668" spans="5:5">
      <c r="E668" s="145"/>
    </row>
    <row r="669" spans="5:5">
      <c r="E669" s="145"/>
    </row>
    <row r="670" spans="5:5">
      <c r="E670" s="145"/>
    </row>
    <row r="671" spans="5:5">
      <c r="E671" s="145"/>
    </row>
    <row r="672" spans="5:5">
      <c r="E672" s="145"/>
    </row>
    <row r="673" spans="5:5">
      <c r="E673" s="145"/>
    </row>
    <row r="674" spans="5:5">
      <c r="E674" s="145"/>
    </row>
    <row r="675" spans="5:5">
      <c r="E675" s="145"/>
    </row>
    <row r="676" spans="5:5">
      <c r="E676" s="145"/>
    </row>
  </sheetData>
  <mergeCells count="6">
    <mergeCell ref="N24:O24"/>
    <mergeCell ref="N5:O5"/>
    <mergeCell ref="N6:O6"/>
    <mergeCell ref="N15:O15"/>
    <mergeCell ref="N16:O16"/>
    <mergeCell ref="N13:O13"/>
  </mergeCells>
  <pageMargins left="0.75" right="0.75" top="1" bottom="1" header="0.5" footer="0.5"/>
  <pageSetup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3B8CF-4B5D-4543-BFDC-20A272354386}">
  <sheetPr>
    <tabColor theme="6" tint="-0.249977111117893"/>
  </sheetPr>
  <dimension ref="A1:H83"/>
  <sheetViews>
    <sheetView showGridLines="0" zoomScaleNormal="100" workbookViewId="0">
      <selection activeCell="A4" sqref="A4"/>
    </sheetView>
  </sheetViews>
  <sheetFormatPr defaultRowHeight="16.5"/>
  <cols>
    <col min="1" max="1" width="13.375" style="638" customWidth="1"/>
    <col min="2" max="2" width="15.625" style="638" customWidth="1"/>
    <col min="3" max="3" width="16.25" style="638" bestFit="1" customWidth="1"/>
    <col min="4" max="4" width="29.5" style="638" customWidth="1"/>
    <col min="5" max="5" width="17.625" style="638" customWidth="1"/>
    <col min="6" max="6" width="9.875" style="638" customWidth="1"/>
    <col min="7" max="7" width="11.625" style="638" customWidth="1"/>
    <col min="8" max="8" width="12.5" style="638" customWidth="1"/>
    <col min="9" max="9" width="11.25" style="638" customWidth="1"/>
    <col min="10" max="10" width="10.625" style="638" customWidth="1"/>
    <col min="11" max="11" width="16.875" style="638" customWidth="1"/>
    <col min="12" max="12" width="17.75" style="638" customWidth="1"/>
    <col min="13" max="13" width="11.625" style="638" customWidth="1"/>
    <col min="14" max="14" width="9" style="638" customWidth="1"/>
    <col min="15" max="15" width="30.25" style="638" customWidth="1"/>
    <col min="16" max="16384" width="9" style="638"/>
  </cols>
  <sheetData>
    <row r="1" spans="1:8" s="633" customFormat="1" ht="38.25">
      <c r="A1" s="575" t="s">
        <v>3624</v>
      </c>
    </row>
    <row r="2" spans="1:8" s="633" customFormat="1" ht="26.25"/>
    <row r="3" spans="1:8">
      <c r="A3" s="634" t="s">
        <v>3625</v>
      </c>
      <c r="B3" s="634" t="s">
        <v>3626</v>
      </c>
      <c r="C3" s="634" t="s">
        <v>3627</v>
      </c>
      <c r="D3" s="635" t="s">
        <v>3628</v>
      </c>
      <c r="E3" s="635" t="s">
        <v>3629</v>
      </c>
      <c r="F3" s="636" t="s">
        <v>3630</v>
      </c>
      <c r="G3" s="635" t="s">
        <v>3631</v>
      </c>
      <c r="H3" s="637" t="s">
        <v>3632</v>
      </c>
    </row>
    <row r="4" spans="1:8">
      <c r="A4" s="638" t="s">
        <v>3633</v>
      </c>
      <c r="B4" s="639"/>
    </row>
    <row r="6" spans="1:8">
      <c r="A6" s="634" t="s">
        <v>3626</v>
      </c>
      <c r="B6" s="634" t="s">
        <v>3627</v>
      </c>
      <c r="C6" s="634" t="s">
        <v>3625</v>
      </c>
      <c r="D6" s="635" t="s">
        <v>3628</v>
      </c>
      <c r="E6" s="635" t="s">
        <v>3629</v>
      </c>
      <c r="F6" s="636" t="s">
        <v>3630</v>
      </c>
      <c r="G6" s="635" t="s">
        <v>3631</v>
      </c>
      <c r="H6" s="637" t="s">
        <v>3632</v>
      </c>
    </row>
    <row r="7" spans="1:8">
      <c r="A7" s="640">
        <v>2017</v>
      </c>
      <c r="B7" s="641" t="s">
        <v>910</v>
      </c>
      <c r="C7" s="640" t="s">
        <v>3634</v>
      </c>
      <c r="D7" s="641" t="s">
        <v>3273</v>
      </c>
      <c r="E7" s="641" t="s">
        <v>3274</v>
      </c>
      <c r="F7" s="641">
        <v>18</v>
      </c>
      <c r="G7" s="641">
        <v>39</v>
      </c>
      <c r="H7" s="641">
        <v>0</v>
      </c>
    </row>
    <row r="8" spans="1:8">
      <c r="A8" s="640">
        <v>2017</v>
      </c>
      <c r="B8" s="641" t="s">
        <v>982</v>
      </c>
      <c r="C8" s="640" t="s">
        <v>3635</v>
      </c>
      <c r="D8" s="641" t="s">
        <v>3130</v>
      </c>
      <c r="E8" s="641" t="s">
        <v>3131</v>
      </c>
      <c r="F8" s="641">
        <v>19</v>
      </c>
      <c r="G8" s="641">
        <v>17</v>
      </c>
      <c r="H8" s="641">
        <v>40</v>
      </c>
    </row>
    <row r="9" spans="1:8">
      <c r="A9" s="640">
        <v>2016</v>
      </c>
      <c r="B9" s="641" t="s">
        <v>910</v>
      </c>
      <c r="C9" s="640" t="s">
        <v>3636</v>
      </c>
      <c r="D9" s="641" t="s">
        <v>3289</v>
      </c>
      <c r="E9" s="641" t="s">
        <v>3290</v>
      </c>
      <c r="F9" s="641">
        <v>10</v>
      </c>
      <c r="G9" s="641">
        <v>13</v>
      </c>
      <c r="H9" s="641">
        <v>70</v>
      </c>
    </row>
    <row r="10" spans="1:8">
      <c r="A10" s="640">
        <v>2015</v>
      </c>
      <c r="B10" s="641" t="s">
        <v>910</v>
      </c>
      <c r="C10" s="640" t="s">
        <v>3637</v>
      </c>
      <c r="D10" s="641" t="s">
        <v>3325</v>
      </c>
      <c r="E10" s="641" t="s">
        <v>3326</v>
      </c>
      <c r="F10" s="641">
        <v>22</v>
      </c>
      <c r="G10" s="641">
        <v>53</v>
      </c>
      <c r="H10" s="641">
        <v>0</v>
      </c>
    </row>
    <row r="11" spans="1:8">
      <c r="A11" s="640">
        <v>2014</v>
      </c>
      <c r="B11" s="641" t="s">
        <v>982</v>
      </c>
      <c r="C11" s="640" t="s">
        <v>3638</v>
      </c>
      <c r="D11" s="641" t="s">
        <v>3159</v>
      </c>
      <c r="E11" s="641" t="s">
        <v>3160</v>
      </c>
      <c r="F11" s="641">
        <v>21.35</v>
      </c>
      <c r="G11" s="641">
        <v>0</v>
      </c>
      <c r="H11" s="641">
        <v>0</v>
      </c>
    </row>
    <row r="12" spans="1:8">
      <c r="A12" s="642">
        <v>2015</v>
      </c>
      <c r="B12" s="642" t="s">
        <v>1743</v>
      </c>
      <c r="C12" s="642" t="s">
        <v>3633</v>
      </c>
      <c r="D12" s="641" t="s">
        <v>3323</v>
      </c>
      <c r="E12" s="641" t="s">
        <v>3324</v>
      </c>
      <c r="F12" s="641">
        <v>25</v>
      </c>
      <c r="G12" s="641">
        <v>120</v>
      </c>
      <c r="H12" s="641">
        <v>0</v>
      </c>
    </row>
    <row r="13" spans="1:8">
      <c r="A13" s="640">
        <v>2014</v>
      </c>
      <c r="B13" s="641" t="s">
        <v>389</v>
      </c>
      <c r="C13" s="640" t="s">
        <v>3639</v>
      </c>
      <c r="D13" s="641" t="s">
        <v>3189</v>
      </c>
      <c r="E13" s="641" t="s">
        <v>3190</v>
      </c>
      <c r="F13" s="641">
        <v>30</v>
      </c>
      <c r="G13" s="641">
        <v>15</v>
      </c>
      <c r="H13" s="641">
        <v>0</v>
      </c>
    </row>
    <row r="14" spans="1:8">
      <c r="A14" s="640">
        <v>2017</v>
      </c>
      <c r="B14" s="641" t="s">
        <v>910</v>
      </c>
      <c r="C14" s="640" t="s">
        <v>3640</v>
      </c>
      <c r="D14" s="641" t="s">
        <v>3375</v>
      </c>
      <c r="E14" s="641" t="s">
        <v>3376</v>
      </c>
      <c r="F14" s="641">
        <v>40</v>
      </c>
      <c r="G14" s="641">
        <v>6</v>
      </c>
      <c r="H14" s="641">
        <v>0</v>
      </c>
    </row>
    <row r="15" spans="1:8">
      <c r="A15" s="640">
        <v>2016</v>
      </c>
      <c r="B15" s="641" t="s">
        <v>389</v>
      </c>
      <c r="C15" s="640" t="s">
        <v>3641</v>
      </c>
      <c r="D15" s="641" t="s">
        <v>3433</v>
      </c>
      <c r="E15" s="641" t="s">
        <v>3434</v>
      </c>
      <c r="F15" s="641">
        <v>97</v>
      </c>
      <c r="G15" s="641">
        <v>29</v>
      </c>
      <c r="H15" s="641">
        <v>0</v>
      </c>
    </row>
    <row r="16" spans="1:8">
      <c r="A16" s="640">
        <v>2013</v>
      </c>
      <c r="B16" s="641" t="s">
        <v>982</v>
      </c>
      <c r="C16" s="640" t="s">
        <v>3642</v>
      </c>
      <c r="D16" s="641" t="s">
        <v>3233</v>
      </c>
      <c r="E16" s="641" t="s">
        <v>3234</v>
      </c>
      <c r="F16" s="641">
        <v>31</v>
      </c>
      <c r="G16" s="641">
        <v>31</v>
      </c>
      <c r="H16" s="641">
        <v>0</v>
      </c>
    </row>
    <row r="17" spans="1:8">
      <c r="A17" s="640">
        <v>2013</v>
      </c>
      <c r="B17" s="641" t="s">
        <v>910</v>
      </c>
      <c r="C17" s="640" t="s">
        <v>3643</v>
      </c>
      <c r="D17" s="641" t="s">
        <v>3056</v>
      </c>
      <c r="E17" s="641" t="s">
        <v>3057</v>
      </c>
      <c r="F17" s="641">
        <v>21</v>
      </c>
      <c r="G17" s="641">
        <v>22</v>
      </c>
      <c r="H17" s="641">
        <v>30</v>
      </c>
    </row>
    <row r="18" spans="1:8">
      <c r="A18" s="640">
        <v>2017</v>
      </c>
      <c r="B18" s="641" t="s">
        <v>389</v>
      </c>
      <c r="C18" s="640" t="s">
        <v>3644</v>
      </c>
      <c r="D18" s="641" t="s">
        <v>3205</v>
      </c>
      <c r="E18" s="641" t="s">
        <v>3206</v>
      </c>
      <c r="F18" s="641">
        <v>38</v>
      </c>
      <c r="G18" s="641">
        <v>86</v>
      </c>
      <c r="H18" s="641">
        <v>0</v>
      </c>
    </row>
    <row r="19" spans="1:8">
      <c r="A19" s="640">
        <v>2016</v>
      </c>
      <c r="B19" s="641" t="s">
        <v>1461</v>
      </c>
      <c r="C19" s="640" t="s">
        <v>3645</v>
      </c>
      <c r="D19" s="641" t="s">
        <v>3241</v>
      </c>
      <c r="E19" s="641" t="s">
        <v>3242</v>
      </c>
      <c r="F19" s="641">
        <v>6</v>
      </c>
      <c r="G19" s="641">
        <v>24</v>
      </c>
      <c r="H19" s="641">
        <v>0</v>
      </c>
    </row>
    <row r="20" spans="1:8">
      <c r="A20" s="640">
        <v>2014</v>
      </c>
      <c r="B20" s="641" t="s">
        <v>389</v>
      </c>
      <c r="C20" s="640" t="s">
        <v>3646</v>
      </c>
      <c r="D20" s="641" t="s">
        <v>3068</v>
      </c>
      <c r="E20" s="641" t="s">
        <v>3069</v>
      </c>
      <c r="F20" s="641">
        <v>23.25</v>
      </c>
      <c r="G20" s="641">
        <v>35</v>
      </c>
      <c r="H20" s="641">
        <v>0</v>
      </c>
    </row>
    <row r="21" spans="1:8">
      <c r="A21" s="640">
        <v>2017</v>
      </c>
      <c r="B21" s="641" t="s">
        <v>982</v>
      </c>
      <c r="C21" s="640" t="s">
        <v>3647</v>
      </c>
      <c r="D21" s="641" t="s">
        <v>3270</v>
      </c>
      <c r="E21" s="641" t="s">
        <v>3271</v>
      </c>
      <c r="F21" s="641">
        <v>15.5</v>
      </c>
      <c r="G21" s="641">
        <v>39</v>
      </c>
      <c r="H21" s="641">
        <v>0</v>
      </c>
    </row>
    <row r="22" spans="1:8">
      <c r="A22" s="640">
        <v>2016</v>
      </c>
      <c r="B22" s="641" t="s">
        <v>389</v>
      </c>
      <c r="C22" s="640" t="s">
        <v>3648</v>
      </c>
      <c r="D22" s="641" t="s">
        <v>3137</v>
      </c>
      <c r="E22" s="641" t="s">
        <v>3138</v>
      </c>
      <c r="F22" s="641">
        <v>17.45</v>
      </c>
      <c r="G22" s="641">
        <v>29</v>
      </c>
      <c r="H22" s="641">
        <v>0</v>
      </c>
    </row>
    <row r="23" spans="1:8">
      <c r="A23" s="640">
        <v>2017</v>
      </c>
      <c r="B23" s="641" t="s">
        <v>910</v>
      </c>
      <c r="C23" s="640" t="s">
        <v>3649</v>
      </c>
      <c r="D23" s="641" t="s">
        <v>3200</v>
      </c>
      <c r="E23" s="641" t="s">
        <v>3201</v>
      </c>
      <c r="F23" s="641">
        <v>39</v>
      </c>
      <c r="G23" s="641">
        <v>0</v>
      </c>
      <c r="H23" s="641">
        <v>0</v>
      </c>
    </row>
    <row r="24" spans="1:8">
      <c r="A24" s="640">
        <v>2016</v>
      </c>
      <c r="B24" s="641" t="s">
        <v>910</v>
      </c>
      <c r="C24" s="640" t="s">
        <v>3650</v>
      </c>
      <c r="D24" s="641" t="s">
        <v>3300</v>
      </c>
      <c r="E24" s="641" t="s">
        <v>3301</v>
      </c>
      <c r="F24" s="641">
        <v>62.5</v>
      </c>
      <c r="G24" s="641">
        <v>42</v>
      </c>
      <c r="H24" s="641">
        <v>0</v>
      </c>
    </row>
    <row r="25" spans="1:8">
      <c r="A25" s="640">
        <v>2016</v>
      </c>
      <c r="B25" s="641" t="s">
        <v>1461</v>
      </c>
      <c r="C25" s="640" t="s">
        <v>3651</v>
      </c>
      <c r="D25" s="641" t="s">
        <v>3265</v>
      </c>
      <c r="E25" s="641" t="s">
        <v>3266</v>
      </c>
      <c r="F25" s="641">
        <v>9.1999999999999993</v>
      </c>
      <c r="G25" s="641">
        <v>25</v>
      </c>
      <c r="H25" s="641">
        <v>0</v>
      </c>
    </row>
    <row r="26" spans="1:8">
      <c r="A26" s="640">
        <v>2013</v>
      </c>
      <c r="B26" s="641" t="s">
        <v>982</v>
      </c>
      <c r="C26" s="640" t="s">
        <v>3652</v>
      </c>
      <c r="D26" s="641" t="s">
        <v>3103</v>
      </c>
      <c r="E26" s="641" t="s">
        <v>3105</v>
      </c>
      <c r="F26" s="641">
        <v>81</v>
      </c>
      <c r="G26" s="641">
        <v>40</v>
      </c>
      <c r="H26" s="641">
        <v>0</v>
      </c>
    </row>
    <row r="27" spans="1:8">
      <c r="A27" s="640">
        <v>2013</v>
      </c>
      <c r="B27" s="641" t="s">
        <v>910</v>
      </c>
      <c r="C27" s="640" t="s">
        <v>3653</v>
      </c>
      <c r="D27" s="641" t="s">
        <v>3165</v>
      </c>
      <c r="E27" s="641" t="s">
        <v>3166</v>
      </c>
      <c r="F27" s="641">
        <v>10</v>
      </c>
      <c r="G27" s="641">
        <v>3</v>
      </c>
      <c r="H27" s="641">
        <v>40</v>
      </c>
    </row>
    <row r="28" spans="1:8">
      <c r="A28" s="640">
        <v>2015</v>
      </c>
      <c r="B28" s="641" t="s">
        <v>389</v>
      </c>
      <c r="C28" s="640" t="s">
        <v>3654</v>
      </c>
      <c r="D28" s="641" t="s">
        <v>3085</v>
      </c>
      <c r="E28" s="641" t="s">
        <v>3086</v>
      </c>
      <c r="F28" s="641">
        <v>21</v>
      </c>
      <c r="G28" s="641">
        <v>104</v>
      </c>
      <c r="H28" s="641">
        <v>0</v>
      </c>
    </row>
    <row r="29" spans="1:8">
      <c r="A29" s="640">
        <v>2015</v>
      </c>
      <c r="B29" s="641" t="s">
        <v>910</v>
      </c>
      <c r="C29" s="640" t="s">
        <v>3655</v>
      </c>
      <c r="D29" s="641" t="s">
        <v>3370</v>
      </c>
      <c r="E29" s="641" t="s">
        <v>3371</v>
      </c>
      <c r="F29" s="641">
        <v>9</v>
      </c>
      <c r="G29" s="641">
        <v>61</v>
      </c>
      <c r="H29" s="641">
        <v>0</v>
      </c>
    </row>
    <row r="30" spans="1:8">
      <c r="A30" s="640">
        <v>2014</v>
      </c>
      <c r="B30" s="641" t="s">
        <v>982</v>
      </c>
      <c r="C30" s="640" t="s">
        <v>3656</v>
      </c>
      <c r="D30" s="641" t="s">
        <v>3126</v>
      </c>
      <c r="E30" s="641" t="s">
        <v>3127</v>
      </c>
      <c r="F30" s="641">
        <v>4.5</v>
      </c>
      <c r="G30" s="641">
        <v>20</v>
      </c>
      <c r="H30" s="641">
        <v>0</v>
      </c>
    </row>
    <row r="31" spans="1:8">
      <c r="A31" s="640">
        <v>2015</v>
      </c>
      <c r="B31" s="641" t="s">
        <v>982</v>
      </c>
      <c r="C31" s="640" t="s">
        <v>3657</v>
      </c>
      <c r="D31" s="641" t="s">
        <v>3342</v>
      </c>
      <c r="E31" s="641" t="s">
        <v>3343</v>
      </c>
      <c r="F31" s="641">
        <v>14</v>
      </c>
      <c r="G31" s="641">
        <v>76</v>
      </c>
      <c r="H31" s="641">
        <v>0</v>
      </c>
    </row>
    <row r="32" spans="1:8">
      <c r="A32" s="640">
        <v>2014</v>
      </c>
      <c r="B32" s="641" t="s">
        <v>1461</v>
      </c>
      <c r="C32" s="640" t="s">
        <v>3658</v>
      </c>
      <c r="D32" s="641" t="s">
        <v>3357</v>
      </c>
      <c r="E32" s="641" t="s">
        <v>3358</v>
      </c>
      <c r="F32" s="641">
        <v>31.23</v>
      </c>
      <c r="G32" s="641">
        <v>15</v>
      </c>
      <c r="H32" s="641">
        <v>0</v>
      </c>
    </row>
    <row r="33" spans="1:8">
      <c r="A33" s="640">
        <v>2016</v>
      </c>
      <c r="B33" s="641" t="s">
        <v>910</v>
      </c>
      <c r="C33" s="640" t="s">
        <v>3659</v>
      </c>
      <c r="D33" s="641" t="s">
        <v>3151</v>
      </c>
      <c r="E33" s="641" t="s">
        <v>3152</v>
      </c>
      <c r="F33" s="641">
        <v>43.9</v>
      </c>
      <c r="G33" s="641">
        <v>49</v>
      </c>
      <c r="H33" s="641">
        <v>0</v>
      </c>
    </row>
    <row r="34" spans="1:8">
      <c r="A34" s="640">
        <v>2017</v>
      </c>
      <c r="B34" s="641" t="s">
        <v>910</v>
      </c>
      <c r="C34" s="640" t="s">
        <v>3660</v>
      </c>
      <c r="D34" s="641" t="s">
        <v>3243</v>
      </c>
      <c r="E34" s="641" t="s">
        <v>3244</v>
      </c>
      <c r="F34" s="641">
        <v>45.6</v>
      </c>
      <c r="G34" s="641">
        <v>26</v>
      </c>
      <c r="H34" s="641">
        <v>0</v>
      </c>
    </row>
    <row r="35" spans="1:8">
      <c r="A35" s="640">
        <v>2013</v>
      </c>
      <c r="B35" s="641" t="s">
        <v>910</v>
      </c>
      <c r="C35" s="640" t="s">
        <v>3661</v>
      </c>
      <c r="D35" s="641" t="s">
        <v>3220</v>
      </c>
      <c r="E35" s="641" t="s">
        <v>3221</v>
      </c>
      <c r="F35" s="641">
        <v>123.79</v>
      </c>
      <c r="G35" s="641">
        <v>0</v>
      </c>
      <c r="H35" s="641">
        <v>0</v>
      </c>
    </row>
    <row r="36" spans="1:8">
      <c r="A36" s="640">
        <v>2014</v>
      </c>
      <c r="B36" s="641" t="s">
        <v>1743</v>
      </c>
      <c r="C36" s="640" t="s">
        <v>3662</v>
      </c>
      <c r="D36" s="641" t="s">
        <v>3193</v>
      </c>
      <c r="E36" s="641" t="s">
        <v>3194</v>
      </c>
      <c r="F36" s="641">
        <v>25.89</v>
      </c>
      <c r="G36" s="641">
        <v>10</v>
      </c>
      <c r="H36" s="641">
        <v>0</v>
      </c>
    </row>
    <row r="37" spans="1:8">
      <c r="A37" s="640">
        <v>2014</v>
      </c>
      <c r="B37" s="641" t="s">
        <v>910</v>
      </c>
      <c r="C37" s="640" t="s">
        <v>3663</v>
      </c>
      <c r="D37" s="641" t="s">
        <v>3111</v>
      </c>
      <c r="E37" s="641" t="s">
        <v>3112</v>
      </c>
      <c r="F37" s="641">
        <v>12.5</v>
      </c>
      <c r="G37" s="641">
        <v>0</v>
      </c>
      <c r="H37" s="641">
        <v>70</v>
      </c>
    </row>
    <row r="38" spans="1:8">
      <c r="A38" s="640">
        <v>2013</v>
      </c>
      <c r="B38" s="641" t="s">
        <v>1461</v>
      </c>
      <c r="C38" s="640" t="s">
        <v>3664</v>
      </c>
      <c r="D38" s="641" t="s">
        <v>3164</v>
      </c>
      <c r="E38" s="641" t="s">
        <v>3046</v>
      </c>
      <c r="F38" s="641">
        <v>32</v>
      </c>
      <c r="G38" s="641">
        <v>9</v>
      </c>
      <c r="H38" s="641">
        <v>40</v>
      </c>
    </row>
    <row r="39" spans="1:8">
      <c r="A39" s="640">
        <v>2013</v>
      </c>
      <c r="B39" s="641" t="s">
        <v>1743</v>
      </c>
      <c r="C39" s="640" t="s">
        <v>3665</v>
      </c>
      <c r="D39" s="641" t="s">
        <v>3094</v>
      </c>
      <c r="E39" s="641" t="s">
        <v>3095</v>
      </c>
      <c r="F39" s="641">
        <v>2.5</v>
      </c>
      <c r="G39" s="641">
        <v>112</v>
      </c>
      <c r="H39" s="641">
        <v>0</v>
      </c>
    </row>
    <row r="40" spans="1:8">
      <c r="A40" s="640">
        <v>2017</v>
      </c>
      <c r="B40" s="641" t="s">
        <v>389</v>
      </c>
      <c r="C40" s="640" t="s">
        <v>3666</v>
      </c>
      <c r="D40" s="641" t="s">
        <v>3280</v>
      </c>
      <c r="E40" s="641" t="s">
        <v>3131</v>
      </c>
      <c r="F40" s="641">
        <v>14</v>
      </c>
      <c r="G40" s="641">
        <v>111</v>
      </c>
      <c r="H40" s="641">
        <v>0</v>
      </c>
    </row>
    <row r="41" spans="1:8">
      <c r="A41" s="640">
        <v>2014</v>
      </c>
      <c r="B41" s="641" t="s">
        <v>910</v>
      </c>
      <c r="C41" s="640" t="s">
        <v>3667</v>
      </c>
      <c r="D41" s="641" t="s">
        <v>3180</v>
      </c>
      <c r="E41" s="641" t="s">
        <v>3131</v>
      </c>
      <c r="F41" s="641">
        <v>18</v>
      </c>
      <c r="G41" s="641">
        <v>20</v>
      </c>
      <c r="H41" s="641">
        <v>0</v>
      </c>
    </row>
    <row r="42" spans="1:8">
      <c r="A42" s="640">
        <v>2017</v>
      </c>
      <c r="B42" s="641" t="s">
        <v>910</v>
      </c>
      <c r="C42" s="640" t="s">
        <v>3668</v>
      </c>
      <c r="D42" s="641" t="s">
        <v>3140</v>
      </c>
      <c r="E42" s="641" t="s">
        <v>3141</v>
      </c>
      <c r="F42" s="641">
        <v>19</v>
      </c>
      <c r="G42" s="641">
        <v>112</v>
      </c>
      <c r="H42" s="641">
        <v>0</v>
      </c>
    </row>
    <row r="43" spans="1:8">
      <c r="A43" s="640">
        <v>2013</v>
      </c>
      <c r="B43" s="641" t="s">
        <v>1743</v>
      </c>
      <c r="C43" s="640" t="s">
        <v>3669</v>
      </c>
      <c r="D43" s="641" t="s">
        <v>3170</v>
      </c>
      <c r="E43" s="641" t="s">
        <v>3171</v>
      </c>
      <c r="F43" s="641">
        <v>26</v>
      </c>
      <c r="G43" s="641">
        <v>11</v>
      </c>
      <c r="H43" s="641">
        <v>50</v>
      </c>
    </row>
    <row r="44" spans="1:8">
      <c r="A44" s="640">
        <v>2017</v>
      </c>
      <c r="B44" s="641" t="s">
        <v>982</v>
      </c>
      <c r="C44" s="640" t="s">
        <v>3670</v>
      </c>
      <c r="D44" s="641" t="s">
        <v>3355</v>
      </c>
      <c r="E44" s="641" t="s">
        <v>3356</v>
      </c>
      <c r="F44" s="641">
        <v>263.5</v>
      </c>
      <c r="G44" s="641">
        <v>17</v>
      </c>
      <c r="H44" s="641">
        <v>0</v>
      </c>
    </row>
    <row r="45" spans="1:8">
      <c r="A45" s="640">
        <v>2016</v>
      </c>
      <c r="B45" s="641" t="s">
        <v>389</v>
      </c>
      <c r="C45" s="640" t="s">
        <v>3671</v>
      </c>
      <c r="D45" s="641" t="s">
        <v>3107</v>
      </c>
      <c r="E45" s="641" t="s">
        <v>3109</v>
      </c>
      <c r="F45" s="641">
        <v>18</v>
      </c>
      <c r="G45" s="641">
        <v>69</v>
      </c>
      <c r="H45" s="641">
        <v>0</v>
      </c>
    </row>
    <row r="46" spans="1:8">
      <c r="A46" s="640">
        <v>2016</v>
      </c>
      <c r="B46" s="641" t="s">
        <v>389</v>
      </c>
      <c r="C46" s="640" t="s">
        <v>3672</v>
      </c>
      <c r="D46" s="641" t="s">
        <v>3215</v>
      </c>
      <c r="E46" s="641" t="s">
        <v>3216</v>
      </c>
      <c r="F46" s="641">
        <v>18.399999999999999</v>
      </c>
      <c r="G46" s="641">
        <v>123</v>
      </c>
      <c r="H46" s="641">
        <v>0</v>
      </c>
    </row>
    <row r="47" spans="1:8">
      <c r="A47" s="640">
        <v>2017</v>
      </c>
      <c r="B47" s="641" t="s">
        <v>389</v>
      </c>
      <c r="C47" s="640" t="s">
        <v>3673</v>
      </c>
      <c r="D47" s="641" t="s">
        <v>3076</v>
      </c>
      <c r="E47" s="641" t="s">
        <v>3078</v>
      </c>
      <c r="F47" s="641">
        <v>9.65</v>
      </c>
      <c r="G47" s="641">
        <v>85</v>
      </c>
      <c r="H47" s="641">
        <v>0</v>
      </c>
    </row>
    <row r="48" spans="1:8">
      <c r="A48" s="640">
        <v>2017</v>
      </c>
      <c r="B48" s="641" t="s">
        <v>910</v>
      </c>
      <c r="C48" s="640" t="s">
        <v>3674</v>
      </c>
      <c r="D48" s="641" t="s">
        <v>3052</v>
      </c>
      <c r="E48" s="641" t="s">
        <v>3054</v>
      </c>
      <c r="F48" s="641">
        <v>14</v>
      </c>
      <c r="G48" s="641">
        <v>26</v>
      </c>
      <c r="H48" s="641">
        <v>0</v>
      </c>
    </row>
    <row r="49" spans="1:8">
      <c r="A49" s="640">
        <v>2016</v>
      </c>
      <c r="B49" s="641" t="s">
        <v>1461</v>
      </c>
      <c r="C49" s="640" t="s">
        <v>3675</v>
      </c>
      <c r="D49" s="641" t="s">
        <v>3225</v>
      </c>
      <c r="E49" s="641" t="s">
        <v>3226</v>
      </c>
      <c r="F49" s="641">
        <v>46</v>
      </c>
      <c r="G49" s="641">
        <v>17</v>
      </c>
      <c r="H49" s="641">
        <v>10</v>
      </c>
    </row>
    <row r="50" spans="1:8">
      <c r="A50" s="640">
        <v>2013</v>
      </c>
      <c r="B50" s="641" t="s">
        <v>389</v>
      </c>
      <c r="C50" s="640" t="s">
        <v>3676</v>
      </c>
      <c r="D50" s="641" t="s">
        <v>3253</v>
      </c>
      <c r="E50" s="641" t="s">
        <v>3254</v>
      </c>
      <c r="F50" s="641">
        <v>19.45</v>
      </c>
      <c r="G50" s="641">
        <v>27</v>
      </c>
      <c r="H50" s="641">
        <v>0</v>
      </c>
    </row>
    <row r="51" spans="1:8">
      <c r="A51" s="640">
        <v>2013</v>
      </c>
      <c r="B51" s="641" t="s">
        <v>1743</v>
      </c>
      <c r="C51" s="640" t="s">
        <v>3677</v>
      </c>
      <c r="D51" s="641" t="s">
        <v>3415</v>
      </c>
      <c r="E51" s="641" t="s">
        <v>3416</v>
      </c>
      <c r="F51" s="641">
        <v>9.5</v>
      </c>
      <c r="G51" s="641">
        <v>5</v>
      </c>
      <c r="H51" s="641">
        <v>70</v>
      </c>
    </row>
    <row r="52" spans="1:8">
      <c r="A52" s="640">
        <v>2016</v>
      </c>
      <c r="B52" s="641" t="s">
        <v>1743</v>
      </c>
      <c r="C52" s="640" t="s">
        <v>3678</v>
      </c>
      <c r="D52" s="641" t="s">
        <v>3275</v>
      </c>
      <c r="E52" s="641" t="s">
        <v>3276</v>
      </c>
      <c r="F52" s="641">
        <v>12</v>
      </c>
      <c r="G52" s="641">
        <v>95</v>
      </c>
      <c r="H52" s="641">
        <v>0</v>
      </c>
    </row>
    <row r="53" spans="1:8">
      <c r="A53" s="640">
        <v>2013</v>
      </c>
      <c r="B53" s="641" t="s">
        <v>1461</v>
      </c>
      <c r="C53" s="640" t="s">
        <v>3679</v>
      </c>
      <c r="D53" s="641" t="s">
        <v>3362</v>
      </c>
      <c r="E53" s="641" t="s">
        <v>3363</v>
      </c>
      <c r="F53" s="641">
        <v>9.5</v>
      </c>
      <c r="G53" s="641">
        <v>36</v>
      </c>
      <c r="H53" s="641">
        <v>0</v>
      </c>
    </row>
    <row r="54" spans="1:8">
      <c r="A54" s="640">
        <v>2017</v>
      </c>
      <c r="B54" s="641" t="s">
        <v>389</v>
      </c>
      <c r="C54" s="640" t="s">
        <v>3680</v>
      </c>
      <c r="D54" s="641" t="s">
        <v>3420</v>
      </c>
      <c r="E54" s="641" t="s">
        <v>3421</v>
      </c>
      <c r="F54" s="641">
        <v>12.75</v>
      </c>
      <c r="G54" s="641">
        <v>15</v>
      </c>
      <c r="H54" s="641">
        <v>70</v>
      </c>
    </row>
    <row r="55" spans="1:8">
      <c r="A55" s="640">
        <v>2013</v>
      </c>
      <c r="B55" s="641" t="s">
        <v>982</v>
      </c>
      <c r="C55" s="640" t="s">
        <v>3681</v>
      </c>
      <c r="D55" s="641" t="s">
        <v>3113</v>
      </c>
      <c r="E55" s="641" t="s">
        <v>3114</v>
      </c>
      <c r="F55" s="641">
        <v>20</v>
      </c>
      <c r="G55" s="641">
        <v>10</v>
      </c>
      <c r="H55" s="641">
        <v>60</v>
      </c>
    </row>
    <row r="56" spans="1:8">
      <c r="A56" s="640">
        <v>2016</v>
      </c>
      <c r="B56" s="641" t="s">
        <v>910</v>
      </c>
      <c r="C56" s="640" t="s">
        <v>3682</v>
      </c>
      <c r="D56" s="641" t="s">
        <v>3379</v>
      </c>
      <c r="E56" s="641" t="s">
        <v>3380</v>
      </c>
      <c r="F56" s="641">
        <v>16.25</v>
      </c>
      <c r="G56" s="641">
        <v>65</v>
      </c>
      <c r="H56" s="641">
        <v>0</v>
      </c>
    </row>
    <row r="57" spans="1:8">
      <c r="A57" s="640">
        <v>2016</v>
      </c>
      <c r="B57" s="641" t="s">
        <v>1743</v>
      </c>
      <c r="C57" s="640" t="s">
        <v>3683</v>
      </c>
      <c r="D57" s="641" t="s">
        <v>3060</v>
      </c>
      <c r="E57" s="641" t="s">
        <v>3062</v>
      </c>
      <c r="F57" s="641">
        <v>53</v>
      </c>
      <c r="G57" s="641">
        <v>20</v>
      </c>
      <c r="H57" s="641">
        <v>0</v>
      </c>
    </row>
    <row r="58" spans="1:8">
      <c r="A58" s="640">
        <v>2014</v>
      </c>
      <c r="B58" s="641" t="s">
        <v>910</v>
      </c>
      <c r="C58" s="640" t="s">
        <v>3684</v>
      </c>
      <c r="D58" s="641" t="s">
        <v>3338</v>
      </c>
      <c r="E58" s="641" t="s">
        <v>3339</v>
      </c>
      <c r="F58" s="641">
        <v>7</v>
      </c>
      <c r="G58" s="641">
        <v>38</v>
      </c>
      <c r="H58" s="641">
        <v>0</v>
      </c>
    </row>
    <row r="59" spans="1:8">
      <c r="A59" s="640">
        <v>2014</v>
      </c>
      <c r="B59" s="641" t="s">
        <v>910</v>
      </c>
      <c r="C59" s="640" t="s">
        <v>3685</v>
      </c>
      <c r="D59" s="641" t="s">
        <v>3143</v>
      </c>
      <c r="E59" s="641" t="s">
        <v>3144</v>
      </c>
      <c r="F59" s="641">
        <v>32.799999999999997</v>
      </c>
      <c r="G59" s="641">
        <v>0</v>
      </c>
      <c r="H59" s="641">
        <v>0</v>
      </c>
    </row>
    <row r="60" spans="1:8">
      <c r="A60" s="640">
        <v>2017</v>
      </c>
      <c r="B60" s="641" t="s">
        <v>1461</v>
      </c>
      <c r="C60" s="640" t="s">
        <v>3686</v>
      </c>
      <c r="D60" s="641" t="s">
        <v>3286</v>
      </c>
      <c r="E60" s="641" t="s">
        <v>3287</v>
      </c>
      <c r="F60" s="641">
        <v>7.45</v>
      </c>
      <c r="G60" s="641">
        <v>21</v>
      </c>
      <c r="H60" s="641">
        <v>0</v>
      </c>
    </row>
    <row r="61" spans="1:8">
      <c r="A61" s="640">
        <v>2014</v>
      </c>
      <c r="B61" s="641" t="s">
        <v>910</v>
      </c>
      <c r="C61" s="640" t="s">
        <v>3687</v>
      </c>
      <c r="D61" s="641" t="s">
        <v>3122</v>
      </c>
      <c r="E61" s="641" t="s">
        <v>3124</v>
      </c>
      <c r="F61" s="641">
        <v>24</v>
      </c>
      <c r="G61" s="641">
        <v>115</v>
      </c>
      <c r="H61" s="641">
        <v>0</v>
      </c>
    </row>
    <row r="62" spans="1:8">
      <c r="A62" s="640">
        <v>2013</v>
      </c>
      <c r="B62" s="641" t="s">
        <v>389</v>
      </c>
      <c r="C62" s="640" t="s">
        <v>3688</v>
      </c>
      <c r="D62" s="641" t="s">
        <v>3192</v>
      </c>
      <c r="E62" s="641" t="s">
        <v>3092</v>
      </c>
      <c r="F62" s="641">
        <v>38</v>
      </c>
      <c r="G62" s="641">
        <v>21</v>
      </c>
      <c r="H62" s="641">
        <v>10</v>
      </c>
    </row>
    <row r="63" spans="1:8">
      <c r="A63" s="640">
        <v>2013</v>
      </c>
      <c r="B63" s="641" t="s">
        <v>1461</v>
      </c>
      <c r="C63" s="640" t="s">
        <v>3689</v>
      </c>
      <c r="D63" s="641" t="s">
        <v>3091</v>
      </c>
      <c r="E63" s="641" t="s">
        <v>3092</v>
      </c>
      <c r="F63" s="641">
        <v>19.5</v>
      </c>
      <c r="G63" s="641">
        <v>36</v>
      </c>
      <c r="H63" s="641">
        <v>0</v>
      </c>
    </row>
    <row r="64" spans="1:8">
      <c r="A64" s="640">
        <v>2014</v>
      </c>
      <c r="B64" s="641" t="s">
        <v>1743</v>
      </c>
      <c r="C64" s="640" t="s">
        <v>3690</v>
      </c>
      <c r="D64" s="641" t="s">
        <v>3332</v>
      </c>
      <c r="E64" s="641" t="s">
        <v>3333</v>
      </c>
      <c r="F64" s="641">
        <v>13.25</v>
      </c>
      <c r="G64" s="641">
        <v>62</v>
      </c>
      <c r="H64" s="641">
        <v>0</v>
      </c>
    </row>
    <row r="65" spans="1:8">
      <c r="A65" s="640">
        <v>2016</v>
      </c>
      <c r="B65" s="641" t="s">
        <v>1461</v>
      </c>
      <c r="C65" s="640" t="s">
        <v>3691</v>
      </c>
      <c r="D65" s="641" t="s">
        <v>3136</v>
      </c>
      <c r="E65" s="641" t="s">
        <v>3117</v>
      </c>
      <c r="F65" s="641">
        <v>55</v>
      </c>
      <c r="G65" s="641">
        <v>79</v>
      </c>
      <c r="H65" s="641">
        <v>0</v>
      </c>
    </row>
    <row r="66" spans="1:8">
      <c r="A66" s="640">
        <v>2017</v>
      </c>
      <c r="B66" s="641" t="s">
        <v>982</v>
      </c>
      <c r="C66" s="640" t="s">
        <v>3692</v>
      </c>
      <c r="D66" s="641" t="s">
        <v>3100</v>
      </c>
      <c r="E66" s="641" t="s">
        <v>3101</v>
      </c>
      <c r="F66" s="641">
        <v>34</v>
      </c>
      <c r="G66" s="641">
        <v>19</v>
      </c>
      <c r="H66" s="641">
        <v>0</v>
      </c>
    </row>
    <row r="67" spans="1:8">
      <c r="A67" s="640">
        <v>2013</v>
      </c>
      <c r="B67" s="641" t="s">
        <v>1743</v>
      </c>
      <c r="C67" s="640" t="s">
        <v>3693</v>
      </c>
      <c r="D67" s="641" t="s">
        <v>3431</v>
      </c>
      <c r="E67" s="641" t="s">
        <v>3432</v>
      </c>
      <c r="F67" s="641">
        <v>28.5</v>
      </c>
      <c r="G67" s="641">
        <v>113</v>
      </c>
      <c r="H67" s="641">
        <v>0</v>
      </c>
    </row>
    <row r="68" spans="1:8">
      <c r="A68" s="640">
        <v>2013</v>
      </c>
      <c r="B68" s="641" t="s">
        <v>389</v>
      </c>
      <c r="C68" s="640" t="s">
        <v>3694</v>
      </c>
      <c r="D68" s="641" t="s">
        <v>3177</v>
      </c>
      <c r="E68" s="641" t="s">
        <v>3178</v>
      </c>
      <c r="F68" s="641">
        <v>49.3</v>
      </c>
      <c r="G68" s="641">
        <v>17</v>
      </c>
      <c r="H68" s="641">
        <v>0</v>
      </c>
    </row>
    <row r="69" spans="1:8">
      <c r="A69" s="640">
        <v>2016</v>
      </c>
      <c r="B69" s="641" t="s">
        <v>982</v>
      </c>
      <c r="C69" s="640" t="s">
        <v>3695</v>
      </c>
      <c r="D69" s="641" t="s">
        <v>3255</v>
      </c>
      <c r="E69" s="641" t="s">
        <v>3256</v>
      </c>
      <c r="F69" s="641">
        <v>43.9</v>
      </c>
      <c r="G69" s="641">
        <v>24</v>
      </c>
      <c r="H69" s="641">
        <v>0</v>
      </c>
    </row>
    <row r="70" spans="1:8">
      <c r="A70" s="640">
        <v>2013</v>
      </c>
      <c r="B70" s="641" t="s">
        <v>910</v>
      </c>
      <c r="C70" s="640" t="s">
        <v>3696</v>
      </c>
      <c r="D70" s="641" t="s">
        <v>3293</v>
      </c>
      <c r="E70" s="641" t="s">
        <v>3294</v>
      </c>
      <c r="F70" s="641">
        <v>33.25</v>
      </c>
      <c r="G70" s="641">
        <v>22</v>
      </c>
      <c r="H70" s="641">
        <v>80</v>
      </c>
    </row>
    <row r="71" spans="1:8">
      <c r="A71" s="640">
        <v>2013</v>
      </c>
      <c r="B71" s="641" t="s">
        <v>1743</v>
      </c>
      <c r="C71" s="640" t="s">
        <v>3697</v>
      </c>
      <c r="D71" s="641" t="s">
        <v>3080</v>
      </c>
      <c r="E71" s="641" t="s">
        <v>3082</v>
      </c>
      <c r="F71" s="641">
        <v>21.05</v>
      </c>
      <c r="G71" s="641">
        <v>76</v>
      </c>
      <c r="H71" s="641">
        <v>0</v>
      </c>
    </row>
    <row r="72" spans="1:8">
      <c r="A72" s="640">
        <v>2016</v>
      </c>
      <c r="B72" s="641" t="s">
        <v>1743</v>
      </c>
      <c r="C72" s="640" t="s">
        <v>3698</v>
      </c>
      <c r="D72" s="641" t="s">
        <v>3307</v>
      </c>
      <c r="E72" s="641" t="s">
        <v>3308</v>
      </c>
      <c r="F72" s="641">
        <v>17</v>
      </c>
      <c r="G72" s="641">
        <v>4</v>
      </c>
      <c r="H72" s="641">
        <v>100</v>
      </c>
    </row>
    <row r="73" spans="1:8">
      <c r="A73" s="640">
        <v>2015</v>
      </c>
      <c r="B73" s="641" t="s">
        <v>389</v>
      </c>
      <c r="C73" s="640" t="s">
        <v>3699</v>
      </c>
      <c r="D73" s="641" t="s">
        <v>3272</v>
      </c>
      <c r="E73" s="641" t="s">
        <v>3131</v>
      </c>
      <c r="F73" s="641">
        <v>14</v>
      </c>
      <c r="G73" s="641">
        <v>52</v>
      </c>
      <c r="H73" s="641">
        <v>0</v>
      </c>
    </row>
    <row r="74" spans="1:8">
      <c r="A74" s="640">
        <v>2013</v>
      </c>
      <c r="B74" s="641" t="s">
        <v>1743</v>
      </c>
      <c r="C74" s="640" t="s">
        <v>3700</v>
      </c>
      <c r="D74" s="641" t="s">
        <v>3281</v>
      </c>
      <c r="E74" s="641" t="s">
        <v>3282</v>
      </c>
      <c r="F74" s="641">
        <v>12.5</v>
      </c>
      <c r="G74" s="641">
        <v>6</v>
      </c>
      <c r="H74" s="641">
        <v>10</v>
      </c>
    </row>
    <row r="75" spans="1:8">
      <c r="A75" s="640">
        <v>2016</v>
      </c>
      <c r="B75" s="641" t="s">
        <v>1461</v>
      </c>
      <c r="C75" s="640" t="s">
        <v>3701</v>
      </c>
      <c r="D75" s="641" t="s">
        <v>3302</v>
      </c>
      <c r="E75" s="641" t="s">
        <v>3303</v>
      </c>
      <c r="F75" s="641">
        <v>36</v>
      </c>
      <c r="G75" s="641">
        <v>26</v>
      </c>
      <c r="H75" s="641">
        <v>0</v>
      </c>
    </row>
    <row r="76" spans="1:8">
      <c r="A76" s="640">
        <v>2013</v>
      </c>
      <c r="B76" s="641" t="s">
        <v>982</v>
      </c>
      <c r="C76" s="640" t="s">
        <v>3702</v>
      </c>
      <c r="D76" s="641" t="s">
        <v>3172</v>
      </c>
      <c r="E76" s="641" t="s">
        <v>3173</v>
      </c>
      <c r="F76" s="641">
        <v>15</v>
      </c>
      <c r="G76" s="641">
        <v>15</v>
      </c>
      <c r="H76" s="641">
        <v>10</v>
      </c>
    </row>
    <row r="77" spans="1:8">
      <c r="A77" s="640">
        <v>2014</v>
      </c>
      <c r="B77" s="641" t="s">
        <v>910</v>
      </c>
      <c r="C77" s="640" t="s">
        <v>3703</v>
      </c>
      <c r="D77" s="641" t="s">
        <v>3235</v>
      </c>
      <c r="E77" s="641" t="s">
        <v>3206</v>
      </c>
      <c r="F77" s="641">
        <v>21.5</v>
      </c>
      <c r="G77" s="641">
        <v>26</v>
      </c>
      <c r="H77" s="641">
        <v>0</v>
      </c>
    </row>
    <row r="78" spans="1:8">
      <c r="A78" s="640">
        <v>2014</v>
      </c>
      <c r="B78" s="641" t="s">
        <v>910</v>
      </c>
      <c r="C78" s="640" t="s">
        <v>3704</v>
      </c>
      <c r="D78" s="641" t="s">
        <v>3044</v>
      </c>
      <c r="E78" s="641" t="s">
        <v>3046</v>
      </c>
      <c r="F78" s="641">
        <v>34.799999999999997</v>
      </c>
      <c r="G78" s="641">
        <v>14</v>
      </c>
      <c r="H78" s="641">
        <v>0</v>
      </c>
    </row>
    <row r="79" spans="1:8">
      <c r="A79" s="640">
        <v>2014</v>
      </c>
      <c r="B79" s="641" t="s">
        <v>1743</v>
      </c>
      <c r="C79" s="640" t="s">
        <v>3705</v>
      </c>
      <c r="D79" s="641" t="s">
        <v>3251</v>
      </c>
      <c r="E79" s="641" t="s">
        <v>3252</v>
      </c>
      <c r="F79" s="641">
        <v>15</v>
      </c>
      <c r="G79" s="641">
        <v>101</v>
      </c>
      <c r="H79" s="641">
        <v>0</v>
      </c>
    </row>
    <row r="80" spans="1:8">
      <c r="A80" s="640">
        <v>2017</v>
      </c>
      <c r="B80" s="641" t="s">
        <v>982</v>
      </c>
      <c r="C80" s="640" t="s">
        <v>3706</v>
      </c>
      <c r="D80" s="641" t="s">
        <v>3116</v>
      </c>
      <c r="E80" s="641" t="s">
        <v>3117</v>
      </c>
      <c r="F80" s="641">
        <v>10</v>
      </c>
      <c r="G80" s="641">
        <v>4</v>
      </c>
      <c r="H80" s="641">
        <v>20</v>
      </c>
    </row>
    <row r="81" spans="1:8">
      <c r="A81" s="640">
        <v>2017</v>
      </c>
      <c r="B81" s="641" t="s">
        <v>1461</v>
      </c>
      <c r="C81" s="640" t="s">
        <v>3707</v>
      </c>
      <c r="D81" s="641" t="s">
        <v>3260</v>
      </c>
      <c r="E81" s="641" t="s">
        <v>3261</v>
      </c>
      <c r="F81" s="641">
        <v>7.75</v>
      </c>
      <c r="G81" s="641">
        <v>125</v>
      </c>
      <c r="H81" s="641">
        <v>0</v>
      </c>
    </row>
    <row r="82" spans="1:8">
      <c r="A82" s="640">
        <v>2013</v>
      </c>
      <c r="B82" s="641" t="s">
        <v>1461</v>
      </c>
      <c r="C82" s="640" t="s">
        <v>3708</v>
      </c>
      <c r="D82" s="641" t="s">
        <v>3210</v>
      </c>
      <c r="E82" s="641" t="s">
        <v>3211</v>
      </c>
      <c r="F82" s="641">
        <v>18</v>
      </c>
      <c r="G82" s="641">
        <v>57</v>
      </c>
      <c r="H82" s="641">
        <v>0</v>
      </c>
    </row>
    <row r="83" spans="1:8">
      <c r="A83" s="640">
        <v>2016</v>
      </c>
      <c r="B83" s="641" t="s">
        <v>1743</v>
      </c>
      <c r="C83" s="640" t="s">
        <v>3709</v>
      </c>
      <c r="D83" s="641" t="s">
        <v>3148</v>
      </c>
      <c r="E83" s="641" t="s">
        <v>3149</v>
      </c>
      <c r="F83" s="641">
        <v>13</v>
      </c>
      <c r="G83" s="641">
        <v>32</v>
      </c>
      <c r="H83" s="641">
        <v>0</v>
      </c>
    </row>
  </sheetData>
  <dataValidations count="1">
    <dataValidation type="list" allowBlank="1" showInputMessage="1" showErrorMessage="1" sqref="A4" xr:uid="{040CBBB8-8321-4B58-A8C0-DE52D804F568}">
      <formula1>$C$7:$C$83</formula1>
    </dataValidation>
  </dataValidations>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rgb="FF009644"/>
  </sheetPr>
  <dimension ref="A1:P54"/>
  <sheetViews>
    <sheetView showGridLines="0" zoomScale="85" zoomScaleNormal="85" workbookViewId="0">
      <selection activeCell="E5" sqref="E5:E15"/>
    </sheetView>
  </sheetViews>
  <sheetFormatPr defaultColWidth="21" defaultRowHeight="16.5"/>
  <cols>
    <col min="1" max="5" width="20.5" style="175" customWidth="1"/>
    <col min="6" max="6" width="20.5" style="175" hidden="1" customWidth="1"/>
    <col min="7" max="7" width="9.75" style="175" customWidth="1"/>
    <col min="8" max="8" width="16.75" style="175" customWidth="1"/>
    <col min="9" max="9" width="8.625" style="286" customWidth="1"/>
    <col min="10" max="12" width="16.75" style="286" hidden="1" customWidth="1"/>
    <col min="13" max="13" width="0" style="286" hidden="1" customWidth="1"/>
    <col min="14" max="14" width="0" style="175" hidden="1" customWidth="1"/>
    <col min="15" max="16384" width="21" style="175"/>
  </cols>
  <sheetData>
    <row r="1" spans="1:16" ht="52.5">
      <c r="A1" s="208" t="s">
        <v>5</v>
      </c>
      <c r="B1" s="208"/>
      <c r="C1" s="273"/>
      <c r="D1" s="165"/>
      <c r="E1" s="165"/>
      <c r="F1" s="165"/>
      <c r="G1" s="165"/>
      <c r="H1" s="165"/>
      <c r="I1" s="282"/>
      <c r="J1" s="282"/>
      <c r="K1" s="282"/>
      <c r="L1" s="282"/>
      <c r="M1" s="282"/>
      <c r="N1" s="165"/>
      <c r="O1" s="165"/>
      <c r="P1" s="165"/>
    </row>
    <row r="2" spans="1:16" ht="27">
      <c r="A2" s="472" t="s">
        <v>553</v>
      </c>
      <c r="B2" s="283"/>
      <c r="C2" s="284"/>
      <c r="G2" s="285"/>
    </row>
    <row r="3" spans="1:16" ht="57" customHeight="1" thickBot="1">
      <c r="A3" s="287"/>
      <c r="B3" s="287"/>
      <c r="F3" s="288"/>
      <c r="J3" s="175"/>
      <c r="K3" s="175"/>
      <c r="L3" s="175"/>
      <c r="M3" s="175"/>
    </row>
    <row r="4" spans="1:16" ht="36.75" customHeight="1" thickBot="1">
      <c r="A4" s="480" t="s">
        <v>10</v>
      </c>
      <c r="B4" s="481" t="s">
        <v>554</v>
      </c>
      <c r="C4" s="481" t="s">
        <v>555</v>
      </c>
      <c r="D4" s="480" t="s">
        <v>556</v>
      </c>
      <c r="E4" s="481" t="s">
        <v>48</v>
      </c>
      <c r="F4" s="480" t="s">
        <v>557</v>
      </c>
      <c r="G4" s="289"/>
      <c r="H4" s="456" t="s">
        <v>558</v>
      </c>
      <c r="J4" s="323" t="s">
        <v>559</v>
      </c>
      <c r="K4" s="324"/>
      <c r="L4" s="324"/>
      <c r="M4" s="324"/>
      <c r="N4" s="329"/>
    </row>
    <row r="5" spans="1:16" ht="23.25" customHeight="1">
      <c r="A5" s="473" t="s">
        <v>89</v>
      </c>
      <c r="B5" s="474">
        <v>27</v>
      </c>
      <c r="C5" s="475">
        <v>2547</v>
      </c>
      <c r="D5" s="476">
        <f ca="1">TODAY()-10</f>
        <v>43190</v>
      </c>
      <c r="E5" s="475" t="s">
        <v>560</v>
      </c>
      <c r="F5" s="473" t="s">
        <v>561</v>
      </c>
      <c r="H5" s="457" t="s">
        <v>186</v>
      </c>
      <c r="J5" s="325"/>
      <c r="K5" s="326"/>
      <c r="L5" s="326"/>
      <c r="M5" s="326"/>
      <c r="N5" s="397"/>
    </row>
    <row r="6" spans="1:16" ht="23.25" customHeight="1">
      <c r="A6" s="477" t="s">
        <v>83</v>
      </c>
      <c r="B6" s="478">
        <v>64</v>
      </c>
      <c r="C6" s="475">
        <v>7653</v>
      </c>
      <c r="D6" s="476">
        <f ca="1">TODAY()-2</f>
        <v>43198</v>
      </c>
      <c r="E6" s="475"/>
      <c r="F6" s="473"/>
      <c r="H6" s="457" t="s">
        <v>562</v>
      </c>
      <c r="J6" s="398" t="s">
        <v>186</v>
      </c>
      <c r="K6" s="396" t="s">
        <v>562</v>
      </c>
      <c r="L6" s="396" t="s">
        <v>434</v>
      </c>
      <c r="M6" s="396" t="s">
        <v>435</v>
      </c>
      <c r="N6" s="399" t="s">
        <v>433</v>
      </c>
    </row>
    <row r="7" spans="1:16" ht="21" customHeight="1">
      <c r="A7" s="473" t="s">
        <v>563</v>
      </c>
      <c r="B7" s="474">
        <v>39.5</v>
      </c>
      <c r="C7" s="479">
        <v>6342</v>
      </c>
      <c r="D7" s="476">
        <v>42522</v>
      </c>
      <c r="E7" s="475"/>
      <c r="F7" s="473"/>
      <c r="H7" s="457" t="s">
        <v>434</v>
      </c>
      <c r="J7" s="400" t="s">
        <v>143</v>
      </c>
      <c r="K7" s="187" t="s">
        <v>138</v>
      </c>
      <c r="L7" s="187" t="s">
        <v>94</v>
      </c>
      <c r="M7" s="187" t="s">
        <v>163</v>
      </c>
      <c r="N7" s="401" t="s">
        <v>85</v>
      </c>
    </row>
    <row r="8" spans="1:16" ht="21" customHeight="1">
      <c r="A8" s="477"/>
      <c r="B8" s="478"/>
      <c r="C8" s="475"/>
      <c r="D8" s="473"/>
      <c r="E8" s="475"/>
      <c r="F8" s="473"/>
      <c r="H8" s="457" t="s">
        <v>435</v>
      </c>
      <c r="J8" s="400" t="s">
        <v>146</v>
      </c>
      <c r="K8" s="187" t="s">
        <v>158</v>
      </c>
      <c r="L8" s="187" t="s">
        <v>77</v>
      </c>
      <c r="M8" s="187" t="s">
        <v>167</v>
      </c>
      <c r="N8" s="401" t="s">
        <v>169</v>
      </c>
    </row>
    <row r="9" spans="1:16" ht="21" customHeight="1">
      <c r="A9" s="473"/>
      <c r="B9" s="474"/>
      <c r="C9" s="475"/>
      <c r="D9" s="473"/>
      <c r="E9" s="475"/>
      <c r="F9" s="473"/>
      <c r="H9" s="457" t="s">
        <v>433</v>
      </c>
      <c r="J9" s="400" t="s">
        <v>79</v>
      </c>
      <c r="K9" s="187" t="s">
        <v>159</v>
      </c>
      <c r="L9" s="187" t="s">
        <v>162</v>
      </c>
      <c r="M9" s="187"/>
      <c r="N9" s="401" t="s">
        <v>90</v>
      </c>
    </row>
    <row r="10" spans="1:16" ht="21" customHeight="1">
      <c r="A10" s="473"/>
      <c r="B10" s="474"/>
      <c r="C10" s="475"/>
      <c r="D10" s="473"/>
      <c r="E10" s="475"/>
      <c r="F10" s="473"/>
      <c r="H10" s="457"/>
      <c r="J10" s="400" t="s">
        <v>147</v>
      </c>
      <c r="K10" s="187" t="s">
        <v>139</v>
      </c>
      <c r="L10" s="187"/>
      <c r="M10" s="187"/>
      <c r="N10" s="401" t="s">
        <v>91</v>
      </c>
    </row>
    <row r="11" spans="1:16" ht="21" customHeight="1" thickBot="1">
      <c r="A11" s="473"/>
      <c r="B11" s="474"/>
      <c r="C11" s="475"/>
      <c r="D11" s="473"/>
      <c r="E11" s="475"/>
      <c r="F11" s="473"/>
      <c r="H11" s="458"/>
      <c r="J11" s="400" t="s">
        <v>136</v>
      </c>
      <c r="K11" s="326"/>
      <c r="L11" s="326"/>
      <c r="M11" s="187"/>
      <c r="N11" s="401" t="s">
        <v>170</v>
      </c>
    </row>
    <row r="12" spans="1:16" ht="21" customHeight="1">
      <c r="A12" s="473"/>
      <c r="B12" s="474"/>
      <c r="C12" s="475"/>
      <c r="D12" s="473"/>
      <c r="E12" s="475"/>
      <c r="F12" s="473"/>
      <c r="H12" s="286"/>
      <c r="J12" s="400" t="s">
        <v>86</v>
      </c>
      <c r="K12" s="326"/>
      <c r="L12" s="326"/>
      <c r="M12" s="326"/>
      <c r="N12" s="401"/>
    </row>
    <row r="13" spans="1:16" ht="21" customHeight="1">
      <c r="A13" s="473"/>
      <c r="B13" s="474"/>
      <c r="C13" s="475"/>
      <c r="D13" s="473"/>
      <c r="E13" s="475"/>
      <c r="F13" s="473"/>
      <c r="I13" s="175"/>
      <c r="J13" s="400" t="s">
        <v>87</v>
      </c>
      <c r="K13" s="326"/>
      <c r="L13" s="326"/>
      <c r="M13" s="326"/>
      <c r="N13" s="401"/>
    </row>
    <row r="14" spans="1:16" ht="21" customHeight="1" thickBot="1">
      <c r="A14" s="473"/>
      <c r="B14" s="474"/>
      <c r="C14" s="475"/>
      <c r="D14" s="473"/>
      <c r="E14" s="475"/>
      <c r="F14" s="473"/>
      <c r="I14" s="175"/>
      <c r="J14" s="327"/>
      <c r="K14" s="328"/>
      <c r="L14" s="328"/>
      <c r="M14" s="328"/>
      <c r="N14" s="402"/>
    </row>
    <row r="15" spans="1:16" ht="21" customHeight="1">
      <c r="A15" s="473"/>
      <c r="B15" s="474"/>
      <c r="C15" s="475"/>
      <c r="D15" s="473"/>
      <c r="E15" s="475"/>
      <c r="F15" s="473"/>
      <c r="I15" s="175"/>
      <c r="J15" s="175"/>
      <c r="K15" s="175"/>
      <c r="L15" s="175"/>
    </row>
    <row r="16" spans="1:16" ht="21" customHeight="1">
      <c r="I16" s="175"/>
      <c r="J16" s="175"/>
      <c r="K16" s="175"/>
      <c r="L16" s="175"/>
    </row>
    <row r="17" spans="3:15">
      <c r="I17" s="175"/>
      <c r="J17" s="175"/>
      <c r="K17" s="175"/>
      <c r="L17" s="175"/>
      <c r="M17" s="199"/>
      <c r="N17" s="199"/>
    </row>
    <row r="18" spans="3:15">
      <c r="I18" s="175"/>
      <c r="J18" s="175"/>
      <c r="K18" s="175"/>
      <c r="L18" s="175"/>
      <c r="M18" s="199"/>
      <c r="N18" s="199"/>
    </row>
    <row r="19" spans="3:15">
      <c r="I19" s="175"/>
      <c r="J19" s="175"/>
      <c r="K19" s="175"/>
      <c r="L19" s="175"/>
      <c r="M19" s="199"/>
      <c r="N19" s="199"/>
    </row>
    <row r="20" spans="3:15">
      <c r="I20" s="175"/>
      <c r="J20" s="175"/>
      <c r="K20" s="175"/>
      <c r="L20" s="175"/>
      <c r="M20" s="199"/>
      <c r="N20" s="199"/>
    </row>
    <row r="21" spans="3:15">
      <c r="I21" s="175"/>
      <c r="J21" s="175"/>
      <c r="K21" s="175"/>
      <c r="L21" s="175"/>
      <c r="M21" s="199"/>
      <c r="N21" s="199"/>
    </row>
    <row r="22" spans="3:15">
      <c r="I22" s="175"/>
      <c r="J22" s="175"/>
      <c r="K22" s="175"/>
      <c r="L22" s="175"/>
      <c r="M22" s="199"/>
      <c r="N22" s="199"/>
    </row>
    <row r="23" spans="3:15">
      <c r="I23" s="175"/>
      <c r="J23" s="175"/>
      <c r="K23" s="175"/>
      <c r="L23" s="175"/>
      <c r="M23" s="199"/>
      <c r="N23" s="199"/>
    </row>
    <row r="24" spans="3:15">
      <c r="H24" s="286"/>
      <c r="M24" s="199"/>
      <c r="N24" s="199"/>
    </row>
    <row r="25" spans="3:15">
      <c r="H25" s="286"/>
      <c r="M25" s="199"/>
      <c r="N25" s="199"/>
    </row>
    <row r="26" spans="3:15">
      <c r="H26" s="286"/>
      <c r="M26" s="199"/>
      <c r="N26" s="199"/>
    </row>
    <row r="27" spans="3:15">
      <c r="H27" s="286"/>
      <c r="M27" s="199"/>
      <c r="N27" s="199"/>
    </row>
    <row r="28" spans="3:15">
      <c r="M28" s="199"/>
      <c r="N28" s="199"/>
    </row>
    <row r="29" spans="3:15">
      <c r="C29"/>
      <c r="N29" s="199"/>
      <c r="O29" s="199"/>
    </row>
    <row r="30" spans="3:15">
      <c r="C30"/>
      <c r="I30" s="326"/>
      <c r="N30" s="199"/>
      <c r="O30" s="199"/>
    </row>
    <row r="31" spans="3:15">
      <c r="C31"/>
      <c r="I31" s="326"/>
    </row>
    <row r="32" spans="3:15">
      <c r="C32"/>
      <c r="I32" s="326"/>
    </row>
    <row r="33" spans="3:9">
      <c r="C33"/>
      <c r="I33" s="326"/>
    </row>
    <row r="34" spans="3:9">
      <c r="C34"/>
      <c r="I34" s="326"/>
    </row>
    <row r="35" spans="3:9">
      <c r="C35"/>
      <c r="I35" s="326"/>
    </row>
    <row r="36" spans="3:9">
      <c r="C36"/>
      <c r="I36" s="326"/>
    </row>
    <row r="37" spans="3:9">
      <c r="C37"/>
      <c r="I37" s="326"/>
    </row>
    <row r="38" spans="3:9">
      <c r="C38"/>
      <c r="I38" s="326"/>
    </row>
    <row r="39" spans="3:9">
      <c r="C39"/>
      <c r="I39" s="326"/>
    </row>
    <row r="40" spans="3:9">
      <c r="C40"/>
      <c r="I40" s="326"/>
    </row>
    <row r="41" spans="3:9">
      <c r="C41"/>
      <c r="I41" s="326"/>
    </row>
    <row r="42" spans="3:9">
      <c r="C42"/>
      <c r="I42" s="326"/>
    </row>
    <row r="43" spans="3:9">
      <c r="C43"/>
      <c r="I43" s="326"/>
    </row>
    <row r="44" spans="3:9">
      <c r="C44"/>
      <c r="I44" s="326"/>
    </row>
    <row r="45" spans="3:9">
      <c r="C45"/>
    </row>
    <row r="46" spans="3:9">
      <c r="C46"/>
    </row>
    <row r="47" spans="3:9">
      <c r="C47"/>
    </row>
    <row r="48" spans="3:9">
      <c r="C48"/>
    </row>
    <row r="49" spans="3:3">
      <c r="C49"/>
    </row>
    <row r="50" spans="3:3">
      <c r="C50"/>
    </row>
    <row r="51" spans="3:3">
      <c r="C51"/>
    </row>
    <row r="52" spans="3:3">
      <c r="C52"/>
    </row>
    <row r="53" spans="3:3">
      <c r="C53"/>
    </row>
    <row r="54" spans="3:3">
      <c r="C54"/>
    </row>
  </sheetData>
  <dataValidations count="4">
    <dataValidation type="decimal" allowBlank="1" showInputMessage="1" showErrorMessage="1" sqref="B5:B15" xr:uid="{7C8938DC-819E-4FD6-83C6-70F63F3B7E78}">
      <formula1>25</formula1>
      <formula2>50</formula2>
    </dataValidation>
    <dataValidation type="textLength" operator="equal" allowBlank="1" showInputMessage="1" showErrorMessage="1" sqref="C5:C15" xr:uid="{4C523DF5-829C-4C42-A130-6D8BA43D1912}">
      <formula1>4</formula1>
    </dataValidation>
    <dataValidation type="date" allowBlank="1" showInputMessage="1" showErrorMessage="1" sqref="D5:D15" xr:uid="{0524413D-54C5-47B5-A415-F1E09E1B04E1}">
      <formula1>43101</formula1>
      <formula2>TODAY()+30</formula2>
    </dataValidation>
    <dataValidation type="list" allowBlank="1" showInputMessage="1" showErrorMessage="1" sqref="E5:E15" xr:uid="{FEFBC9C7-8014-418C-8D4C-4E3B9B9AD9F4}">
      <formula1>$H$5:$H$9</formula1>
    </dataValidation>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tabColor rgb="FF0B744D"/>
  </sheetPr>
  <dimension ref="B1:M29"/>
  <sheetViews>
    <sheetView showGridLines="0" zoomScaleNormal="100" workbookViewId="0">
      <selection activeCell="H30" sqref="H30"/>
    </sheetView>
  </sheetViews>
  <sheetFormatPr defaultRowHeight="16.5"/>
  <cols>
    <col min="1" max="1" width="3.25" customWidth="1"/>
    <col min="2" max="3" width="19.5" customWidth="1"/>
    <col min="4" max="4" width="3.625" customWidth="1"/>
    <col min="5" max="6" width="19.5" customWidth="1"/>
    <col min="7" max="7" width="3.625" customWidth="1"/>
    <col min="8" max="8" width="22.125" customWidth="1"/>
    <col min="9" max="9" width="19.5" customWidth="1"/>
    <col min="10" max="10" width="3.625" customWidth="1"/>
    <col min="11" max="11" width="42.625" customWidth="1"/>
    <col min="12" max="12" width="16.625" customWidth="1"/>
    <col min="13" max="13" width="14" customWidth="1"/>
  </cols>
  <sheetData>
    <row r="1" spans="2:13" ht="15.75" customHeight="1"/>
    <row r="2" spans="2:13" ht="48">
      <c r="B2" s="168" t="s">
        <v>564</v>
      </c>
    </row>
    <row r="3" spans="2:13" ht="20.25">
      <c r="B3" s="169" t="s">
        <v>565</v>
      </c>
    </row>
    <row r="4" spans="2:13" ht="5.25" customHeight="1">
      <c r="C4" s="170"/>
      <c r="F4" s="170"/>
      <c r="I4" s="170"/>
    </row>
    <row r="5" spans="2:13" ht="17.25">
      <c r="B5" s="171" t="s">
        <v>566</v>
      </c>
      <c r="C5" s="176" t="s">
        <v>567</v>
      </c>
      <c r="D5" s="2"/>
      <c r="E5" s="171" t="s">
        <v>566</v>
      </c>
      <c r="F5" s="176" t="s">
        <v>568</v>
      </c>
      <c r="H5" s="171" t="s">
        <v>566</v>
      </c>
      <c r="I5" s="176" t="s">
        <v>569</v>
      </c>
      <c r="K5" s="171" t="s">
        <v>570</v>
      </c>
      <c r="L5" s="176" t="s">
        <v>461</v>
      </c>
      <c r="M5" s="176" t="s">
        <v>571</v>
      </c>
    </row>
    <row r="6" spans="2:13" ht="16.5" customHeight="1">
      <c r="B6" s="172" t="s">
        <v>572</v>
      </c>
      <c r="C6" s="173"/>
      <c r="D6" s="2"/>
      <c r="E6" s="172" t="s">
        <v>572</v>
      </c>
      <c r="F6" s="173"/>
      <c r="H6" s="172" t="s">
        <v>573</v>
      </c>
      <c r="I6" s="173"/>
      <c r="K6" s="172" t="s">
        <v>574</v>
      </c>
      <c r="L6" s="173"/>
      <c r="M6" s="173"/>
    </row>
    <row r="7" spans="2:13" ht="16.5" customHeight="1">
      <c r="B7" s="142" t="s">
        <v>575</v>
      </c>
      <c r="C7" s="368"/>
      <c r="E7" s="142" t="s">
        <v>575</v>
      </c>
      <c r="F7" s="368"/>
      <c r="H7" s="142" t="s">
        <v>576</v>
      </c>
      <c r="I7" s="368"/>
      <c r="K7" s="142" t="s">
        <v>577</v>
      </c>
      <c r="L7" s="368"/>
      <c r="M7" s="368"/>
    </row>
    <row r="8" spans="2:13" ht="16.5" customHeight="1">
      <c r="B8" s="172" t="s">
        <v>578</v>
      </c>
      <c r="C8" s="173"/>
      <c r="E8" s="172" t="s">
        <v>578</v>
      </c>
      <c r="F8" s="173"/>
      <c r="H8" s="172" t="s">
        <v>579</v>
      </c>
      <c r="I8" s="173"/>
      <c r="K8" s="172" t="s">
        <v>580</v>
      </c>
      <c r="L8" s="173"/>
      <c r="M8" s="173"/>
    </row>
    <row r="9" spans="2:13" ht="16.5" customHeight="1">
      <c r="B9" s="167" t="s">
        <v>581</v>
      </c>
      <c r="C9" s="174"/>
      <c r="E9" s="167" t="s">
        <v>581</v>
      </c>
      <c r="F9" s="174"/>
      <c r="H9" s="167" t="s">
        <v>582</v>
      </c>
      <c r="I9" s="174"/>
      <c r="K9" s="142" t="s">
        <v>583</v>
      </c>
      <c r="L9" s="368"/>
      <c r="M9" s="368"/>
    </row>
    <row r="10" spans="2:13" ht="16.5" customHeight="1">
      <c r="B10" s="172" t="s">
        <v>584</v>
      </c>
      <c r="C10" s="173"/>
      <c r="E10" s="172" t="s">
        <v>584</v>
      </c>
      <c r="F10" s="173"/>
      <c r="H10" s="172" t="s">
        <v>585</v>
      </c>
      <c r="I10" s="173"/>
      <c r="K10" s="172" t="s">
        <v>586</v>
      </c>
      <c r="L10" s="173"/>
      <c r="M10" s="173"/>
    </row>
    <row r="11" spans="2:13" ht="17.25">
      <c r="B11" s="175"/>
      <c r="C11" s="175"/>
      <c r="K11" s="142" t="s">
        <v>587</v>
      </c>
      <c r="L11" s="368"/>
      <c r="M11" s="368"/>
    </row>
    <row r="12" spans="2:13" ht="20.25">
      <c r="B12" s="169" t="s">
        <v>588</v>
      </c>
      <c r="C12" s="175"/>
      <c r="K12" s="172" t="s">
        <v>589</v>
      </c>
      <c r="L12" s="173"/>
      <c r="M12" s="173"/>
    </row>
    <row r="13" spans="2:13" ht="4.5" customHeight="1">
      <c r="K13" s="142" t="s">
        <v>590</v>
      </c>
      <c r="L13" s="368"/>
      <c r="M13" s="368"/>
    </row>
    <row r="14" spans="2:13" ht="17.25">
      <c r="B14" s="171" t="s">
        <v>591</v>
      </c>
      <c r="C14" s="171" t="s">
        <v>592</v>
      </c>
      <c r="E14" s="183" t="s">
        <v>593</v>
      </c>
      <c r="K14" s="172" t="s">
        <v>594</v>
      </c>
      <c r="L14" s="173"/>
      <c r="M14" s="173"/>
    </row>
    <row r="15" spans="2:13" ht="17.25">
      <c r="B15" s="172" t="s">
        <v>595</v>
      </c>
      <c r="C15" s="172" t="s">
        <v>596</v>
      </c>
      <c r="E15" s="172"/>
      <c r="K15" s="142" t="s">
        <v>597</v>
      </c>
      <c r="L15" s="368"/>
      <c r="M15" s="368"/>
    </row>
    <row r="16" spans="2:13" ht="17.25">
      <c r="B16" s="142" t="s">
        <v>598</v>
      </c>
      <c r="C16" s="142" t="s">
        <v>599</v>
      </c>
      <c r="E16" s="142"/>
      <c r="K16" s="172" t="s">
        <v>600</v>
      </c>
      <c r="L16" s="173"/>
      <c r="M16" s="173"/>
    </row>
    <row r="17" spans="2:13" ht="17.25">
      <c r="B17" s="172" t="s">
        <v>601</v>
      </c>
      <c r="C17" s="172" t="s">
        <v>602</v>
      </c>
      <c r="E17" s="172"/>
      <c r="K17" s="142" t="s">
        <v>603</v>
      </c>
      <c r="L17" s="368"/>
      <c r="M17" s="368"/>
    </row>
    <row r="18" spans="2:13" ht="17.25">
      <c r="B18" s="167" t="s">
        <v>604</v>
      </c>
      <c r="C18" s="167" t="s">
        <v>605</v>
      </c>
      <c r="E18" s="167"/>
      <c r="K18" s="172" t="s">
        <v>606</v>
      </c>
      <c r="L18" s="173"/>
      <c r="M18" s="173"/>
    </row>
    <row r="19" spans="2:13" ht="17.25">
      <c r="B19" s="172" t="s">
        <v>607</v>
      </c>
      <c r="C19" s="172" t="s">
        <v>608</v>
      </c>
      <c r="E19" s="172"/>
      <c r="K19" s="142" t="s">
        <v>609</v>
      </c>
      <c r="L19" s="368"/>
      <c r="M19" s="368"/>
    </row>
    <row r="20" spans="2:13" ht="17.25">
      <c r="K20" s="172" t="s">
        <v>610</v>
      </c>
      <c r="L20" s="173"/>
      <c r="M20" s="173"/>
    </row>
    <row r="21" spans="2:13" ht="17.25">
      <c r="K21" s="142" t="s">
        <v>611</v>
      </c>
      <c r="L21" s="368"/>
      <c r="M21" s="368"/>
    </row>
    <row r="22" spans="2:13" ht="20.25">
      <c r="B22" s="169" t="s">
        <v>612</v>
      </c>
    </row>
    <row r="23" spans="2:13" ht="3.75" customHeight="1"/>
    <row r="24" spans="2:13" ht="17.25">
      <c r="B24" s="171" t="s">
        <v>566</v>
      </c>
    </row>
    <row r="25" spans="2:13" ht="17.25">
      <c r="B25" s="172" t="s">
        <v>573</v>
      </c>
    </row>
    <row r="26" spans="2:13" ht="17.25">
      <c r="B26" s="142" t="s">
        <v>576</v>
      </c>
    </row>
    <row r="27" spans="2:13" ht="17.25">
      <c r="B27" s="172" t="s">
        <v>579</v>
      </c>
    </row>
    <row r="28" spans="2:13" ht="17.25">
      <c r="B28" s="167" t="s">
        <v>582</v>
      </c>
    </row>
    <row r="29" spans="2:13" ht="17.25">
      <c r="B29" s="172" t="s">
        <v>585</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F48"/>
  <sheetViews>
    <sheetView zoomScaleNormal="100" workbookViewId="0"/>
  </sheetViews>
  <sheetFormatPr defaultColWidth="8.75" defaultRowHeight="16.5"/>
  <cols>
    <col min="1" max="1" width="20.375" style="175" customWidth="1"/>
    <col min="2" max="2" width="17.625" style="175" customWidth="1"/>
    <col min="3" max="3" width="12.125" style="175" customWidth="1"/>
    <col min="4" max="4" width="16.5" style="175" customWidth="1"/>
    <col min="5" max="5" width="12" style="175" bestFit="1" customWidth="1"/>
    <col min="6" max="6" width="11.875" style="175" bestFit="1" customWidth="1"/>
    <col min="7" max="16384" width="8.75" style="175"/>
  </cols>
  <sheetData>
    <row r="1" spans="1:6" ht="37.5">
      <c r="A1" s="280" t="s">
        <v>3024</v>
      </c>
    </row>
    <row r="2" spans="1:6" ht="19.149999999999999" customHeight="1" thickBot="1">
      <c r="A2"/>
      <c r="B2"/>
      <c r="C2"/>
      <c r="D2"/>
      <c r="E2"/>
    </row>
    <row r="3" spans="1:6" ht="19.149999999999999" customHeight="1">
      <c r="A3" s="595" t="s">
        <v>10</v>
      </c>
      <c r="B3" s="596" t="s">
        <v>140</v>
      </c>
      <c r="C3" s="596" t="s">
        <v>48</v>
      </c>
      <c r="D3" s="596" t="s">
        <v>141</v>
      </c>
      <c r="E3" s="597" t="s">
        <v>142</v>
      </c>
    </row>
    <row r="4" spans="1:6" ht="19.149999999999999" customHeight="1">
      <c r="A4" s="598"/>
      <c r="B4" s="162"/>
      <c r="C4" s="162" t="s">
        <v>50</v>
      </c>
      <c r="D4" s="162"/>
      <c r="E4" s="599"/>
    </row>
    <row r="5" spans="1:6" ht="19.149999999999999" customHeight="1" thickBot="1">
      <c r="A5" s="600"/>
      <c r="B5" s="601"/>
      <c r="C5" s="601"/>
      <c r="D5" s="601" t="s">
        <v>152</v>
      </c>
      <c r="E5" s="602"/>
    </row>
    <row r="6" spans="1:6" ht="19.149999999999999" customHeight="1">
      <c r="A6"/>
      <c r="B6"/>
      <c r="C6"/>
      <c r="D6"/>
      <c r="E6"/>
    </row>
    <row r="7" spans="1:6" ht="19.149999999999999" customHeight="1">
      <c r="A7" t="s">
        <v>3025</v>
      </c>
      <c r="B7" s="603"/>
      <c r="C7" s="604" t="e">
        <f>DSUM(A13:E48,E13,_xlnm.Criteria)</f>
        <v>#NAME?</v>
      </c>
      <c r="D7"/>
      <c r="E7"/>
      <c r="F7" s="605"/>
    </row>
    <row r="8" spans="1:6" ht="19.149999999999999" customHeight="1">
      <c r="A8" t="s">
        <v>3026</v>
      </c>
      <c r="B8"/>
      <c r="C8" s="604" t="e">
        <f>DAVERAGE(A13:E48,E13,_xlnm.Criteria)</f>
        <v>#NAME?</v>
      </c>
      <c r="D8"/>
      <c r="E8"/>
      <c r="F8" s="605"/>
    </row>
    <row r="9" spans="1:6" ht="19.149999999999999" customHeight="1">
      <c r="A9" t="s">
        <v>3027</v>
      </c>
      <c r="B9"/>
      <c r="C9" s="604" t="e">
        <f>DMIN(A13:E48,E13,_xlnm.Criteria)</f>
        <v>#NAME?</v>
      </c>
      <c r="D9"/>
      <c r="E9"/>
      <c r="F9" s="605"/>
    </row>
    <row r="10" spans="1:6" ht="19.149999999999999" customHeight="1">
      <c r="A10" t="s">
        <v>467</v>
      </c>
      <c r="B10"/>
      <c r="C10" s="604" t="e">
        <f>DMAX(A13:E48,E13,_xlnm.Criteria)</f>
        <v>#NAME?</v>
      </c>
      <c r="D10"/>
      <c r="E10"/>
    </row>
    <row r="11" spans="1:6" ht="19.149999999999999" customHeight="1">
      <c r="A11" t="s">
        <v>3028</v>
      </c>
      <c r="B11"/>
      <c r="C11" s="604" t="e">
        <f>DCOUNT(A13:E48,E13,_xlnm.Criteria)</f>
        <v>#NAME?</v>
      </c>
      <c r="D11"/>
      <c r="E11"/>
    </row>
    <row r="12" spans="1:6" ht="19.149999999999999" customHeight="1">
      <c r="A12"/>
      <c r="B12"/>
      <c r="C12"/>
      <c r="D12"/>
      <c r="E12"/>
    </row>
    <row r="13" spans="1:6" ht="20.25">
      <c r="A13" s="439" t="s">
        <v>10</v>
      </c>
      <c r="B13" s="439" t="s">
        <v>140</v>
      </c>
      <c r="C13" s="439" t="s">
        <v>48</v>
      </c>
      <c r="D13" s="439" t="s">
        <v>141</v>
      </c>
      <c r="E13" s="439" t="s">
        <v>142</v>
      </c>
    </row>
    <row r="14" spans="1:6" ht="17.25">
      <c r="A14" s="187" t="s">
        <v>143</v>
      </c>
      <c r="B14" s="188">
        <v>26</v>
      </c>
      <c r="C14" s="187" t="s">
        <v>52</v>
      </c>
      <c r="D14" s="187" t="s">
        <v>144</v>
      </c>
      <c r="E14" s="189">
        <v>150000</v>
      </c>
      <c r="F14" s="187"/>
    </row>
    <row r="15" spans="1:6" ht="17.25">
      <c r="A15" s="187" t="s">
        <v>146</v>
      </c>
      <c r="B15" s="188">
        <v>37</v>
      </c>
      <c r="C15" s="187" t="s">
        <v>50</v>
      </c>
      <c r="D15" s="187" t="s">
        <v>144</v>
      </c>
      <c r="E15" s="189">
        <v>73500</v>
      </c>
      <c r="F15" s="187"/>
    </row>
    <row r="16" spans="1:6" ht="17.25">
      <c r="A16" s="187" t="s">
        <v>79</v>
      </c>
      <c r="B16" s="188">
        <v>20</v>
      </c>
      <c r="C16" s="187" t="s">
        <v>52</v>
      </c>
      <c r="D16" s="187" t="s">
        <v>144</v>
      </c>
      <c r="E16" s="189">
        <v>120000</v>
      </c>
      <c r="F16" s="187"/>
    </row>
    <row r="17" spans="1:6" ht="17.25">
      <c r="A17" s="187" t="s">
        <v>147</v>
      </c>
      <c r="B17" s="188">
        <v>7</v>
      </c>
      <c r="C17" s="187" t="s">
        <v>50</v>
      </c>
      <c r="D17" s="187" t="s">
        <v>144</v>
      </c>
      <c r="E17" s="189">
        <v>87000</v>
      </c>
      <c r="F17" s="187"/>
    </row>
    <row r="18" spans="1:6" ht="17.25">
      <c r="A18" s="187" t="s">
        <v>136</v>
      </c>
      <c r="B18" s="188">
        <v>25</v>
      </c>
      <c r="C18" s="187" t="s">
        <v>52</v>
      </c>
      <c r="D18" s="187" t="s">
        <v>144</v>
      </c>
      <c r="E18" s="189">
        <v>84000</v>
      </c>
      <c r="F18" s="187"/>
    </row>
    <row r="19" spans="1:6" ht="17.25">
      <c r="A19" s="187" t="s">
        <v>148</v>
      </c>
      <c r="B19" s="188">
        <v>27</v>
      </c>
      <c r="C19" s="187" t="s">
        <v>52</v>
      </c>
      <c r="D19" s="187" t="s">
        <v>144</v>
      </c>
      <c r="E19" s="189">
        <v>106000</v>
      </c>
      <c r="F19" s="187"/>
    </row>
    <row r="20" spans="1:6" ht="17.25">
      <c r="A20" s="187" t="s">
        <v>149</v>
      </c>
      <c r="B20" s="188">
        <v>31</v>
      </c>
      <c r="C20" s="187" t="s">
        <v>52</v>
      </c>
      <c r="D20" s="187" t="s">
        <v>144</v>
      </c>
      <c r="E20" s="189">
        <v>70000</v>
      </c>
      <c r="F20" s="187"/>
    </row>
    <row r="21" spans="1:6" ht="17.25">
      <c r="A21" s="187" t="s">
        <v>92</v>
      </c>
      <c r="B21" s="188">
        <v>15</v>
      </c>
      <c r="C21" s="187" t="s">
        <v>54</v>
      </c>
      <c r="D21" s="187" t="s">
        <v>144</v>
      </c>
      <c r="E21" s="189">
        <v>100000</v>
      </c>
      <c r="F21" s="187"/>
    </row>
    <row r="22" spans="1:6" ht="17.25">
      <c r="A22" s="187" t="s">
        <v>150</v>
      </c>
      <c r="B22" s="188">
        <v>2</v>
      </c>
      <c r="C22" s="187" t="s">
        <v>57</v>
      </c>
      <c r="D22" s="187" t="s">
        <v>144</v>
      </c>
      <c r="E22" s="189">
        <v>80000</v>
      </c>
      <c r="F22" s="187"/>
    </row>
    <row r="23" spans="1:6" ht="17.25">
      <c r="A23" s="187" t="s">
        <v>89</v>
      </c>
      <c r="B23" s="188">
        <v>18</v>
      </c>
      <c r="C23" s="187" t="s">
        <v>54</v>
      </c>
      <c r="D23" s="187" t="s">
        <v>152</v>
      </c>
      <c r="E23" s="189">
        <v>90000</v>
      </c>
      <c r="F23" s="187"/>
    </row>
    <row r="24" spans="1:6" ht="17.25">
      <c r="A24" s="187" t="s">
        <v>93</v>
      </c>
      <c r="B24" s="188">
        <v>8</v>
      </c>
      <c r="C24" s="187" t="s">
        <v>54</v>
      </c>
      <c r="D24" s="187" t="s">
        <v>152</v>
      </c>
      <c r="E24" s="189">
        <v>104000</v>
      </c>
      <c r="F24" s="187"/>
    </row>
    <row r="25" spans="1:6" ht="17.25">
      <c r="A25" s="187" t="s">
        <v>151</v>
      </c>
      <c r="B25" s="188">
        <v>36</v>
      </c>
      <c r="C25" s="187" t="s">
        <v>57</v>
      </c>
      <c r="D25" s="187" t="s">
        <v>152</v>
      </c>
      <c r="E25" s="189">
        <v>75000</v>
      </c>
      <c r="F25" s="187"/>
    </row>
    <row r="26" spans="1:6" ht="17.25">
      <c r="A26" s="187" t="s">
        <v>154</v>
      </c>
      <c r="B26" s="188">
        <v>40</v>
      </c>
      <c r="C26" s="187" t="s">
        <v>50</v>
      </c>
      <c r="D26" s="187" t="s">
        <v>152</v>
      </c>
      <c r="E26" s="189">
        <v>78000</v>
      </c>
      <c r="F26" s="187"/>
    </row>
    <row r="27" spans="1:6" ht="17.25">
      <c r="A27" s="187" t="s">
        <v>155</v>
      </c>
      <c r="B27" s="188">
        <v>35</v>
      </c>
      <c r="C27" s="187" t="s">
        <v>52</v>
      </c>
      <c r="D27" s="187" t="s">
        <v>152</v>
      </c>
      <c r="E27" s="189">
        <v>124000</v>
      </c>
      <c r="F27" s="187"/>
    </row>
    <row r="28" spans="1:6" ht="17.25">
      <c r="A28" s="187" t="s">
        <v>156</v>
      </c>
      <c r="B28" s="188">
        <v>34</v>
      </c>
      <c r="C28" s="187" t="s">
        <v>50</v>
      </c>
      <c r="D28" s="187" t="s">
        <v>152</v>
      </c>
      <c r="E28" s="189">
        <v>105000</v>
      </c>
      <c r="F28" s="187"/>
    </row>
    <row r="29" spans="1:6" ht="17.25">
      <c r="A29" s="187" t="s">
        <v>138</v>
      </c>
      <c r="B29" s="188">
        <v>38</v>
      </c>
      <c r="C29" s="187" t="s">
        <v>54</v>
      </c>
      <c r="D29" s="187" t="s">
        <v>157</v>
      </c>
      <c r="E29" s="189">
        <v>150200</v>
      </c>
      <c r="F29" s="187"/>
    </row>
    <row r="30" spans="1:6" ht="17.25">
      <c r="A30" s="187" t="s">
        <v>158</v>
      </c>
      <c r="B30" s="188">
        <v>39</v>
      </c>
      <c r="C30" s="187" t="s">
        <v>52</v>
      </c>
      <c r="D30" s="187" t="s">
        <v>157</v>
      </c>
      <c r="E30" s="189">
        <v>96600</v>
      </c>
      <c r="F30" s="187"/>
    </row>
    <row r="31" spans="1:6" ht="17.25">
      <c r="A31" s="187" t="s">
        <v>159</v>
      </c>
      <c r="B31" s="188">
        <v>5</v>
      </c>
      <c r="C31" s="187" t="s">
        <v>50</v>
      </c>
      <c r="D31" s="187" t="s">
        <v>157</v>
      </c>
      <c r="E31" s="189">
        <v>90000</v>
      </c>
      <c r="F31" s="187"/>
    </row>
    <row r="32" spans="1:6" ht="17.25">
      <c r="A32" s="187" t="s">
        <v>139</v>
      </c>
      <c r="B32" s="188">
        <v>22</v>
      </c>
      <c r="C32" s="187" t="s">
        <v>54</v>
      </c>
      <c r="D32" s="187" t="s">
        <v>157</v>
      </c>
      <c r="E32" s="189">
        <v>94000</v>
      </c>
      <c r="F32" s="187"/>
    </row>
    <row r="33" spans="1:6" ht="17.25">
      <c r="A33" s="187" t="s">
        <v>94</v>
      </c>
      <c r="B33" s="188">
        <v>6</v>
      </c>
      <c r="C33" s="187" t="s">
        <v>52</v>
      </c>
      <c r="D33" s="187" t="s">
        <v>161</v>
      </c>
      <c r="E33" s="189">
        <v>60000</v>
      </c>
      <c r="F33" s="187"/>
    </row>
    <row r="34" spans="1:6" ht="17.25">
      <c r="A34" s="187" t="s">
        <v>77</v>
      </c>
      <c r="B34" s="188">
        <v>19</v>
      </c>
      <c r="C34" s="187" t="s">
        <v>50</v>
      </c>
      <c r="D34" s="187" t="s">
        <v>161</v>
      </c>
      <c r="E34" s="189">
        <v>62000</v>
      </c>
      <c r="F34" s="187"/>
    </row>
    <row r="35" spans="1:6" ht="17.25">
      <c r="A35" s="187" t="s">
        <v>162</v>
      </c>
      <c r="B35" s="188">
        <v>1</v>
      </c>
      <c r="C35" s="187" t="s">
        <v>50</v>
      </c>
      <c r="D35" s="187" t="s">
        <v>161</v>
      </c>
      <c r="E35" s="189">
        <v>72000</v>
      </c>
      <c r="F35" s="187"/>
    </row>
    <row r="36" spans="1:6" ht="17.25">
      <c r="A36" s="187" t="s">
        <v>83</v>
      </c>
      <c r="B36" s="188">
        <v>11</v>
      </c>
      <c r="C36" s="187" t="s">
        <v>50</v>
      </c>
      <c r="D36" s="187" t="s">
        <v>161</v>
      </c>
      <c r="E36" s="189">
        <v>180000</v>
      </c>
      <c r="F36" s="187"/>
    </row>
    <row r="37" spans="1:6" ht="17.25">
      <c r="A37" s="187" t="s">
        <v>163</v>
      </c>
      <c r="B37" s="188">
        <v>30</v>
      </c>
      <c r="C37" s="187" t="s">
        <v>50</v>
      </c>
      <c r="D37" s="187" t="s">
        <v>164</v>
      </c>
      <c r="E37" s="189">
        <v>60000</v>
      </c>
      <c r="F37" s="187"/>
    </row>
    <row r="38" spans="1:6" ht="17.25">
      <c r="A38" s="187" t="s">
        <v>167</v>
      </c>
      <c r="B38" s="188">
        <v>29</v>
      </c>
      <c r="C38" s="187" t="s">
        <v>57</v>
      </c>
      <c r="D38" s="187" t="s">
        <v>164</v>
      </c>
      <c r="E38" s="189">
        <v>130000</v>
      </c>
      <c r="F38" s="187"/>
    </row>
    <row r="39" spans="1:6" ht="17.25">
      <c r="A39" s="187" t="s">
        <v>81</v>
      </c>
      <c r="B39" s="188">
        <v>12</v>
      </c>
      <c r="C39" s="187" t="s">
        <v>57</v>
      </c>
      <c r="D39" s="187" t="s">
        <v>164</v>
      </c>
      <c r="E39" s="189">
        <v>100000</v>
      </c>
      <c r="F39" s="187"/>
    </row>
    <row r="40" spans="1:6" ht="17.25">
      <c r="A40" s="187" t="s">
        <v>145</v>
      </c>
      <c r="B40" s="188">
        <v>28</v>
      </c>
      <c r="C40" s="187" t="s">
        <v>57</v>
      </c>
      <c r="D40" s="187" t="s">
        <v>164</v>
      </c>
      <c r="E40" s="189">
        <v>160000</v>
      </c>
      <c r="F40" s="187"/>
    </row>
    <row r="41" spans="1:6" ht="17.25">
      <c r="A41" s="187" t="s">
        <v>166</v>
      </c>
      <c r="B41" s="188">
        <v>33</v>
      </c>
      <c r="C41" s="187" t="s">
        <v>50</v>
      </c>
      <c r="D41" s="187" t="s">
        <v>164</v>
      </c>
      <c r="E41" s="189">
        <v>65000</v>
      </c>
      <c r="F41" s="187"/>
    </row>
    <row r="42" spans="1:6" ht="17.25">
      <c r="A42" s="187" t="s">
        <v>85</v>
      </c>
      <c r="B42" s="188">
        <v>13</v>
      </c>
      <c r="C42" s="187" t="s">
        <v>52</v>
      </c>
      <c r="D42" s="187" t="s">
        <v>75</v>
      </c>
      <c r="E42" s="189">
        <v>136000</v>
      </c>
      <c r="F42" s="187"/>
    </row>
    <row r="43" spans="1:6" ht="17.25">
      <c r="A43" s="187" t="s">
        <v>169</v>
      </c>
      <c r="B43" s="188">
        <v>23</v>
      </c>
      <c r="C43" s="187" t="s">
        <v>57</v>
      </c>
      <c r="D43" s="187" t="s">
        <v>75</v>
      </c>
      <c r="E43" s="189">
        <v>250500</v>
      </c>
      <c r="F43" s="187"/>
    </row>
    <row r="44" spans="1:6" ht="17.25">
      <c r="A44" s="187" t="s">
        <v>90</v>
      </c>
      <c r="B44" s="188">
        <v>16</v>
      </c>
      <c r="C44" s="187" t="s">
        <v>50</v>
      </c>
      <c r="D44" s="187" t="s">
        <v>75</v>
      </c>
      <c r="E44" s="189">
        <v>144000</v>
      </c>
      <c r="F44" s="187"/>
    </row>
    <row r="45" spans="1:6" ht="17.25">
      <c r="A45" s="187" t="s">
        <v>91</v>
      </c>
      <c r="B45" s="188">
        <v>14</v>
      </c>
      <c r="C45" s="187" t="s">
        <v>54</v>
      </c>
      <c r="D45" s="187" t="s">
        <v>75</v>
      </c>
      <c r="E45" s="189">
        <v>68000</v>
      </c>
      <c r="F45" s="187"/>
    </row>
    <row r="46" spans="1:6" ht="17.25">
      <c r="A46" s="187" t="s">
        <v>170</v>
      </c>
      <c r="B46" s="188">
        <v>21</v>
      </c>
      <c r="C46" s="187" t="s">
        <v>54</v>
      </c>
      <c r="D46" s="187" t="s">
        <v>75</v>
      </c>
      <c r="E46" s="189">
        <v>110000</v>
      </c>
      <c r="F46" s="187"/>
    </row>
    <row r="47" spans="1:6" ht="17.25">
      <c r="A47" s="187" t="s">
        <v>86</v>
      </c>
      <c r="B47" s="188">
        <v>9</v>
      </c>
      <c r="C47" s="187" t="s">
        <v>50</v>
      </c>
      <c r="D47" s="187" t="s">
        <v>75</v>
      </c>
      <c r="E47" s="189">
        <v>380050</v>
      </c>
      <c r="F47" s="187"/>
    </row>
    <row r="48" spans="1:6" ht="17.25">
      <c r="A48" s="187" t="s">
        <v>87</v>
      </c>
      <c r="B48" s="188">
        <v>10</v>
      </c>
      <c r="C48" s="187" t="s">
        <v>54</v>
      </c>
      <c r="D48" s="187" t="s">
        <v>75</v>
      </c>
      <c r="E48" s="189">
        <v>93000</v>
      </c>
      <c r="F48" s="187"/>
    </row>
  </sheetData>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tabColor rgb="FFC00000"/>
  </sheetPr>
  <dimension ref="A1:Y62"/>
  <sheetViews>
    <sheetView showGridLines="0" workbookViewId="0"/>
  </sheetViews>
  <sheetFormatPr defaultRowHeight="16.5"/>
  <cols>
    <col min="1" max="5" width="19.375" customWidth="1"/>
    <col min="6" max="7" width="12.875" customWidth="1"/>
  </cols>
  <sheetData>
    <row r="1" spans="1:25" ht="52.5">
      <c r="A1" s="208" t="s">
        <v>613</v>
      </c>
      <c r="B1" s="297"/>
      <c r="C1" s="298"/>
      <c r="D1" s="298"/>
      <c r="E1" s="298"/>
      <c r="F1" s="298"/>
      <c r="G1" s="298"/>
      <c r="H1" s="298"/>
      <c r="I1" s="298"/>
      <c r="J1" s="298"/>
      <c r="K1" s="298"/>
      <c r="L1" s="298"/>
      <c r="M1" s="298"/>
      <c r="N1" s="298"/>
      <c r="O1" s="298"/>
      <c r="P1" s="298"/>
      <c r="Q1" s="298"/>
      <c r="R1" s="298"/>
      <c r="S1" s="298"/>
      <c r="T1" s="298"/>
      <c r="U1" s="298"/>
      <c r="V1" s="298"/>
      <c r="W1" s="298"/>
      <c r="X1" s="298"/>
      <c r="Y1" s="298"/>
    </row>
    <row r="10" spans="1:25" ht="25.5">
      <c r="A10" s="8" t="s">
        <v>614</v>
      </c>
    </row>
    <row r="12" spans="1:25">
      <c r="A12" s="482" t="s">
        <v>342</v>
      </c>
      <c r="B12" s="482" t="s">
        <v>48</v>
      </c>
      <c r="C12" s="482" t="s">
        <v>47</v>
      </c>
      <c r="D12" s="482" t="s">
        <v>343</v>
      </c>
      <c r="E12" s="482" t="s">
        <v>615</v>
      </c>
      <c r="F12" s="482" t="s">
        <v>3622</v>
      </c>
      <c r="G12" s="482" t="s">
        <v>3623</v>
      </c>
    </row>
    <row r="13" spans="1:25">
      <c r="A13" s="483" t="s">
        <v>346</v>
      </c>
      <c r="B13" s="483" t="s">
        <v>50</v>
      </c>
      <c r="C13" s="483" t="s">
        <v>616</v>
      </c>
      <c r="D13" s="484">
        <v>20218.310000000001</v>
      </c>
      <c r="E13" s="484">
        <v>20218.310000000001</v>
      </c>
      <c r="F13" s="484">
        <v>20218.310000000001</v>
      </c>
      <c r="G13" s="630"/>
    </row>
    <row r="14" spans="1:25">
      <c r="A14" s="483" t="s">
        <v>346</v>
      </c>
      <c r="B14" s="483" t="s">
        <v>50</v>
      </c>
      <c r="C14" s="483" t="s">
        <v>617</v>
      </c>
      <c r="D14" s="484">
        <v>57510</v>
      </c>
      <c r="E14" s="484">
        <v>57510</v>
      </c>
      <c r="F14" s="484">
        <v>57510</v>
      </c>
      <c r="G14" s="630">
        <v>26667</v>
      </c>
    </row>
    <row r="15" spans="1:25">
      <c r="A15" s="483" t="s">
        <v>346</v>
      </c>
      <c r="B15" s="483" t="s">
        <v>50</v>
      </c>
      <c r="C15" s="483" t="s">
        <v>618</v>
      </c>
      <c r="D15" s="484">
        <v>13451</v>
      </c>
      <c r="E15" s="484">
        <v>13451</v>
      </c>
      <c r="F15" s="484">
        <v>13451</v>
      </c>
      <c r="G15" s="630">
        <v>25479</v>
      </c>
    </row>
    <row r="16" spans="1:25">
      <c r="A16" s="483" t="s">
        <v>349</v>
      </c>
      <c r="B16" s="483" t="s">
        <v>50</v>
      </c>
      <c r="C16" s="483" t="s">
        <v>616</v>
      </c>
      <c r="D16" s="484">
        <v>49530</v>
      </c>
      <c r="E16" s="484">
        <v>49530</v>
      </c>
      <c r="F16" s="484">
        <v>49530</v>
      </c>
      <c r="G16" s="630">
        <v>18962</v>
      </c>
    </row>
    <row r="17" spans="1:7">
      <c r="A17" s="483" t="s">
        <v>349</v>
      </c>
      <c r="B17" s="483" t="s">
        <v>50</v>
      </c>
      <c r="C17" s="483" t="s">
        <v>616</v>
      </c>
      <c r="D17" s="484">
        <v>49530</v>
      </c>
      <c r="E17" s="484">
        <v>49530</v>
      </c>
      <c r="F17" s="484">
        <v>49530</v>
      </c>
      <c r="G17" s="630">
        <v>36401</v>
      </c>
    </row>
    <row r="18" spans="1:7">
      <c r="A18" s="483" t="s">
        <v>349</v>
      </c>
      <c r="B18" s="483" t="s">
        <v>50</v>
      </c>
      <c r="C18" s="483" t="s">
        <v>617</v>
      </c>
      <c r="D18" s="484">
        <v>18157.57</v>
      </c>
      <c r="E18" s="484">
        <v>18157.57</v>
      </c>
      <c r="F18" s="484">
        <v>18157.57</v>
      </c>
      <c r="G18" s="630"/>
    </row>
    <row r="19" spans="1:7">
      <c r="A19" s="483" t="s">
        <v>349</v>
      </c>
      <c r="B19" s="483" t="s">
        <v>50</v>
      </c>
      <c r="C19" s="483" t="s">
        <v>618</v>
      </c>
      <c r="D19" s="484">
        <v>30051</v>
      </c>
      <c r="E19" s="484">
        <v>30051</v>
      </c>
      <c r="F19" s="484"/>
      <c r="G19" s="630"/>
    </row>
    <row r="20" spans="1:7">
      <c r="A20" s="483" t="s">
        <v>350</v>
      </c>
      <c r="B20" s="483" t="s">
        <v>50</v>
      </c>
      <c r="C20" s="483" t="s">
        <v>617</v>
      </c>
      <c r="D20" s="484">
        <v>23273.19</v>
      </c>
      <c r="E20" s="484"/>
      <c r="F20" s="484"/>
      <c r="G20" s="630"/>
    </row>
    <row r="21" spans="1:7">
      <c r="A21" s="483" t="s">
        <v>351</v>
      </c>
      <c r="B21" s="483" t="s">
        <v>50</v>
      </c>
      <c r="C21" s="483" t="s">
        <v>619</v>
      </c>
      <c r="D21" s="484">
        <v>67240</v>
      </c>
      <c r="E21" s="484">
        <v>67240</v>
      </c>
      <c r="F21" s="484">
        <v>67240</v>
      </c>
      <c r="G21" s="630">
        <v>13179</v>
      </c>
    </row>
    <row r="22" spans="1:7">
      <c r="A22" s="483" t="s">
        <v>351</v>
      </c>
      <c r="B22" s="483" t="s">
        <v>50</v>
      </c>
      <c r="C22" s="483" t="s">
        <v>616</v>
      </c>
      <c r="D22" s="484">
        <v>31705</v>
      </c>
      <c r="E22" s="484">
        <v>31705</v>
      </c>
      <c r="F22" s="484">
        <v>31705</v>
      </c>
      <c r="G22" s="630">
        <v>16458</v>
      </c>
    </row>
    <row r="23" spans="1:7">
      <c r="A23" s="483" t="s">
        <v>351</v>
      </c>
      <c r="B23" s="483" t="s">
        <v>50</v>
      </c>
      <c r="C23" s="483" t="s">
        <v>617</v>
      </c>
      <c r="D23" s="484">
        <v>49425</v>
      </c>
      <c r="E23" s="484">
        <v>49425</v>
      </c>
      <c r="F23" s="484">
        <v>49425</v>
      </c>
      <c r="G23" s="630">
        <v>10981</v>
      </c>
    </row>
    <row r="24" spans="1:7">
      <c r="A24" s="483" t="s">
        <v>351</v>
      </c>
      <c r="B24" s="483" t="s">
        <v>50</v>
      </c>
      <c r="C24" s="483" t="s">
        <v>618</v>
      </c>
      <c r="D24" s="484">
        <v>22730.880000000001</v>
      </c>
      <c r="E24" s="484">
        <v>22730.880000000001</v>
      </c>
      <c r="F24" s="484">
        <v>22730.880000000001</v>
      </c>
      <c r="G24" s="630"/>
    </row>
    <row r="25" spans="1:7">
      <c r="A25" s="483" t="s">
        <v>349</v>
      </c>
      <c r="B25" s="483" t="s">
        <v>54</v>
      </c>
      <c r="C25" s="483" t="s">
        <v>620</v>
      </c>
      <c r="D25" s="484">
        <v>16928</v>
      </c>
      <c r="E25" s="484">
        <v>16928</v>
      </c>
      <c r="F25" s="484"/>
      <c r="G25" s="630"/>
    </row>
    <row r="26" spans="1:7">
      <c r="A26" s="483" t="s">
        <v>352</v>
      </c>
      <c r="B26" s="483" t="s">
        <v>54</v>
      </c>
      <c r="C26" s="483" t="s">
        <v>621</v>
      </c>
      <c r="D26" s="484">
        <v>91398</v>
      </c>
      <c r="E26" s="484">
        <v>91398</v>
      </c>
      <c r="F26" s="484"/>
      <c r="G26" s="630"/>
    </row>
    <row r="27" spans="1:7">
      <c r="A27" s="483" t="s">
        <v>352</v>
      </c>
      <c r="B27" s="483" t="s">
        <v>54</v>
      </c>
      <c r="C27" s="483" t="s">
        <v>622</v>
      </c>
      <c r="D27" s="484">
        <v>25165.98</v>
      </c>
      <c r="E27" s="484">
        <v>25165.98</v>
      </c>
      <c r="F27" s="484">
        <v>25165.98</v>
      </c>
      <c r="G27" s="630">
        <v>39091</v>
      </c>
    </row>
    <row r="28" spans="1:7">
      <c r="A28" s="483" t="s">
        <v>352</v>
      </c>
      <c r="B28" s="483" t="s">
        <v>54</v>
      </c>
      <c r="C28" s="483" t="s">
        <v>620</v>
      </c>
      <c r="D28" s="484">
        <v>17923.53</v>
      </c>
      <c r="E28" s="484"/>
      <c r="F28" s="484"/>
      <c r="G28" s="630"/>
    </row>
    <row r="29" spans="1:7">
      <c r="A29" s="483" t="s">
        <v>353</v>
      </c>
      <c r="B29" s="483" t="s">
        <v>54</v>
      </c>
      <c r="C29" s="483" t="s">
        <v>621</v>
      </c>
      <c r="D29" s="484">
        <v>25572.76</v>
      </c>
      <c r="E29" s="484">
        <v>25572.76</v>
      </c>
      <c r="F29" s="484">
        <v>25572.76</v>
      </c>
      <c r="G29" s="630">
        <v>42825</v>
      </c>
    </row>
    <row r="30" spans="1:7">
      <c r="A30" s="483" t="s">
        <v>353</v>
      </c>
      <c r="B30" s="483" t="s">
        <v>54</v>
      </c>
      <c r="C30" s="483" t="s">
        <v>622</v>
      </c>
      <c r="D30" s="484">
        <v>70171</v>
      </c>
      <c r="E30" s="484">
        <v>70171</v>
      </c>
      <c r="F30" s="484">
        <v>70171</v>
      </c>
      <c r="G30" s="630">
        <v>48555</v>
      </c>
    </row>
    <row r="31" spans="1:7">
      <c r="A31" s="483" t="s">
        <v>353</v>
      </c>
      <c r="B31" s="483" t="s">
        <v>54</v>
      </c>
      <c r="C31" s="483" t="s">
        <v>623</v>
      </c>
      <c r="D31" s="484">
        <v>15271</v>
      </c>
      <c r="E31" s="484">
        <v>15271</v>
      </c>
      <c r="F31" s="484">
        <v>15271</v>
      </c>
      <c r="G31" s="630">
        <v>40497</v>
      </c>
    </row>
    <row r="32" spans="1:7">
      <c r="A32" s="483" t="s">
        <v>353</v>
      </c>
      <c r="B32" s="483" t="s">
        <v>54</v>
      </c>
      <c r="C32" s="483" t="s">
        <v>624</v>
      </c>
      <c r="D32" s="484">
        <v>35243</v>
      </c>
      <c r="E32" s="484">
        <v>35243</v>
      </c>
      <c r="F32" s="484">
        <v>35243</v>
      </c>
      <c r="G32" s="630">
        <v>35169</v>
      </c>
    </row>
    <row r="33" spans="1:7">
      <c r="A33" s="483" t="s">
        <v>353</v>
      </c>
      <c r="B33" s="483" t="s">
        <v>54</v>
      </c>
      <c r="C33" s="483" t="s">
        <v>620</v>
      </c>
      <c r="D33" s="484">
        <v>95570</v>
      </c>
      <c r="E33" s="484">
        <v>95570</v>
      </c>
      <c r="F33" s="484">
        <v>95570</v>
      </c>
      <c r="G33" s="630">
        <v>13501</v>
      </c>
    </row>
    <row r="34" spans="1:7">
      <c r="A34" s="483" t="s">
        <v>354</v>
      </c>
      <c r="B34" s="483" t="s">
        <v>54</v>
      </c>
      <c r="C34" s="483" t="s">
        <v>621</v>
      </c>
      <c r="D34" s="484">
        <v>4271</v>
      </c>
      <c r="E34" s="484"/>
      <c r="F34" s="484"/>
      <c r="G34" s="630"/>
    </row>
    <row r="35" spans="1:7">
      <c r="A35" s="483" t="s">
        <v>354</v>
      </c>
      <c r="B35" s="483" t="s">
        <v>54</v>
      </c>
      <c r="C35" s="483" t="s">
        <v>622</v>
      </c>
      <c r="D35" s="484">
        <v>47767</v>
      </c>
      <c r="E35" s="484">
        <v>47767</v>
      </c>
      <c r="F35" s="484">
        <v>47767</v>
      </c>
      <c r="G35" s="630">
        <v>14540</v>
      </c>
    </row>
    <row r="36" spans="1:7">
      <c r="A36" s="483" t="s">
        <v>354</v>
      </c>
      <c r="B36" s="483" t="s">
        <v>54</v>
      </c>
      <c r="C36" s="483" t="s">
        <v>623</v>
      </c>
      <c r="D36" s="484">
        <v>23818.36</v>
      </c>
      <c r="E36" s="484">
        <v>23818.36</v>
      </c>
      <c r="F36" s="484">
        <v>23818.36</v>
      </c>
      <c r="G36" s="630">
        <v>40174</v>
      </c>
    </row>
    <row r="37" spans="1:7">
      <c r="A37" s="483" t="s">
        <v>355</v>
      </c>
      <c r="B37" s="483" t="s">
        <v>54</v>
      </c>
      <c r="C37" s="483" t="s">
        <v>624</v>
      </c>
      <c r="D37" s="484">
        <v>18335.95</v>
      </c>
      <c r="E37" s="484">
        <v>18335.95</v>
      </c>
      <c r="F37" s="484"/>
      <c r="G37" s="630"/>
    </row>
    <row r="38" spans="1:7">
      <c r="A38" s="483" t="s">
        <v>349</v>
      </c>
      <c r="B38" s="483" t="s">
        <v>57</v>
      </c>
      <c r="C38" s="483" t="s">
        <v>625</v>
      </c>
      <c r="D38" s="484">
        <v>13813</v>
      </c>
      <c r="E38" s="484">
        <v>13813</v>
      </c>
      <c r="F38" s="484"/>
      <c r="G38" s="630"/>
    </row>
    <row r="39" spans="1:7">
      <c r="A39" s="483" t="s">
        <v>352</v>
      </c>
      <c r="B39" s="483" t="s">
        <v>57</v>
      </c>
      <c r="C39" s="483" t="s">
        <v>625</v>
      </c>
      <c r="D39" s="484">
        <v>39565</v>
      </c>
      <c r="E39" s="484">
        <v>39565</v>
      </c>
      <c r="F39" s="484"/>
      <c r="G39" s="630"/>
    </row>
    <row r="40" spans="1:7">
      <c r="A40" s="483" t="s">
        <v>352</v>
      </c>
      <c r="B40" s="483" t="s">
        <v>57</v>
      </c>
      <c r="C40" s="483" t="s">
        <v>626</v>
      </c>
      <c r="D40" s="484">
        <v>39913</v>
      </c>
      <c r="E40" s="484">
        <v>39913</v>
      </c>
      <c r="F40" s="484"/>
      <c r="G40" s="630"/>
    </row>
    <row r="41" spans="1:7">
      <c r="A41" s="483" t="s">
        <v>352</v>
      </c>
      <c r="B41" s="483" t="s">
        <v>57</v>
      </c>
      <c r="C41" s="483" t="s">
        <v>627</v>
      </c>
      <c r="D41" s="484">
        <v>33619</v>
      </c>
      <c r="E41" s="484">
        <v>33619</v>
      </c>
      <c r="F41" s="484">
        <v>33619</v>
      </c>
      <c r="G41" s="630"/>
    </row>
    <row r="42" spans="1:7">
      <c r="A42" s="483" t="s">
        <v>353</v>
      </c>
      <c r="B42" s="483" t="s">
        <v>57</v>
      </c>
      <c r="C42" s="483" t="s">
        <v>628</v>
      </c>
      <c r="D42" s="484">
        <v>67568</v>
      </c>
      <c r="E42" s="484">
        <v>67568</v>
      </c>
      <c r="F42" s="484">
        <v>67568</v>
      </c>
      <c r="G42" s="630"/>
    </row>
    <row r="43" spans="1:7">
      <c r="A43" s="483" t="s">
        <v>353</v>
      </c>
      <c r="B43" s="483" t="s">
        <v>57</v>
      </c>
      <c r="C43" s="483" t="s">
        <v>629</v>
      </c>
      <c r="D43" s="484">
        <v>99346</v>
      </c>
      <c r="E43" s="484">
        <v>99346</v>
      </c>
      <c r="F43" s="484">
        <v>99346</v>
      </c>
      <c r="G43" s="630"/>
    </row>
    <row r="44" spans="1:7">
      <c r="A44" s="483" t="s">
        <v>353</v>
      </c>
      <c r="B44" s="483" t="s">
        <v>57</v>
      </c>
      <c r="C44" s="483" t="s">
        <v>625</v>
      </c>
      <c r="D44" s="484">
        <v>3592</v>
      </c>
      <c r="E44" s="484">
        <v>3592</v>
      </c>
      <c r="F44" s="484">
        <v>3592</v>
      </c>
      <c r="G44" s="630"/>
    </row>
    <row r="45" spans="1:7">
      <c r="A45" s="483" t="s">
        <v>353</v>
      </c>
      <c r="B45" s="483" t="s">
        <v>57</v>
      </c>
      <c r="C45" s="483" t="s">
        <v>626</v>
      </c>
      <c r="D45" s="484">
        <v>68824</v>
      </c>
      <c r="E45" s="484">
        <v>68824</v>
      </c>
      <c r="F45" s="484">
        <v>68824</v>
      </c>
      <c r="G45" s="630">
        <v>29471</v>
      </c>
    </row>
    <row r="46" spans="1:7">
      <c r="A46" s="483" t="s">
        <v>353</v>
      </c>
      <c r="B46" s="483" t="s">
        <v>57</v>
      </c>
      <c r="C46" s="483" t="s">
        <v>627</v>
      </c>
      <c r="D46" s="484">
        <v>29409</v>
      </c>
      <c r="E46" s="484">
        <v>29409</v>
      </c>
      <c r="F46" s="484">
        <v>29409</v>
      </c>
      <c r="G46" s="630">
        <v>44331</v>
      </c>
    </row>
    <row r="47" spans="1:7">
      <c r="A47" s="483" t="s">
        <v>354</v>
      </c>
      <c r="B47" s="483" t="s">
        <v>57</v>
      </c>
      <c r="C47" s="483" t="s">
        <v>628</v>
      </c>
      <c r="D47" s="484">
        <v>42064</v>
      </c>
      <c r="E47" s="484">
        <v>42064</v>
      </c>
      <c r="F47" s="484">
        <v>42064</v>
      </c>
      <c r="G47" s="630">
        <v>30446</v>
      </c>
    </row>
    <row r="48" spans="1:7">
      <c r="A48" s="483" t="s">
        <v>354</v>
      </c>
      <c r="B48" s="483" t="s">
        <v>57</v>
      </c>
      <c r="C48" s="483" t="s">
        <v>626</v>
      </c>
      <c r="D48" s="484">
        <v>62937</v>
      </c>
      <c r="E48" s="484">
        <v>62937</v>
      </c>
      <c r="F48" s="484">
        <v>62937</v>
      </c>
      <c r="G48" s="630">
        <v>38719</v>
      </c>
    </row>
    <row r="49" spans="1:7">
      <c r="A49" s="483" t="s">
        <v>354</v>
      </c>
      <c r="B49" s="483" t="s">
        <v>57</v>
      </c>
      <c r="C49" s="483" t="s">
        <v>627</v>
      </c>
      <c r="D49" s="484">
        <v>72625</v>
      </c>
      <c r="E49" s="484">
        <v>72625</v>
      </c>
      <c r="F49" s="484">
        <v>72625</v>
      </c>
      <c r="G49" s="630"/>
    </row>
    <row r="50" spans="1:7">
      <c r="A50" s="483" t="s">
        <v>355</v>
      </c>
      <c r="B50" s="483" t="s">
        <v>57</v>
      </c>
      <c r="C50" s="483" t="s">
        <v>629</v>
      </c>
      <c r="D50" s="484">
        <v>96146</v>
      </c>
      <c r="E50" s="484">
        <v>96146</v>
      </c>
      <c r="F50" s="484">
        <v>96146</v>
      </c>
      <c r="G50" s="630">
        <v>41701</v>
      </c>
    </row>
    <row r="51" spans="1:7">
      <c r="A51" s="483" t="s">
        <v>346</v>
      </c>
      <c r="B51" s="483" t="s">
        <v>52</v>
      </c>
      <c r="C51" s="483" t="s">
        <v>630</v>
      </c>
      <c r="D51" s="484">
        <v>88137</v>
      </c>
      <c r="E51" s="484">
        <v>88137</v>
      </c>
      <c r="F51" s="484">
        <v>88137</v>
      </c>
      <c r="G51" s="630">
        <v>21576</v>
      </c>
    </row>
    <row r="52" spans="1:7">
      <c r="A52" s="483" t="s">
        <v>346</v>
      </c>
      <c r="B52" s="483" t="s">
        <v>52</v>
      </c>
      <c r="C52" s="483" t="s">
        <v>631</v>
      </c>
      <c r="D52" s="484">
        <v>35651</v>
      </c>
      <c r="E52" s="484">
        <v>35651</v>
      </c>
      <c r="F52" s="484"/>
      <c r="G52" s="630"/>
    </row>
    <row r="53" spans="1:7">
      <c r="A53" s="483" t="s">
        <v>346</v>
      </c>
      <c r="B53" s="483" t="s">
        <v>52</v>
      </c>
      <c r="C53" s="483" t="s">
        <v>632</v>
      </c>
      <c r="D53" s="484">
        <v>15881</v>
      </c>
      <c r="E53" s="484">
        <v>15881</v>
      </c>
      <c r="F53" s="484">
        <v>15881</v>
      </c>
      <c r="G53" s="630">
        <v>41057</v>
      </c>
    </row>
    <row r="54" spans="1:7">
      <c r="A54" s="483" t="s">
        <v>349</v>
      </c>
      <c r="B54" s="483" t="s">
        <v>52</v>
      </c>
      <c r="C54" s="483" t="s">
        <v>630</v>
      </c>
      <c r="D54" s="484">
        <v>51245</v>
      </c>
      <c r="E54" s="484">
        <v>51245</v>
      </c>
      <c r="F54" s="484">
        <v>51245</v>
      </c>
      <c r="G54" s="630">
        <v>22691</v>
      </c>
    </row>
    <row r="55" spans="1:7">
      <c r="A55" s="483" t="s">
        <v>349</v>
      </c>
      <c r="B55" s="483" t="s">
        <v>52</v>
      </c>
      <c r="C55" s="483" t="s">
        <v>633</v>
      </c>
      <c r="D55" s="484">
        <v>72598</v>
      </c>
      <c r="E55" s="484">
        <v>72598</v>
      </c>
      <c r="F55" s="484">
        <v>72598</v>
      </c>
      <c r="G55" s="630">
        <v>39203</v>
      </c>
    </row>
    <row r="56" spans="1:7">
      <c r="A56" s="483" t="s">
        <v>349</v>
      </c>
      <c r="B56" s="483" t="s">
        <v>52</v>
      </c>
      <c r="C56" s="483" t="s">
        <v>631</v>
      </c>
      <c r="D56" s="484">
        <v>36851</v>
      </c>
      <c r="E56" s="484">
        <v>36851</v>
      </c>
      <c r="F56" s="484">
        <v>36851</v>
      </c>
      <c r="G56" s="630"/>
    </row>
    <row r="57" spans="1:7">
      <c r="A57" s="483" t="s">
        <v>349</v>
      </c>
      <c r="B57" s="483" t="s">
        <v>52</v>
      </c>
      <c r="C57" s="483" t="s">
        <v>632</v>
      </c>
      <c r="D57" s="484">
        <v>79368</v>
      </c>
      <c r="E57" s="484">
        <v>79368</v>
      </c>
      <c r="F57" s="484"/>
      <c r="G57" s="630"/>
    </row>
    <row r="58" spans="1:7">
      <c r="A58" s="483" t="s">
        <v>350</v>
      </c>
      <c r="B58" s="483" t="s">
        <v>52</v>
      </c>
      <c r="C58" s="483" t="s">
        <v>634</v>
      </c>
      <c r="D58" s="484">
        <v>20766</v>
      </c>
      <c r="E58" s="484">
        <v>20766</v>
      </c>
      <c r="F58" s="484">
        <v>20766</v>
      </c>
      <c r="G58" s="630">
        <v>45755</v>
      </c>
    </row>
    <row r="59" spans="1:7">
      <c r="A59" s="483" t="s">
        <v>351</v>
      </c>
      <c r="B59" s="483" t="s">
        <v>52</v>
      </c>
      <c r="C59" s="483" t="s">
        <v>630</v>
      </c>
      <c r="D59" s="484">
        <v>68468</v>
      </c>
      <c r="E59" s="484"/>
      <c r="F59" s="484"/>
      <c r="G59" s="630"/>
    </row>
    <row r="60" spans="1:7">
      <c r="A60" s="483" t="s">
        <v>351</v>
      </c>
      <c r="B60" s="483" t="s">
        <v>52</v>
      </c>
      <c r="C60" s="483" t="s">
        <v>633</v>
      </c>
      <c r="D60" s="484">
        <v>44836</v>
      </c>
      <c r="E60" s="484">
        <v>44836</v>
      </c>
      <c r="F60" s="484">
        <v>44836</v>
      </c>
      <c r="G60" s="630">
        <v>41225</v>
      </c>
    </row>
    <row r="61" spans="1:7">
      <c r="A61" s="483" t="s">
        <v>351</v>
      </c>
      <c r="B61" s="483" t="s">
        <v>52</v>
      </c>
      <c r="C61" s="483" t="s">
        <v>631</v>
      </c>
      <c r="D61" s="484">
        <v>58179</v>
      </c>
      <c r="E61" s="484">
        <v>58179</v>
      </c>
      <c r="F61" s="484">
        <v>58179</v>
      </c>
      <c r="G61" s="630">
        <v>21392</v>
      </c>
    </row>
    <row r="62" spans="1:7">
      <c r="A62" s="483" t="s">
        <v>351</v>
      </c>
      <c r="B62" s="483" t="s">
        <v>52</v>
      </c>
      <c r="C62" s="483" t="s">
        <v>632</v>
      </c>
      <c r="D62" s="484">
        <v>31565</v>
      </c>
      <c r="E62" s="484">
        <v>31565</v>
      </c>
      <c r="F62" s="484">
        <v>31565</v>
      </c>
      <c r="G62" s="630">
        <v>25205</v>
      </c>
    </row>
  </sheetData>
  <sortState ref="A13:E62">
    <sortCondition ref="B12"/>
  </sortState>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tabColor rgb="FFFF6565"/>
  </sheetPr>
  <dimension ref="A1:H47"/>
  <sheetViews>
    <sheetView workbookViewId="0"/>
  </sheetViews>
  <sheetFormatPr defaultColWidth="8.875" defaultRowHeight="16.5"/>
  <cols>
    <col min="1" max="1" width="9" style="4" customWidth="1"/>
    <col min="2" max="16384" width="8.875" style="4"/>
  </cols>
  <sheetData>
    <row r="1" spans="1:8">
      <c r="A1" s="4" t="s">
        <v>635</v>
      </c>
      <c r="B1" s="4" t="s">
        <v>506</v>
      </c>
      <c r="C1" s="4" t="s">
        <v>636</v>
      </c>
      <c r="D1" s="4" t="s">
        <v>637</v>
      </c>
      <c r="E1" s="4" t="s">
        <v>638</v>
      </c>
      <c r="F1" s="4" t="s">
        <v>639</v>
      </c>
      <c r="G1" s="4" t="s">
        <v>286</v>
      </c>
      <c r="H1" s="4" t="s">
        <v>640</v>
      </c>
    </row>
    <row r="2" spans="1:8">
      <c r="A2" s="4" t="s">
        <v>641</v>
      </c>
      <c r="B2" s="485">
        <v>41852</v>
      </c>
      <c r="C2" s="4" t="s">
        <v>642</v>
      </c>
      <c r="D2" s="4" t="s">
        <v>643</v>
      </c>
      <c r="E2" s="4" t="s">
        <v>644</v>
      </c>
      <c r="F2" s="4">
        <v>3000051267</v>
      </c>
      <c r="G2" s="4">
        <v>31263.9</v>
      </c>
      <c r="H2" s="4" t="s">
        <v>645</v>
      </c>
    </row>
    <row r="3" spans="1:8">
      <c r="A3" s="4" t="s">
        <v>641</v>
      </c>
      <c r="B3" s="485">
        <v>41852</v>
      </c>
      <c r="C3" s="4" t="s">
        <v>646</v>
      </c>
      <c r="D3" s="4" t="s">
        <v>647</v>
      </c>
      <c r="E3" s="4" t="s">
        <v>648</v>
      </c>
      <c r="F3" s="4">
        <v>3000051264</v>
      </c>
      <c r="G3" s="4">
        <v>47447.5</v>
      </c>
      <c r="H3" s="4" t="s">
        <v>649</v>
      </c>
    </row>
    <row r="4" spans="1:8">
      <c r="A4" s="4" t="s">
        <v>641</v>
      </c>
      <c r="B4" s="485">
        <v>41852</v>
      </c>
      <c r="C4" s="4" t="s">
        <v>650</v>
      </c>
      <c r="D4" s="4" t="s">
        <v>651</v>
      </c>
      <c r="E4" s="4" t="s">
        <v>652</v>
      </c>
      <c r="F4" s="4">
        <v>3000051289</v>
      </c>
      <c r="G4" s="4">
        <v>52501.74</v>
      </c>
      <c r="H4" s="4" t="s">
        <v>653</v>
      </c>
    </row>
    <row r="5" spans="1:8">
      <c r="A5" s="4" t="s">
        <v>641</v>
      </c>
      <c r="B5" s="485">
        <v>41852</v>
      </c>
      <c r="C5" s="4" t="s">
        <v>654</v>
      </c>
      <c r="D5" s="4" t="s">
        <v>655</v>
      </c>
      <c r="E5" s="4" t="s">
        <v>656</v>
      </c>
      <c r="F5" s="4">
        <v>3000051284</v>
      </c>
      <c r="G5" s="4">
        <v>68244</v>
      </c>
      <c r="H5" s="4" t="s">
        <v>657</v>
      </c>
    </row>
    <row r="6" spans="1:8">
      <c r="A6" s="4" t="s">
        <v>641</v>
      </c>
      <c r="B6" s="485">
        <v>41852</v>
      </c>
      <c r="C6" s="4" t="s">
        <v>646</v>
      </c>
      <c r="D6" s="4" t="s">
        <v>658</v>
      </c>
      <c r="E6" s="4" t="s">
        <v>659</v>
      </c>
      <c r="F6" s="4">
        <v>3000051266</v>
      </c>
      <c r="G6" s="4">
        <v>105000</v>
      </c>
      <c r="H6" s="4" t="s">
        <v>660</v>
      </c>
    </row>
    <row r="7" spans="1:8">
      <c r="A7" s="4" t="s">
        <v>641</v>
      </c>
      <c r="B7" s="485">
        <v>41856</v>
      </c>
      <c r="C7" s="4" t="s">
        <v>661</v>
      </c>
      <c r="D7" s="4" t="s">
        <v>662</v>
      </c>
      <c r="E7" s="4" t="s">
        <v>663</v>
      </c>
      <c r="F7" s="4">
        <v>3000051330</v>
      </c>
      <c r="G7" s="4">
        <v>31090</v>
      </c>
      <c r="H7" s="4" t="s">
        <v>664</v>
      </c>
    </row>
    <row r="8" spans="1:8">
      <c r="A8" s="4" t="s">
        <v>641</v>
      </c>
      <c r="B8" s="485">
        <v>41856</v>
      </c>
      <c r="C8" s="4" t="s">
        <v>646</v>
      </c>
      <c r="D8" s="4" t="s">
        <v>658</v>
      </c>
      <c r="E8" s="4" t="s">
        <v>665</v>
      </c>
      <c r="F8" s="4">
        <v>3000051401</v>
      </c>
      <c r="G8" s="4">
        <v>36887.5</v>
      </c>
      <c r="H8" s="4" t="s">
        <v>666</v>
      </c>
    </row>
    <row r="9" spans="1:8">
      <c r="A9" s="4" t="s">
        <v>641</v>
      </c>
      <c r="B9" s="485">
        <v>41856</v>
      </c>
      <c r="C9" s="4" t="s">
        <v>650</v>
      </c>
      <c r="D9" s="4" t="s">
        <v>667</v>
      </c>
      <c r="E9" s="4" t="s">
        <v>668</v>
      </c>
      <c r="F9" s="4">
        <v>3000051399</v>
      </c>
      <c r="G9" s="4">
        <v>40925</v>
      </c>
      <c r="H9" s="4" t="s">
        <v>669</v>
      </c>
    </row>
    <row r="10" spans="1:8">
      <c r="A10" s="4" t="s">
        <v>641</v>
      </c>
      <c r="B10" s="485">
        <v>41856</v>
      </c>
      <c r="C10" s="4" t="s">
        <v>670</v>
      </c>
      <c r="D10" s="4" t="s">
        <v>671</v>
      </c>
      <c r="E10" s="4" t="s">
        <v>672</v>
      </c>
      <c r="F10" s="4">
        <v>3000051357</v>
      </c>
      <c r="G10" s="4">
        <v>49202.239999999998</v>
      </c>
      <c r="H10" s="4" t="s">
        <v>673</v>
      </c>
    </row>
    <row r="11" spans="1:8">
      <c r="A11" s="4" t="s">
        <v>641</v>
      </c>
      <c r="B11" s="485">
        <v>41856</v>
      </c>
      <c r="C11" s="4" t="s">
        <v>674</v>
      </c>
      <c r="D11" s="4" t="s">
        <v>675</v>
      </c>
      <c r="E11" s="4" t="s">
        <v>676</v>
      </c>
      <c r="F11" s="4">
        <v>3000051319</v>
      </c>
      <c r="G11" s="4">
        <v>64800</v>
      </c>
      <c r="H11" s="4" t="s">
        <v>677</v>
      </c>
    </row>
    <row r="12" spans="1:8">
      <c r="A12" s="4" t="s">
        <v>641</v>
      </c>
      <c r="B12" s="485">
        <v>41856</v>
      </c>
      <c r="C12" s="4" t="s">
        <v>678</v>
      </c>
      <c r="D12" s="4" t="s">
        <v>679</v>
      </c>
      <c r="E12" s="4" t="s">
        <v>680</v>
      </c>
      <c r="F12" s="4">
        <v>3000051385</v>
      </c>
      <c r="G12" s="4">
        <v>73669.070000000007</v>
      </c>
      <c r="H12" s="4" t="s">
        <v>681</v>
      </c>
    </row>
    <row r="13" spans="1:8">
      <c r="A13" s="4" t="s">
        <v>641</v>
      </c>
      <c r="B13" s="485">
        <v>41856</v>
      </c>
      <c r="C13" s="4" t="s">
        <v>650</v>
      </c>
      <c r="D13" s="4" t="s">
        <v>682</v>
      </c>
      <c r="E13" s="4" t="s">
        <v>683</v>
      </c>
      <c r="F13" s="4">
        <v>3000051395</v>
      </c>
      <c r="G13" s="4">
        <v>93037.5</v>
      </c>
      <c r="H13" s="4" t="s">
        <v>684</v>
      </c>
    </row>
    <row r="14" spans="1:8">
      <c r="A14" s="4" t="s">
        <v>641</v>
      </c>
      <c r="B14" s="485">
        <v>41856</v>
      </c>
      <c r="C14" s="4" t="s">
        <v>685</v>
      </c>
      <c r="D14" s="4" t="s">
        <v>686</v>
      </c>
      <c r="E14" s="4" t="s">
        <v>687</v>
      </c>
      <c r="F14" s="4">
        <v>3000051334</v>
      </c>
      <c r="G14" s="4">
        <v>115094.48</v>
      </c>
      <c r="H14" s="4" t="s">
        <v>688</v>
      </c>
    </row>
    <row r="15" spans="1:8">
      <c r="A15" s="4" t="s">
        <v>641</v>
      </c>
      <c r="B15" s="485">
        <v>41856</v>
      </c>
      <c r="C15" s="4" t="s">
        <v>689</v>
      </c>
      <c r="D15" s="4" t="s">
        <v>690</v>
      </c>
      <c r="E15" s="4" t="s">
        <v>691</v>
      </c>
      <c r="F15" s="4">
        <v>3000051352</v>
      </c>
      <c r="G15" s="4">
        <v>205112.16</v>
      </c>
      <c r="H15" s="4" t="s">
        <v>692</v>
      </c>
    </row>
    <row r="16" spans="1:8">
      <c r="A16" s="4" t="s">
        <v>641</v>
      </c>
      <c r="B16" s="485">
        <v>41856</v>
      </c>
      <c r="C16" s="4" t="s">
        <v>685</v>
      </c>
      <c r="D16" s="4" t="s">
        <v>693</v>
      </c>
      <c r="E16" s="4" t="s">
        <v>687</v>
      </c>
      <c r="F16" s="4">
        <v>3000051334</v>
      </c>
      <c r="G16" s="4">
        <v>496992.2</v>
      </c>
      <c r="H16" s="4" t="s">
        <v>688</v>
      </c>
    </row>
    <row r="17" spans="1:8">
      <c r="A17" s="4" t="s">
        <v>641</v>
      </c>
      <c r="B17" s="485">
        <v>41856</v>
      </c>
      <c r="C17" s="4" t="s">
        <v>694</v>
      </c>
      <c r="D17" s="4" t="s">
        <v>695</v>
      </c>
      <c r="E17" s="4" t="s">
        <v>696</v>
      </c>
      <c r="F17" s="4">
        <v>3000051349</v>
      </c>
      <c r="G17" s="4">
        <v>724880</v>
      </c>
      <c r="H17" s="4" t="s">
        <v>697</v>
      </c>
    </row>
    <row r="18" spans="1:8">
      <c r="A18" s="4" t="s">
        <v>641</v>
      </c>
      <c r="B18" s="485">
        <v>41857</v>
      </c>
      <c r="C18" s="4" t="s">
        <v>698</v>
      </c>
      <c r="D18" s="4" t="s">
        <v>699</v>
      </c>
      <c r="E18" s="4" t="s">
        <v>680</v>
      </c>
      <c r="F18" s="4">
        <v>3000051443</v>
      </c>
      <c r="G18" s="4">
        <v>26745.599999999999</v>
      </c>
      <c r="H18" s="4" t="s">
        <v>681</v>
      </c>
    </row>
    <row r="19" spans="1:8">
      <c r="A19" s="4" t="s">
        <v>641</v>
      </c>
      <c r="B19" s="485">
        <v>41857</v>
      </c>
      <c r="C19" s="4" t="s">
        <v>650</v>
      </c>
      <c r="D19" s="4" t="s">
        <v>667</v>
      </c>
      <c r="E19" s="4" t="s">
        <v>700</v>
      </c>
      <c r="F19" s="4">
        <v>3000051455</v>
      </c>
      <c r="G19" s="4">
        <v>33750</v>
      </c>
      <c r="H19" s="4" t="s">
        <v>701</v>
      </c>
    </row>
    <row r="20" spans="1:8">
      <c r="A20" s="4" t="s">
        <v>641</v>
      </c>
      <c r="B20" s="485">
        <v>41857</v>
      </c>
      <c r="C20" s="4" t="s">
        <v>702</v>
      </c>
      <c r="D20" s="4" t="s">
        <v>703</v>
      </c>
      <c r="E20" s="4" t="s">
        <v>680</v>
      </c>
      <c r="F20" s="4">
        <v>3000051463</v>
      </c>
      <c r="G20" s="4">
        <v>46118.44</v>
      </c>
      <c r="H20" s="4" t="s">
        <v>704</v>
      </c>
    </row>
    <row r="21" spans="1:8">
      <c r="A21" s="4" t="s">
        <v>641</v>
      </c>
      <c r="B21" s="485">
        <v>41857</v>
      </c>
      <c r="C21" s="4" t="s">
        <v>705</v>
      </c>
      <c r="D21" s="4" t="s">
        <v>706</v>
      </c>
      <c r="E21" s="4" t="s">
        <v>680</v>
      </c>
      <c r="F21" s="4">
        <v>3000051443</v>
      </c>
      <c r="G21" s="4">
        <v>217500</v>
      </c>
      <c r="H21" s="4" t="s">
        <v>704</v>
      </c>
    </row>
    <row r="22" spans="1:8">
      <c r="A22" s="4" t="s">
        <v>641</v>
      </c>
      <c r="B22" s="485">
        <v>41858</v>
      </c>
      <c r="C22" s="4" t="s">
        <v>642</v>
      </c>
      <c r="D22" s="4" t="s">
        <v>658</v>
      </c>
      <c r="E22" s="4" t="s">
        <v>707</v>
      </c>
      <c r="F22" s="4">
        <v>3000051492</v>
      </c>
      <c r="G22" s="4">
        <v>26513.91</v>
      </c>
      <c r="H22" s="4" t="s">
        <v>649</v>
      </c>
    </row>
    <row r="23" spans="1:8">
      <c r="A23" s="4" t="s">
        <v>641</v>
      </c>
      <c r="B23" s="485">
        <v>41858</v>
      </c>
      <c r="C23" s="4" t="s">
        <v>642</v>
      </c>
      <c r="D23" s="4" t="s">
        <v>675</v>
      </c>
      <c r="E23" s="4" t="s">
        <v>707</v>
      </c>
      <c r="F23" s="4">
        <v>3000051493</v>
      </c>
      <c r="G23" s="4">
        <v>36985.339999999997</v>
      </c>
      <c r="H23" s="4" t="s">
        <v>649</v>
      </c>
    </row>
    <row r="24" spans="1:8">
      <c r="A24" s="4" t="s">
        <v>641</v>
      </c>
      <c r="B24" s="485">
        <v>41858</v>
      </c>
      <c r="C24" s="4" t="s">
        <v>642</v>
      </c>
      <c r="D24" s="4" t="s">
        <v>708</v>
      </c>
      <c r="E24" s="4" t="s">
        <v>707</v>
      </c>
      <c r="F24" s="4">
        <v>3000051493</v>
      </c>
      <c r="G24" s="4">
        <v>38501.449999999997</v>
      </c>
      <c r="H24" s="4" t="s">
        <v>649</v>
      </c>
    </row>
    <row r="25" spans="1:8">
      <c r="A25" s="4" t="s">
        <v>641</v>
      </c>
      <c r="B25" s="485">
        <v>41858</v>
      </c>
      <c r="C25" s="4" t="s">
        <v>709</v>
      </c>
      <c r="D25" s="4" t="s">
        <v>710</v>
      </c>
      <c r="E25" s="4" t="s">
        <v>711</v>
      </c>
      <c r="F25" s="4">
        <v>3000051482</v>
      </c>
      <c r="G25" s="4">
        <v>45000</v>
      </c>
      <c r="H25" s="4" t="s">
        <v>712</v>
      </c>
    </row>
    <row r="26" spans="1:8">
      <c r="A26" s="4" t="s">
        <v>641</v>
      </c>
      <c r="B26" s="485">
        <v>41858</v>
      </c>
      <c r="C26" s="4" t="s">
        <v>646</v>
      </c>
      <c r="D26" s="4" t="s">
        <v>647</v>
      </c>
      <c r="E26" s="4" t="s">
        <v>713</v>
      </c>
      <c r="F26" s="4">
        <v>3000051480</v>
      </c>
      <c r="G26" s="4">
        <v>76540</v>
      </c>
      <c r="H26" s="4" t="s">
        <v>649</v>
      </c>
    </row>
    <row r="27" spans="1:8">
      <c r="A27" s="4" t="s">
        <v>641</v>
      </c>
      <c r="B27" s="485">
        <v>41858</v>
      </c>
      <c r="C27" s="4" t="s">
        <v>714</v>
      </c>
      <c r="D27" s="4" t="s">
        <v>715</v>
      </c>
      <c r="E27" s="4" t="s">
        <v>716</v>
      </c>
      <c r="F27" s="4">
        <v>3000051510</v>
      </c>
      <c r="G27" s="4">
        <v>78089.61</v>
      </c>
      <c r="H27" s="4" t="s">
        <v>681</v>
      </c>
    </row>
    <row r="28" spans="1:8">
      <c r="A28" s="4" t="s">
        <v>641</v>
      </c>
      <c r="B28" s="485">
        <v>41858</v>
      </c>
      <c r="C28" s="4" t="s">
        <v>717</v>
      </c>
      <c r="D28" s="4" t="s">
        <v>718</v>
      </c>
      <c r="E28" s="4" t="s">
        <v>680</v>
      </c>
      <c r="F28" s="4">
        <v>3000051488</v>
      </c>
      <c r="G28" s="4">
        <v>127500</v>
      </c>
      <c r="H28" s="4" t="s">
        <v>704</v>
      </c>
    </row>
    <row r="29" spans="1:8">
      <c r="A29" s="4" t="s">
        <v>641</v>
      </c>
      <c r="B29" s="485">
        <v>41858</v>
      </c>
      <c r="C29" s="4" t="s">
        <v>646</v>
      </c>
      <c r="D29" s="4" t="s">
        <v>708</v>
      </c>
      <c r="E29" s="4" t="s">
        <v>719</v>
      </c>
      <c r="F29" s="4">
        <v>3000051481</v>
      </c>
      <c r="G29" s="4">
        <v>130650</v>
      </c>
      <c r="H29" s="4" t="s">
        <v>720</v>
      </c>
    </row>
    <row r="30" spans="1:8">
      <c r="A30" s="4" t="s">
        <v>641</v>
      </c>
      <c r="B30" s="485">
        <v>41858</v>
      </c>
      <c r="C30" s="4" t="s">
        <v>646</v>
      </c>
      <c r="D30" s="4" t="s">
        <v>721</v>
      </c>
      <c r="E30" s="4" t="s">
        <v>722</v>
      </c>
      <c r="F30" s="4">
        <v>3000051478</v>
      </c>
      <c r="G30" s="4">
        <v>132582</v>
      </c>
      <c r="H30" s="4" t="s">
        <v>723</v>
      </c>
    </row>
    <row r="31" spans="1:8">
      <c r="A31" s="4" t="s">
        <v>641</v>
      </c>
      <c r="B31" s="485">
        <v>41858</v>
      </c>
      <c r="C31" s="4" t="s">
        <v>702</v>
      </c>
      <c r="D31" s="4" t="s">
        <v>718</v>
      </c>
      <c r="E31" s="4" t="s">
        <v>680</v>
      </c>
      <c r="F31" s="4">
        <v>3000051488</v>
      </c>
      <c r="G31" s="4">
        <v>547066.57999999996</v>
      </c>
      <c r="H31" s="4" t="s">
        <v>704</v>
      </c>
    </row>
    <row r="32" spans="1:8">
      <c r="A32" s="4" t="s">
        <v>641</v>
      </c>
      <c r="B32" s="485">
        <v>41859</v>
      </c>
      <c r="C32" s="4" t="s">
        <v>724</v>
      </c>
      <c r="D32" s="4" t="s">
        <v>725</v>
      </c>
      <c r="E32" s="4" t="s">
        <v>726</v>
      </c>
      <c r="F32" s="4">
        <v>3000051550</v>
      </c>
      <c r="G32" s="4">
        <v>31250</v>
      </c>
      <c r="H32" s="4" t="s">
        <v>727</v>
      </c>
    </row>
    <row r="33" spans="1:8">
      <c r="A33" s="4" t="s">
        <v>641</v>
      </c>
      <c r="B33" s="485">
        <v>41859</v>
      </c>
      <c r="C33" s="4" t="s">
        <v>694</v>
      </c>
      <c r="D33" s="4" t="s">
        <v>728</v>
      </c>
      <c r="E33" s="4" t="s">
        <v>729</v>
      </c>
      <c r="F33" s="4">
        <v>3000051535</v>
      </c>
      <c r="G33" s="4">
        <v>94500</v>
      </c>
      <c r="H33" s="4" t="s">
        <v>730</v>
      </c>
    </row>
    <row r="34" spans="1:8">
      <c r="A34" s="4" t="s">
        <v>641</v>
      </c>
      <c r="B34" s="485">
        <v>41859</v>
      </c>
      <c r="C34" s="4" t="s">
        <v>731</v>
      </c>
      <c r="D34" s="4" t="s">
        <v>732</v>
      </c>
      <c r="E34" s="4" t="s">
        <v>733</v>
      </c>
      <c r="F34" s="4">
        <v>3000051574</v>
      </c>
      <c r="G34" s="4">
        <v>133071.88</v>
      </c>
      <c r="H34" s="4" t="s">
        <v>734</v>
      </c>
    </row>
    <row r="35" spans="1:8">
      <c r="A35" s="4" t="s">
        <v>641</v>
      </c>
      <c r="B35" s="485">
        <v>41859</v>
      </c>
      <c r="C35" s="4" t="s">
        <v>642</v>
      </c>
      <c r="D35" s="4" t="s">
        <v>735</v>
      </c>
      <c r="E35" s="4" t="s">
        <v>736</v>
      </c>
      <c r="F35" s="4">
        <v>3000051528</v>
      </c>
      <c r="G35" s="4">
        <v>418839.27</v>
      </c>
      <c r="H35" s="4" t="s">
        <v>737</v>
      </c>
    </row>
    <row r="36" spans="1:8">
      <c r="A36" s="4" t="s">
        <v>641</v>
      </c>
      <c r="B36" s="485">
        <v>41859</v>
      </c>
      <c r="C36" s="4" t="s">
        <v>738</v>
      </c>
      <c r="D36" s="4" t="s">
        <v>739</v>
      </c>
      <c r="E36" s="4" t="s">
        <v>740</v>
      </c>
      <c r="F36" s="4">
        <v>3000051517</v>
      </c>
      <c r="G36" s="4">
        <v>2944547.41</v>
      </c>
      <c r="H36" s="4" t="s">
        <v>741</v>
      </c>
    </row>
    <row r="37" spans="1:8">
      <c r="A37" s="4" t="s">
        <v>641</v>
      </c>
      <c r="B37" s="485">
        <v>41862</v>
      </c>
      <c r="C37" s="4" t="s">
        <v>642</v>
      </c>
      <c r="D37" s="4" t="s">
        <v>742</v>
      </c>
      <c r="E37" s="4" t="s">
        <v>743</v>
      </c>
      <c r="F37" s="4">
        <v>3000051584</v>
      </c>
      <c r="G37" s="4">
        <v>27335.24</v>
      </c>
      <c r="H37" s="4" t="s">
        <v>649</v>
      </c>
    </row>
    <row r="38" spans="1:8">
      <c r="A38" s="4" t="s">
        <v>641</v>
      </c>
      <c r="B38" s="485">
        <v>41862</v>
      </c>
      <c r="C38" s="4" t="s">
        <v>744</v>
      </c>
      <c r="D38" s="4" t="s">
        <v>686</v>
      </c>
      <c r="E38" s="4" t="s">
        <v>745</v>
      </c>
      <c r="F38" s="4">
        <v>3000051585</v>
      </c>
      <c r="G38" s="4">
        <v>30000</v>
      </c>
      <c r="H38" s="4" t="s">
        <v>746</v>
      </c>
    </row>
    <row r="39" spans="1:8">
      <c r="A39" s="4" t="s">
        <v>641</v>
      </c>
      <c r="B39" s="485">
        <v>41862</v>
      </c>
      <c r="C39" s="4" t="s">
        <v>646</v>
      </c>
      <c r="D39" s="4" t="s">
        <v>708</v>
      </c>
      <c r="E39" s="4" t="s">
        <v>747</v>
      </c>
      <c r="F39" s="4">
        <v>3000051608</v>
      </c>
      <c r="G39" s="4">
        <v>30000</v>
      </c>
      <c r="H39" s="4" t="s">
        <v>720</v>
      </c>
    </row>
    <row r="40" spans="1:8">
      <c r="A40" s="4" t="s">
        <v>641</v>
      </c>
      <c r="B40" s="485">
        <v>41862</v>
      </c>
      <c r="C40" s="4" t="s">
        <v>702</v>
      </c>
      <c r="D40" s="4" t="s">
        <v>748</v>
      </c>
      <c r="E40" s="4" t="s">
        <v>680</v>
      </c>
      <c r="F40" s="4">
        <v>3000051598</v>
      </c>
      <c r="G40" s="4">
        <v>53446.080000000002</v>
      </c>
      <c r="H40" s="4" t="s">
        <v>749</v>
      </c>
    </row>
    <row r="41" spans="1:8">
      <c r="A41" s="4" t="s">
        <v>641</v>
      </c>
      <c r="B41" s="485">
        <v>41862</v>
      </c>
      <c r="C41" s="4" t="s">
        <v>705</v>
      </c>
      <c r="D41" s="4" t="s">
        <v>750</v>
      </c>
      <c r="E41" s="4" t="s">
        <v>680</v>
      </c>
      <c r="F41" s="4">
        <v>3000051598</v>
      </c>
      <c r="G41" s="4">
        <v>63656.08</v>
      </c>
      <c r="H41" s="4" t="s">
        <v>751</v>
      </c>
    </row>
    <row r="42" spans="1:8">
      <c r="A42" s="4" t="s">
        <v>641</v>
      </c>
      <c r="B42" s="485">
        <v>41862</v>
      </c>
      <c r="C42" s="4" t="s">
        <v>752</v>
      </c>
      <c r="D42" s="4" t="s">
        <v>753</v>
      </c>
      <c r="E42" s="4" t="s">
        <v>754</v>
      </c>
      <c r="F42" s="4">
        <v>3000051595</v>
      </c>
      <c r="G42" s="4">
        <v>67927</v>
      </c>
      <c r="H42" s="4" t="s">
        <v>755</v>
      </c>
    </row>
    <row r="43" spans="1:8">
      <c r="A43" s="4" t="s">
        <v>641</v>
      </c>
      <c r="B43" s="485">
        <v>41862</v>
      </c>
      <c r="C43" s="4" t="s">
        <v>650</v>
      </c>
      <c r="D43" s="4" t="s">
        <v>756</v>
      </c>
      <c r="E43" s="4" t="s">
        <v>757</v>
      </c>
      <c r="F43" s="4">
        <v>3000051614</v>
      </c>
      <c r="G43" s="4">
        <v>114346.67</v>
      </c>
      <c r="H43" s="4" t="s">
        <v>758</v>
      </c>
    </row>
    <row r="44" spans="1:8">
      <c r="A44" s="4" t="s">
        <v>641</v>
      </c>
      <c r="B44" s="485">
        <v>41862</v>
      </c>
      <c r="C44" s="4" t="s">
        <v>654</v>
      </c>
      <c r="D44" s="4" t="s">
        <v>655</v>
      </c>
      <c r="E44" s="4" t="s">
        <v>656</v>
      </c>
      <c r="F44" s="4">
        <v>3000051610</v>
      </c>
      <c r="G44" s="4">
        <v>136488</v>
      </c>
      <c r="H44" s="4" t="s">
        <v>657</v>
      </c>
    </row>
    <row r="45" spans="1:8">
      <c r="A45" s="4" t="s">
        <v>641</v>
      </c>
      <c r="B45" s="485">
        <v>41863</v>
      </c>
      <c r="C45" s="4" t="s">
        <v>646</v>
      </c>
      <c r="D45" s="4" t="s">
        <v>759</v>
      </c>
      <c r="E45" s="4" t="s">
        <v>760</v>
      </c>
      <c r="F45" s="4">
        <v>3000051631</v>
      </c>
      <c r="G45" s="4">
        <v>60488.56</v>
      </c>
      <c r="H45" s="4" t="s">
        <v>761</v>
      </c>
    </row>
    <row r="46" spans="1:8">
      <c r="A46" s="4" t="s">
        <v>641</v>
      </c>
      <c r="B46" s="485">
        <v>41863</v>
      </c>
      <c r="C46" s="4" t="s">
        <v>762</v>
      </c>
      <c r="D46" s="4" t="s">
        <v>763</v>
      </c>
      <c r="E46" s="4" t="s">
        <v>764</v>
      </c>
      <c r="F46" s="4">
        <v>2000516</v>
      </c>
      <c r="G46" s="4">
        <v>89565</v>
      </c>
      <c r="H46" s="4" t="s">
        <v>765</v>
      </c>
    </row>
    <row r="47" spans="1:8">
      <c r="A47" s="4" t="s">
        <v>641</v>
      </c>
      <c r="B47" s="485">
        <v>41863</v>
      </c>
      <c r="C47" s="4" t="s">
        <v>766</v>
      </c>
      <c r="D47" s="4" t="s">
        <v>767</v>
      </c>
      <c r="E47" s="4" t="s">
        <v>768</v>
      </c>
      <c r="F47" s="4">
        <v>3000463</v>
      </c>
      <c r="G47" s="4">
        <v>96000</v>
      </c>
      <c r="H47" s="4" t="s">
        <v>769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1">
    <tabColor rgb="FFFF9F9F"/>
  </sheetPr>
  <dimension ref="A1:H48"/>
  <sheetViews>
    <sheetView workbookViewId="0"/>
  </sheetViews>
  <sheetFormatPr defaultRowHeight="16.5"/>
  <cols>
    <col min="1" max="1" width="9" customWidth="1"/>
  </cols>
  <sheetData>
    <row r="1" spans="1:8">
      <c r="A1" t="s">
        <v>635</v>
      </c>
      <c r="B1" t="s">
        <v>506</v>
      </c>
      <c r="C1" t="s">
        <v>636</v>
      </c>
      <c r="D1" t="s">
        <v>637</v>
      </c>
      <c r="E1" t="s">
        <v>638</v>
      </c>
      <c r="F1" t="s">
        <v>639</v>
      </c>
      <c r="G1" t="s">
        <v>286</v>
      </c>
      <c r="H1" t="s">
        <v>640</v>
      </c>
    </row>
    <row r="2" spans="1:8">
      <c r="A2" t="s">
        <v>641</v>
      </c>
      <c r="B2" s="194">
        <v>41863</v>
      </c>
      <c r="C2" t="s">
        <v>770</v>
      </c>
      <c r="D2" t="s">
        <v>771</v>
      </c>
      <c r="E2" t="s">
        <v>772</v>
      </c>
      <c r="F2">
        <v>1001078</v>
      </c>
      <c r="G2">
        <v>3470750</v>
      </c>
      <c r="H2" t="s">
        <v>773</v>
      </c>
    </row>
    <row r="3" spans="1:8">
      <c r="A3" t="s">
        <v>641</v>
      </c>
      <c r="B3" s="194">
        <v>41864</v>
      </c>
      <c r="C3" t="s">
        <v>694</v>
      </c>
      <c r="D3" t="s">
        <v>774</v>
      </c>
      <c r="E3" t="s">
        <v>775</v>
      </c>
      <c r="F3">
        <v>3000051697</v>
      </c>
      <c r="G3">
        <v>1940000</v>
      </c>
      <c r="H3" t="s">
        <v>776</v>
      </c>
    </row>
    <row r="4" spans="1:8">
      <c r="A4" t="s">
        <v>641</v>
      </c>
      <c r="B4" s="194">
        <v>41865</v>
      </c>
      <c r="C4" t="s">
        <v>777</v>
      </c>
      <c r="D4" t="s">
        <v>778</v>
      </c>
      <c r="E4" t="s">
        <v>779</v>
      </c>
      <c r="F4" t="s">
        <v>780</v>
      </c>
      <c r="G4">
        <v>25000</v>
      </c>
      <c r="H4" t="s">
        <v>777</v>
      </c>
    </row>
    <row r="5" spans="1:8">
      <c r="A5" t="s">
        <v>641</v>
      </c>
      <c r="B5" s="194">
        <v>41865</v>
      </c>
      <c r="C5" t="s">
        <v>650</v>
      </c>
      <c r="D5" t="s">
        <v>667</v>
      </c>
      <c r="E5" t="s">
        <v>781</v>
      </c>
      <c r="F5">
        <v>3000051717</v>
      </c>
      <c r="G5">
        <v>29762.5</v>
      </c>
      <c r="H5" t="s">
        <v>669</v>
      </c>
    </row>
    <row r="6" spans="1:8">
      <c r="A6" t="s">
        <v>641</v>
      </c>
      <c r="B6" s="194">
        <v>41865</v>
      </c>
      <c r="C6" t="s">
        <v>782</v>
      </c>
      <c r="D6" t="s">
        <v>783</v>
      </c>
      <c r="E6" t="s">
        <v>784</v>
      </c>
      <c r="F6" t="s">
        <v>785</v>
      </c>
      <c r="G6">
        <v>40700.21</v>
      </c>
      <c r="H6" t="s">
        <v>782</v>
      </c>
    </row>
    <row r="7" spans="1:8">
      <c r="A7" t="s">
        <v>641</v>
      </c>
      <c r="B7" s="194">
        <v>41865</v>
      </c>
      <c r="C7" t="s">
        <v>646</v>
      </c>
      <c r="D7" t="s">
        <v>786</v>
      </c>
      <c r="E7" t="s">
        <v>787</v>
      </c>
      <c r="F7">
        <v>3000051740</v>
      </c>
      <c r="G7">
        <v>55992.76</v>
      </c>
      <c r="H7" t="s">
        <v>788</v>
      </c>
    </row>
    <row r="8" spans="1:8">
      <c r="A8" t="s">
        <v>641</v>
      </c>
      <c r="B8" s="194">
        <v>41865</v>
      </c>
      <c r="C8" t="s">
        <v>782</v>
      </c>
      <c r="D8" t="s">
        <v>789</v>
      </c>
      <c r="E8" t="s">
        <v>784</v>
      </c>
      <c r="F8" t="s">
        <v>790</v>
      </c>
      <c r="G8">
        <v>56807.03</v>
      </c>
      <c r="H8" t="s">
        <v>782</v>
      </c>
    </row>
    <row r="9" spans="1:8">
      <c r="A9" t="s">
        <v>641</v>
      </c>
      <c r="B9" s="194">
        <v>41865</v>
      </c>
      <c r="C9" t="s">
        <v>782</v>
      </c>
      <c r="D9" t="s">
        <v>789</v>
      </c>
      <c r="E9" t="s">
        <v>784</v>
      </c>
      <c r="F9" t="s">
        <v>791</v>
      </c>
      <c r="G9">
        <v>65230.11</v>
      </c>
      <c r="H9" t="s">
        <v>782</v>
      </c>
    </row>
    <row r="10" spans="1:8">
      <c r="A10" t="s">
        <v>641</v>
      </c>
      <c r="B10" s="194">
        <v>41865</v>
      </c>
      <c r="C10" t="s">
        <v>646</v>
      </c>
      <c r="D10" t="s">
        <v>708</v>
      </c>
      <c r="E10" t="s">
        <v>792</v>
      </c>
      <c r="F10">
        <v>3000051749</v>
      </c>
      <c r="G10">
        <v>70666.83</v>
      </c>
      <c r="H10" t="s">
        <v>720</v>
      </c>
    </row>
    <row r="11" spans="1:8">
      <c r="A11" t="s">
        <v>641</v>
      </c>
      <c r="B11" s="194">
        <v>41865</v>
      </c>
      <c r="C11" t="s">
        <v>646</v>
      </c>
      <c r="D11" t="s">
        <v>793</v>
      </c>
      <c r="E11" t="s">
        <v>794</v>
      </c>
      <c r="F11">
        <v>3000051714</v>
      </c>
      <c r="G11">
        <v>85994</v>
      </c>
      <c r="H11" t="s">
        <v>795</v>
      </c>
    </row>
    <row r="12" spans="1:8">
      <c r="A12" t="s">
        <v>641</v>
      </c>
      <c r="B12" s="194">
        <v>41865</v>
      </c>
      <c r="C12" t="s">
        <v>796</v>
      </c>
      <c r="D12" t="s">
        <v>797</v>
      </c>
      <c r="E12" t="s">
        <v>798</v>
      </c>
      <c r="F12">
        <v>3000051735</v>
      </c>
      <c r="G12">
        <v>3920728.8</v>
      </c>
      <c r="H12" t="s">
        <v>799</v>
      </c>
    </row>
    <row r="13" spans="1:8">
      <c r="A13" t="s">
        <v>641</v>
      </c>
      <c r="B13" s="194">
        <v>41866</v>
      </c>
      <c r="C13" t="s">
        <v>800</v>
      </c>
      <c r="D13" t="s">
        <v>801</v>
      </c>
      <c r="E13" t="s">
        <v>802</v>
      </c>
      <c r="F13">
        <v>3000051757</v>
      </c>
      <c r="G13">
        <v>26483.26</v>
      </c>
      <c r="H13" t="s">
        <v>673</v>
      </c>
    </row>
    <row r="14" spans="1:8">
      <c r="A14" t="s">
        <v>641</v>
      </c>
      <c r="B14" s="194">
        <v>41866</v>
      </c>
      <c r="C14" t="s">
        <v>709</v>
      </c>
      <c r="D14" t="s">
        <v>662</v>
      </c>
      <c r="E14" t="s">
        <v>803</v>
      </c>
      <c r="F14">
        <v>3000051798</v>
      </c>
      <c r="G14">
        <v>40827.129999999997</v>
      </c>
      <c r="H14" t="s">
        <v>804</v>
      </c>
    </row>
    <row r="15" spans="1:8">
      <c r="A15" t="s">
        <v>641</v>
      </c>
      <c r="B15" s="194">
        <v>41866</v>
      </c>
      <c r="C15" t="s">
        <v>642</v>
      </c>
      <c r="D15" t="s">
        <v>708</v>
      </c>
      <c r="E15" t="s">
        <v>707</v>
      </c>
      <c r="F15">
        <v>3000051763</v>
      </c>
      <c r="G15">
        <v>41134.68</v>
      </c>
      <c r="H15" t="s">
        <v>649</v>
      </c>
    </row>
    <row r="16" spans="1:8">
      <c r="A16" t="s">
        <v>641</v>
      </c>
      <c r="B16" s="194">
        <v>41866</v>
      </c>
      <c r="C16" t="s">
        <v>650</v>
      </c>
      <c r="D16" t="s">
        <v>805</v>
      </c>
      <c r="E16" t="s">
        <v>806</v>
      </c>
      <c r="F16">
        <v>3000051767</v>
      </c>
      <c r="G16">
        <v>44000</v>
      </c>
      <c r="H16" t="s">
        <v>807</v>
      </c>
    </row>
    <row r="17" spans="1:8">
      <c r="A17" t="s">
        <v>641</v>
      </c>
      <c r="B17" s="194">
        <v>41866</v>
      </c>
      <c r="C17" t="s">
        <v>642</v>
      </c>
      <c r="D17" t="s">
        <v>742</v>
      </c>
      <c r="E17" t="s">
        <v>707</v>
      </c>
      <c r="F17">
        <v>3000051763</v>
      </c>
      <c r="G17">
        <v>62691.25</v>
      </c>
      <c r="H17" t="s">
        <v>649</v>
      </c>
    </row>
    <row r="18" spans="1:8">
      <c r="A18" t="s">
        <v>641</v>
      </c>
      <c r="B18" s="194">
        <v>41866</v>
      </c>
      <c r="C18" t="s">
        <v>646</v>
      </c>
      <c r="D18" t="s">
        <v>808</v>
      </c>
      <c r="E18" t="s">
        <v>809</v>
      </c>
      <c r="F18">
        <v>3000051775</v>
      </c>
      <c r="G18">
        <v>98110.83</v>
      </c>
      <c r="H18" t="s">
        <v>810</v>
      </c>
    </row>
    <row r="19" spans="1:8">
      <c r="A19" t="s">
        <v>641</v>
      </c>
      <c r="B19" s="194">
        <v>41866</v>
      </c>
      <c r="C19" t="s">
        <v>694</v>
      </c>
      <c r="D19" t="s">
        <v>811</v>
      </c>
      <c r="E19" t="s">
        <v>812</v>
      </c>
      <c r="F19">
        <v>3000051789</v>
      </c>
      <c r="G19">
        <v>100000</v>
      </c>
      <c r="H19" t="s">
        <v>813</v>
      </c>
    </row>
    <row r="20" spans="1:8">
      <c r="A20" t="s">
        <v>641</v>
      </c>
      <c r="B20" s="194">
        <v>41866</v>
      </c>
      <c r="C20" t="s">
        <v>709</v>
      </c>
      <c r="D20" t="s">
        <v>662</v>
      </c>
      <c r="E20" t="s">
        <v>814</v>
      </c>
      <c r="F20">
        <v>3000051755</v>
      </c>
      <c r="G20">
        <v>113015</v>
      </c>
      <c r="H20" t="s">
        <v>804</v>
      </c>
    </row>
    <row r="21" spans="1:8">
      <c r="A21" t="s">
        <v>641</v>
      </c>
      <c r="B21" s="194">
        <v>41866</v>
      </c>
      <c r="C21" t="s">
        <v>709</v>
      </c>
      <c r="D21" t="s">
        <v>662</v>
      </c>
      <c r="E21" t="s">
        <v>803</v>
      </c>
      <c r="F21">
        <v>3000051771</v>
      </c>
      <c r="G21">
        <v>122437.26</v>
      </c>
      <c r="H21" t="s">
        <v>804</v>
      </c>
    </row>
    <row r="22" spans="1:8">
      <c r="A22" t="s">
        <v>641</v>
      </c>
      <c r="B22" s="194">
        <v>41866</v>
      </c>
      <c r="C22" t="s">
        <v>694</v>
      </c>
      <c r="D22" t="s">
        <v>815</v>
      </c>
      <c r="E22" t="s">
        <v>816</v>
      </c>
      <c r="F22">
        <v>3000051805</v>
      </c>
      <c r="G22">
        <v>350426</v>
      </c>
      <c r="H22" t="s">
        <v>817</v>
      </c>
    </row>
    <row r="23" spans="1:8">
      <c r="A23" t="s">
        <v>641</v>
      </c>
      <c r="B23" s="194">
        <v>41866</v>
      </c>
      <c r="C23" t="s">
        <v>694</v>
      </c>
      <c r="D23" t="s">
        <v>818</v>
      </c>
      <c r="E23" t="s">
        <v>819</v>
      </c>
      <c r="F23">
        <v>3000051766</v>
      </c>
      <c r="G23">
        <v>1500000</v>
      </c>
      <c r="H23" t="s">
        <v>820</v>
      </c>
    </row>
    <row r="24" spans="1:8">
      <c r="A24" t="s">
        <v>641</v>
      </c>
      <c r="B24" s="194">
        <v>41870</v>
      </c>
      <c r="C24" t="s">
        <v>766</v>
      </c>
      <c r="D24" t="s">
        <v>682</v>
      </c>
      <c r="E24" t="s">
        <v>821</v>
      </c>
      <c r="F24">
        <v>3000051864</v>
      </c>
      <c r="G24">
        <v>26635.08</v>
      </c>
      <c r="H24" t="s">
        <v>684</v>
      </c>
    </row>
    <row r="25" spans="1:8">
      <c r="A25" t="s">
        <v>641</v>
      </c>
      <c r="B25" s="194">
        <v>41870</v>
      </c>
      <c r="C25" t="s">
        <v>646</v>
      </c>
      <c r="D25" t="s">
        <v>818</v>
      </c>
      <c r="E25" t="s">
        <v>792</v>
      </c>
      <c r="F25">
        <v>3000051876</v>
      </c>
      <c r="G25">
        <v>32880</v>
      </c>
      <c r="H25" t="s">
        <v>810</v>
      </c>
    </row>
    <row r="26" spans="1:8">
      <c r="A26" t="s">
        <v>641</v>
      </c>
      <c r="B26" s="194">
        <v>41870</v>
      </c>
      <c r="C26" t="s">
        <v>646</v>
      </c>
      <c r="D26" t="s">
        <v>708</v>
      </c>
      <c r="E26" t="s">
        <v>822</v>
      </c>
      <c r="F26">
        <v>3000051875</v>
      </c>
      <c r="G26">
        <v>36896.76</v>
      </c>
      <c r="H26" t="s">
        <v>720</v>
      </c>
    </row>
    <row r="27" spans="1:8">
      <c r="A27" t="s">
        <v>641</v>
      </c>
      <c r="B27" s="194">
        <v>41870</v>
      </c>
      <c r="C27" t="s">
        <v>702</v>
      </c>
      <c r="D27" t="s">
        <v>823</v>
      </c>
      <c r="E27" t="s">
        <v>824</v>
      </c>
      <c r="F27">
        <v>3000051871</v>
      </c>
      <c r="G27">
        <v>49299.23</v>
      </c>
      <c r="H27" t="s">
        <v>704</v>
      </c>
    </row>
    <row r="28" spans="1:8">
      <c r="A28" t="s">
        <v>641</v>
      </c>
      <c r="B28" s="194">
        <v>41870</v>
      </c>
      <c r="C28" t="s">
        <v>646</v>
      </c>
      <c r="D28" t="s">
        <v>708</v>
      </c>
      <c r="E28" t="s">
        <v>822</v>
      </c>
      <c r="F28">
        <v>3000051858</v>
      </c>
      <c r="G28">
        <v>71586.559999999998</v>
      </c>
      <c r="H28" t="s">
        <v>649</v>
      </c>
    </row>
    <row r="29" spans="1:8">
      <c r="A29" t="s">
        <v>641</v>
      </c>
      <c r="B29" s="194">
        <v>41870</v>
      </c>
      <c r="C29" t="s">
        <v>825</v>
      </c>
      <c r="D29" t="s">
        <v>826</v>
      </c>
      <c r="E29" t="s">
        <v>827</v>
      </c>
      <c r="F29">
        <v>3000051855</v>
      </c>
      <c r="G29">
        <v>79780.81</v>
      </c>
      <c r="H29" t="s">
        <v>828</v>
      </c>
    </row>
    <row r="30" spans="1:8">
      <c r="A30" t="s">
        <v>641</v>
      </c>
      <c r="B30" s="194">
        <v>41870</v>
      </c>
      <c r="C30" t="s">
        <v>646</v>
      </c>
      <c r="D30" t="s">
        <v>708</v>
      </c>
      <c r="E30" t="s">
        <v>829</v>
      </c>
      <c r="F30">
        <v>3000051879</v>
      </c>
      <c r="G30">
        <v>147170.51999999999</v>
      </c>
      <c r="H30" t="s">
        <v>720</v>
      </c>
    </row>
    <row r="31" spans="1:8">
      <c r="A31" t="s">
        <v>641</v>
      </c>
      <c r="B31" s="194">
        <v>41870</v>
      </c>
      <c r="C31" t="s">
        <v>646</v>
      </c>
      <c r="D31" t="s">
        <v>708</v>
      </c>
      <c r="E31" t="s">
        <v>822</v>
      </c>
      <c r="F31">
        <v>3000051874</v>
      </c>
      <c r="G31">
        <v>247558.52</v>
      </c>
      <c r="H31" t="s">
        <v>720</v>
      </c>
    </row>
    <row r="32" spans="1:8">
      <c r="A32" t="s">
        <v>641</v>
      </c>
      <c r="B32" s="194">
        <v>41870</v>
      </c>
      <c r="C32" t="s">
        <v>694</v>
      </c>
      <c r="D32" t="s">
        <v>815</v>
      </c>
      <c r="E32" t="s">
        <v>830</v>
      </c>
      <c r="F32">
        <v>3000051870</v>
      </c>
      <c r="G32">
        <v>786225</v>
      </c>
      <c r="H32" t="s">
        <v>831</v>
      </c>
    </row>
    <row r="33" spans="1:8">
      <c r="A33" t="s">
        <v>641</v>
      </c>
      <c r="B33" s="194">
        <v>41871</v>
      </c>
      <c r="C33" t="s">
        <v>694</v>
      </c>
      <c r="D33" t="s">
        <v>832</v>
      </c>
      <c r="E33" t="s">
        <v>833</v>
      </c>
      <c r="F33">
        <v>3000051914</v>
      </c>
      <c r="G33">
        <v>26828</v>
      </c>
      <c r="H33" t="s">
        <v>834</v>
      </c>
    </row>
    <row r="34" spans="1:8">
      <c r="A34" t="s">
        <v>641</v>
      </c>
      <c r="B34" s="194">
        <v>41871</v>
      </c>
      <c r="C34" t="s">
        <v>835</v>
      </c>
      <c r="D34" t="s">
        <v>748</v>
      </c>
      <c r="E34" t="s">
        <v>680</v>
      </c>
      <c r="F34">
        <v>3000051897</v>
      </c>
      <c r="G34">
        <v>26880</v>
      </c>
      <c r="H34" t="s">
        <v>749</v>
      </c>
    </row>
    <row r="35" spans="1:8">
      <c r="A35" t="s">
        <v>641</v>
      </c>
      <c r="B35" s="194">
        <v>41871</v>
      </c>
      <c r="C35" t="s">
        <v>642</v>
      </c>
      <c r="D35" t="s">
        <v>675</v>
      </c>
      <c r="E35" t="s">
        <v>707</v>
      </c>
      <c r="F35">
        <v>3000051899</v>
      </c>
      <c r="G35">
        <v>34465.730000000003</v>
      </c>
      <c r="H35" t="s">
        <v>649</v>
      </c>
    </row>
    <row r="36" spans="1:8">
      <c r="A36" t="s">
        <v>641</v>
      </c>
      <c r="B36" s="194">
        <v>41871</v>
      </c>
      <c r="C36" t="s">
        <v>836</v>
      </c>
      <c r="D36" t="s">
        <v>837</v>
      </c>
      <c r="E36" t="s">
        <v>838</v>
      </c>
      <c r="F36" t="s">
        <v>839</v>
      </c>
      <c r="G36">
        <v>44500</v>
      </c>
      <c r="H36" t="s">
        <v>836</v>
      </c>
    </row>
    <row r="37" spans="1:8">
      <c r="A37" t="s">
        <v>641</v>
      </c>
      <c r="B37" s="194">
        <v>41871</v>
      </c>
      <c r="C37" t="s">
        <v>642</v>
      </c>
      <c r="D37" t="s">
        <v>708</v>
      </c>
      <c r="E37" t="s">
        <v>707</v>
      </c>
      <c r="F37">
        <v>3000051899</v>
      </c>
      <c r="G37">
        <v>50267.839999999997</v>
      </c>
      <c r="H37" t="s">
        <v>649</v>
      </c>
    </row>
    <row r="38" spans="1:8">
      <c r="A38" t="s">
        <v>641</v>
      </c>
      <c r="B38" s="194">
        <v>41871</v>
      </c>
      <c r="C38" t="s">
        <v>642</v>
      </c>
      <c r="D38" t="s">
        <v>786</v>
      </c>
      <c r="E38" t="s">
        <v>707</v>
      </c>
      <c r="F38">
        <v>3000051899</v>
      </c>
      <c r="G38">
        <v>59912.480000000003</v>
      </c>
      <c r="H38" t="s">
        <v>649</v>
      </c>
    </row>
    <row r="39" spans="1:8">
      <c r="A39" t="s">
        <v>641</v>
      </c>
      <c r="B39" s="194">
        <v>41871</v>
      </c>
      <c r="C39" t="s">
        <v>642</v>
      </c>
      <c r="D39" t="s">
        <v>742</v>
      </c>
      <c r="E39" t="s">
        <v>707</v>
      </c>
      <c r="F39">
        <v>3000051899</v>
      </c>
      <c r="G39">
        <v>74971.02</v>
      </c>
      <c r="H39" t="s">
        <v>649</v>
      </c>
    </row>
    <row r="40" spans="1:8">
      <c r="A40" t="s">
        <v>641</v>
      </c>
      <c r="B40" s="194">
        <v>41871</v>
      </c>
      <c r="C40" t="s">
        <v>642</v>
      </c>
      <c r="D40" t="s">
        <v>658</v>
      </c>
      <c r="E40" t="s">
        <v>707</v>
      </c>
      <c r="F40">
        <v>3000051899</v>
      </c>
      <c r="G40">
        <v>75946.899999999994</v>
      </c>
      <c r="H40" t="s">
        <v>649</v>
      </c>
    </row>
    <row r="41" spans="1:8">
      <c r="A41" t="s">
        <v>641</v>
      </c>
      <c r="B41" s="194">
        <v>41871</v>
      </c>
      <c r="C41" t="s">
        <v>646</v>
      </c>
      <c r="D41" t="s">
        <v>708</v>
      </c>
      <c r="E41" t="s">
        <v>840</v>
      </c>
      <c r="F41">
        <v>3000051912</v>
      </c>
      <c r="G41">
        <v>76470</v>
      </c>
      <c r="H41" t="s">
        <v>720</v>
      </c>
    </row>
    <row r="42" spans="1:8">
      <c r="A42" t="s">
        <v>641</v>
      </c>
      <c r="B42" s="194">
        <v>41871</v>
      </c>
      <c r="C42" t="s">
        <v>646</v>
      </c>
      <c r="D42" t="s">
        <v>708</v>
      </c>
      <c r="E42" t="s">
        <v>719</v>
      </c>
      <c r="F42">
        <v>3000051911</v>
      </c>
      <c r="G42">
        <v>296007.5</v>
      </c>
      <c r="H42" t="s">
        <v>720</v>
      </c>
    </row>
    <row r="43" spans="1:8">
      <c r="A43" t="s">
        <v>641</v>
      </c>
      <c r="B43" s="194">
        <v>41872</v>
      </c>
      <c r="C43" t="s">
        <v>642</v>
      </c>
      <c r="D43" t="s">
        <v>742</v>
      </c>
      <c r="E43" t="s">
        <v>822</v>
      </c>
      <c r="F43">
        <v>3000051921</v>
      </c>
      <c r="G43">
        <v>28696.89</v>
      </c>
      <c r="H43" t="s">
        <v>841</v>
      </c>
    </row>
    <row r="44" spans="1:8">
      <c r="A44" t="s">
        <v>641</v>
      </c>
      <c r="B44" s="194">
        <v>41872</v>
      </c>
      <c r="C44" t="s">
        <v>842</v>
      </c>
      <c r="D44" t="s">
        <v>808</v>
      </c>
      <c r="E44" t="s">
        <v>843</v>
      </c>
      <c r="F44">
        <v>3000051928</v>
      </c>
      <c r="G44">
        <v>32716.799999999999</v>
      </c>
      <c r="H44" t="s">
        <v>844</v>
      </c>
    </row>
    <row r="45" spans="1:8">
      <c r="A45" t="s">
        <v>641</v>
      </c>
      <c r="B45" s="194">
        <v>41872</v>
      </c>
      <c r="C45" t="s">
        <v>845</v>
      </c>
      <c r="D45" t="s">
        <v>706</v>
      </c>
      <c r="E45" t="s">
        <v>680</v>
      </c>
      <c r="F45">
        <v>3000051935</v>
      </c>
      <c r="G45">
        <v>54974.46</v>
      </c>
      <c r="H45" t="s">
        <v>704</v>
      </c>
    </row>
    <row r="46" spans="1:8">
      <c r="A46" t="s">
        <v>641</v>
      </c>
      <c r="B46" s="194">
        <v>41872</v>
      </c>
      <c r="C46" t="s">
        <v>846</v>
      </c>
      <c r="D46" t="s">
        <v>847</v>
      </c>
      <c r="E46" t="s">
        <v>848</v>
      </c>
      <c r="F46">
        <v>3000051917</v>
      </c>
      <c r="G46">
        <v>58187.25</v>
      </c>
      <c r="H46" t="s">
        <v>849</v>
      </c>
    </row>
    <row r="47" spans="1:8">
      <c r="A47" t="s">
        <v>641</v>
      </c>
      <c r="B47" s="194">
        <v>41872</v>
      </c>
      <c r="C47" t="s">
        <v>705</v>
      </c>
      <c r="D47" t="s">
        <v>706</v>
      </c>
      <c r="E47" t="s">
        <v>680</v>
      </c>
      <c r="F47">
        <v>3000051935</v>
      </c>
      <c r="G47">
        <v>87203.79</v>
      </c>
      <c r="H47" t="s">
        <v>704</v>
      </c>
    </row>
    <row r="48" spans="1:8">
      <c r="A48" t="s">
        <v>641</v>
      </c>
      <c r="B48" s="194">
        <v>41872</v>
      </c>
      <c r="C48" t="s">
        <v>646</v>
      </c>
      <c r="D48" t="s">
        <v>721</v>
      </c>
      <c r="E48" t="s">
        <v>850</v>
      </c>
      <c r="F48">
        <v>3000051930</v>
      </c>
      <c r="G48">
        <v>202916.51</v>
      </c>
      <c r="H48" t="s">
        <v>723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9898-F3B4-4362-BD91-5F89744DFB1F}">
  <sheetPr>
    <tabColor rgb="FFFF9F9F"/>
  </sheetPr>
  <dimension ref="A1:H48"/>
  <sheetViews>
    <sheetView workbookViewId="0"/>
  </sheetViews>
  <sheetFormatPr defaultRowHeight="16.5"/>
  <cols>
    <col min="1" max="1" width="9" customWidth="1"/>
  </cols>
  <sheetData>
    <row r="1" spans="1:8">
      <c r="A1" t="s">
        <v>635</v>
      </c>
      <c r="B1" t="s">
        <v>506</v>
      </c>
      <c r="C1" t="s">
        <v>636</v>
      </c>
      <c r="D1" t="s">
        <v>637</v>
      </c>
      <c r="E1" t="s">
        <v>638</v>
      </c>
      <c r="F1" t="s">
        <v>639</v>
      </c>
      <c r="G1" t="s">
        <v>286</v>
      </c>
      <c r="H1" t="s">
        <v>640</v>
      </c>
    </row>
    <row r="2" spans="1:8">
      <c r="A2" t="s">
        <v>641</v>
      </c>
      <c r="B2" s="194">
        <v>41863</v>
      </c>
      <c r="C2" t="s">
        <v>770</v>
      </c>
      <c r="D2" t="s">
        <v>771</v>
      </c>
      <c r="E2" t="s">
        <v>772</v>
      </c>
      <c r="F2">
        <v>1001078</v>
      </c>
      <c r="G2">
        <v>3470750</v>
      </c>
      <c r="H2" t="s">
        <v>773</v>
      </c>
    </row>
    <row r="3" spans="1:8">
      <c r="A3" t="s">
        <v>641</v>
      </c>
      <c r="B3" s="194">
        <v>41864</v>
      </c>
      <c r="C3" t="s">
        <v>694</v>
      </c>
      <c r="D3" t="s">
        <v>774</v>
      </c>
      <c r="E3" t="s">
        <v>775</v>
      </c>
      <c r="F3">
        <v>3000051697</v>
      </c>
      <c r="G3">
        <v>1940000</v>
      </c>
      <c r="H3" t="s">
        <v>776</v>
      </c>
    </row>
    <row r="4" spans="1:8">
      <c r="A4" t="s">
        <v>641</v>
      </c>
      <c r="B4" s="194">
        <v>41865</v>
      </c>
      <c r="C4" t="s">
        <v>777</v>
      </c>
      <c r="D4" t="s">
        <v>778</v>
      </c>
      <c r="E4" t="s">
        <v>779</v>
      </c>
      <c r="F4" t="s">
        <v>780</v>
      </c>
      <c r="G4">
        <v>25000</v>
      </c>
      <c r="H4" t="s">
        <v>777</v>
      </c>
    </row>
    <row r="5" spans="1:8">
      <c r="A5" t="s">
        <v>641</v>
      </c>
      <c r="B5" s="194">
        <v>41865</v>
      </c>
      <c r="C5" t="s">
        <v>650</v>
      </c>
      <c r="D5" t="s">
        <v>667</v>
      </c>
      <c r="E5" t="s">
        <v>781</v>
      </c>
      <c r="F5">
        <v>3000051717</v>
      </c>
      <c r="G5">
        <v>29762.5</v>
      </c>
      <c r="H5" t="s">
        <v>669</v>
      </c>
    </row>
    <row r="6" spans="1:8">
      <c r="A6" t="s">
        <v>641</v>
      </c>
      <c r="B6" s="194">
        <v>41865</v>
      </c>
      <c r="C6" t="s">
        <v>782</v>
      </c>
      <c r="D6" t="s">
        <v>783</v>
      </c>
      <c r="E6" t="s">
        <v>784</v>
      </c>
      <c r="F6" t="s">
        <v>785</v>
      </c>
      <c r="G6">
        <v>40700.21</v>
      </c>
      <c r="H6" t="s">
        <v>782</v>
      </c>
    </row>
    <row r="7" spans="1:8">
      <c r="A7" t="s">
        <v>641</v>
      </c>
      <c r="B7" s="194">
        <v>41865</v>
      </c>
      <c r="C7" t="s">
        <v>646</v>
      </c>
      <c r="D7" t="s">
        <v>786</v>
      </c>
      <c r="E7" t="s">
        <v>787</v>
      </c>
      <c r="F7">
        <v>3000051740</v>
      </c>
      <c r="G7">
        <v>55992.76</v>
      </c>
      <c r="H7" t="s">
        <v>788</v>
      </c>
    </row>
    <row r="8" spans="1:8">
      <c r="A8" t="s">
        <v>641</v>
      </c>
      <c r="B8" s="194">
        <v>41865</v>
      </c>
      <c r="C8" t="s">
        <v>782</v>
      </c>
      <c r="D8" t="s">
        <v>789</v>
      </c>
      <c r="E8" t="s">
        <v>784</v>
      </c>
      <c r="F8" t="s">
        <v>790</v>
      </c>
      <c r="G8">
        <v>56807.03</v>
      </c>
      <c r="H8" t="s">
        <v>782</v>
      </c>
    </row>
    <row r="9" spans="1:8">
      <c r="A9" t="s">
        <v>641</v>
      </c>
      <c r="B9" s="194">
        <v>41865</v>
      </c>
      <c r="C9" t="s">
        <v>782</v>
      </c>
      <c r="D9" t="s">
        <v>789</v>
      </c>
      <c r="E9" t="s">
        <v>784</v>
      </c>
      <c r="F9" t="s">
        <v>791</v>
      </c>
      <c r="G9">
        <v>65230.11</v>
      </c>
      <c r="H9" t="s">
        <v>782</v>
      </c>
    </row>
    <row r="10" spans="1:8">
      <c r="A10" t="s">
        <v>641</v>
      </c>
      <c r="B10" s="194">
        <v>41865</v>
      </c>
      <c r="C10" t="s">
        <v>646</v>
      </c>
      <c r="D10" t="s">
        <v>708</v>
      </c>
      <c r="E10" t="s">
        <v>792</v>
      </c>
      <c r="F10">
        <v>3000051749</v>
      </c>
      <c r="G10">
        <v>70666.83</v>
      </c>
      <c r="H10" t="s">
        <v>720</v>
      </c>
    </row>
    <row r="11" spans="1:8">
      <c r="A11" t="s">
        <v>641</v>
      </c>
      <c r="B11" s="194">
        <v>41865</v>
      </c>
      <c r="C11" t="s">
        <v>646</v>
      </c>
      <c r="D11" t="s">
        <v>793</v>
      </c>
      <c r="E11" t="s">
        <v>794</v>
      </c>
      <c r="F11">
        <v>3000051714</v>
      </c>
      <c r="G11">
        <v>85994</v>
      </c>
      <c r="H11" t="s">
        <v>795</v>
      </c>
    </row>
    <row r="12" spans="1:8">
      <c r="A12" t="s">
        <v>641</v>
      </c>
      <c r="B12" s="194">
        <v>41865</v>
      </c>
      <c r="C12" t="s">
        <v>796</v>
      </c>
      <c r="D12" t="s">
        <v>797</v>
      </c>
      <c r="E12" t="s">
        <v>798</v>
      </c>
      <c r="F12">
        <v>3000051735</v>
      </c>
      <c r="G12">
        <v>3920728.8</v>
      </c>
      <c r="H12" t="s">
        <v>799</v>
      </c>
    </row>
    <row r="13" spans="1:8">
      <c r="A13" t="s">
        <v>641</v>
      </c>
      <c r="B13" s="194">
        <v>41866</v>
      </c>
      <c r="C13" t="s">
        <v>800</v>
      </c>
      <c r="D13" t="s">
        <v>801</v>
      </c>
      <c r="E13" t="s">
        <v>802</v>
      </c>
      <c r="F13">
        <v>3000051757</v>
      </c>
      <c r="G13">
        <v>26483.26</v>
      </c>
      <c r="H13" t="s">
        <v>673</v>
      </c>
    </row>
    <row r="14" spans="1:8">
      <c r="A14" t="s">
        <v>641</v>
      </c>
      <c r="B14" s="194">
        <v>41866</v>
      </c>
      <c r="C14" t="s">
        <v>709</v>
      </c>
      <c r="D14" t="s">
        <v>662</v>
      </c>
      <c r="E14" t="s">
        <v>803</v>
      </c>
      <c r="F14">
        <v>3000051798</v>
      </c>
      <c r="G14">
        <v>40827.129999999997</v>
      </c>
      <c r="H14" t="s">
        <v>804</v>
      </c>
    </row>
    <row r="15" spans="1:8">
      <c r="A15" t="s">
        <v>641</v>
      </c>
      <c r="B15" s="194">
        <v>41866</v>
      </c>
      <c r="C15" t="s">
        <v>642</v>
      </c>
      <c r="D15" t="s">
        <v>708</v>
      </c>
      <c r="E15" t="s">
        <v>707</v>
      </c>
      <c r="F15">
        <v>3000051763</v>
      </c>
      <c r="G15">
        <v>41134.68</v>
      </c>
      <c r="H15" t="s">
        <v>649</v>
      </c>
    </row>
    <row r="16" spans="1:8">
      <c r="A16" t="s">
        <v>641</v>
      </c>
      <c r="B16" s="194">
        <v>41866</v>
      </c>
      <c r="C16" t="s">
        <v>650</v>
      </c>
      <c r="D16" t="s">
        <v>805</v>
      </c>
      <c r="E16" t="s">
        <v>806</v>
      </c>
      <c r="F16">
        <v>3000051767</v>
      </c>
      <c r="G16">
        <v>44000</v>
      </c>
      <c r="H16" t="s">
        <v>807</v>
      </c>
    </row>
    <row r="17" spans="1:8">
      <c r="A17" t="s">
        <v>641</v>
      </c>
      <c r="B17" s="194">
        <v>41866</v>
      </c>
      <c r="C17" t="s">
        <v>642</v>
      </c>
      <c r="D17" t="s">
        <v>742</v>
      </c>
      <c r="E17" t="s">
        <v>707</v>
      </c>
      <c r="F17">
        <v>3000051763</v>
      </c>
      <c r="G17">
        <v>62691.25</v>
      </c>
      <c r="H17" t="s">
        <v>649</v>
      </c>
    </row>
    <row r="18" spans="1:8">
      <c r="A18" t="s">
        <v>641</v>
      </c>
      <c r="B18" s="194">
        <v>41866</v>
      </c>
      <c r="C18" t="s">
        <v>646</v>
      </c>
      <c r="D18" t="s">
        <v>808</v>
      </c>
      <c r="E18" t="s">
        <v>809</v>
      </c>
      <c r="F18">
        <v>3000051775</v>
      </c>
      <c r="G18">
        <v>98110.83</v>
      </c>
      <c r="H18" t="s">
        <v>810</v>
      </c>
    </row>
    <row r="19" spans="1:8">
      <c r="A19" t="s">
        <v>641</v>
      </c>
      <c r="B19" s="194">
        <v>41866</v>
      </c>
      <c r="C19" t="s">
        <v>694</v>
      </c>
      <c r="D19" t="s">
        <v>811</v>
      </c>
      <c r="E19" t="s">
        <v>812</v>
      </c>
      <c r="F19">
        <v>3000051789</v>
      </c>
      <c r="G19">
        <v>100000</v>
      </c>
      <c r="H19" t="s">
        <v>813</v>
      </c>
    </row>
    <row r="20" spans="1:8">
      <c r="A20" t="s">
        <v>641</v>
      </c>
      <c r="B20" s="194">
        <v>41866</v>
      </c>
      <c r="C20" t="s">
        <v>709</v>
      </c>
      <c r="D20" t="s">
        <v>662</v>
      </c>
      <c r="E20" t="s">
        <v>814</v>
      </c>
      <c r="F20">
        <v>3000051755</v>
      </c>
      <c r="G20">
        <v>113015</v>
      </c>
      <c r="H20" t="s">
        <v>804</v>
      </c>
    </row>
    <row r="21" spans="1:8">
      <c r="A21" t="s">
        <v>641</v>
      </c>
      <c r="B21" s="194">
        <v>41866</v>
      </c>
      <c r="C21" t="s">
        <v>709</v>
      </c>
      <c r="D21" t="s">
        <v>662</v>
      </c>
      <c r="E21" t="s">
        <v>803</v>
      </c>
      <c r="F21">
        <v>3000051771</v>
      </c>
      <c r="G21">
        <v>122437.26</v>
      </c>
      <c r="H21" t="s">
        <v>804</v>
      </c>
    </row>
    <row r="22" spans="1:8">
      <c r="A22" t="s">
        <v>641</v>
      </c>
      <c r="B22" s="194">
        <v>41866</v>
      </c>
      <c r="C22" t="s">
        <v>694</v>
      </c>
      <c r="D22" t="s">
        <v>815</v>
      </c>
      <c r="E22" t="s">
        <v>816</v>
      </c>
      <c r="F22">
        <v>3000051805</v>
      </c>
      <c r="G22">
        <v>350426</v>
      </c>
      <c r="H22" t="s">
        <v>817</v>
      </c>
    </row>
    <row r="23" spans="1:8">
      <c r="A23" t="s">
        <v>641</v>
      </c>
      <c r="B23" s="194">
        <v>41866</v>
      </c>
      <c r="C23" t="s">
        <v>694</v>
      </c>
      <c r="D23" t="s">
        <v>818</v>
      </c>
      <c r="E23" t="s">
        <v>819</v>
      </c>
      <c r="F23">
        <v>3000051766</v>
      </c>
      <c r="G23">
        <v>1500000</v>
      </c>
      <c r="H23" t="s">
        <v>820</v>
      </c>
    </row>
    <row r="24" spans="1:8">
      <c r="A24" t="s">
        <v>641</v>
      </c>
      <c r="B24" s="194">
        <v>41870</v>
      </c>
      <c r="C24" t="s">
        <v>766</v>
      </c>
      <c r="D24" t="s">
        <v>682</v>
      </c>
      <c r="E24" t="s">
        <v>821</v>
      </c>
      <c r="F24">
        <v>3000051864</v>
      </c>
      <c r="G24">
        <v>26635.08</v>
      </c>
      <c r="H24" t="s">
        <v>684</v>
      </c>
    </row>
    <row r="25" spans="1:8">
      <c r="A25" t="s">
        <v>641</v>
      </c>
      <c r="B25" s="194">
        <v>41870</v>
      </c>
      <c r="C25" t="s">
        <v>646</v>
      </c>
      <c r="D25" t="s">
        <v>818</v>
      </c>
      <c r="E25" t="s">
        <v>792</v>
      </c>
      <c r="F25">
        <v>3000051876</v>
      </c>
      <c r="G25">
        <v>32880</v>
      </c>
      <c r="H25" t="s">
        <v>810</v>
      </c>
    </row>
    <row r="26" spans="1:8">
      <c r="A26" t="s">
        <v>641</v>
      </c>
      <c r="B26" s="194">
        <v>41870</v>
      </c>
      <c r="C26" t="s">
        <v>646</v>
      </c>
      <c r="D26" t="s">
        <v>708</v>
      </c>
      <c r="E26" t="s">
        <v>822</v>
      </c>
      <c r="F26">
        <v>3000051875</v>
      </c>
      <c r="G26">
        <v>36896.76</v>
      </c>
      <c r="H26" t="s">
        <v>720</v>
      </c>
    </row>
    <row r="27" spans="1:8">
      <c r="A27" t="s">
        <v>641</v>
      </c>
      <c r="B27" s="194">
        <v>41870</v>
      </c>
      <c r="C27" t="s">
        <v>702</v>
      </c>
      <c r="D27" t="s">
        <v>823</v>
      </c>
      <c r="E27" t="s">
        <v>824</v>
      </c>
      <c r="F27">
        <v>3000051871</v>
      </c>
      <c r="G27">
        <v>49299.23</v>
      </c>
      <c r="H27" t="s">
        <v>704</v>
      </c>
    </row>
    <row r="28" spans="1:8">
      <c r="A28" t="s">
        <v>641</v>
      </c>
      <c r="B28" s="194">
        <v>41870</v>
      </c>
      <c r="C28" t="s">
        <v>646</v>
      </c>
      <c r="D28" t="s">
        <v>708</v>
      </c>
      <c r="E28" t="s">
        <v>822</v>
      </c>
      <c r="F28">
        <v>3000051858</v>
      </c>
      <c r="G28">
        <v>71586.559999999998</v>
      </c>
      <c r="H28" t="s">
        <v>649</v>
      </c>
    </row>
    <row r="29" spans="1:8">
      <c r="A29" t="s">
        <v>641</v>
      </c>
      <c r="B29" s="194">
        <v>41870</v>
      </c>
      <c r="C29" t="s">
        <v>825</v>
      </c>
      <c r="D29" t="s">
        <v>826</v>
      </c>
      <c r="E29" t="s">
        <v>827</v>
      </c>
      <c r="F29">
        <v>3000051855</v>
      </c>
      <c r="G29">
        <v>79780.81</v>
      </c>
      <c r="H29" t="s">
        <v>828</v>
      </c>
    </row>
    <row r="30" spans="1:8">
      <c r="A30" t="s">
        <v>641</v>
      </c>
      <c r="B30" s="194">
        <v>41870</v>
      </c>
      <c r="C30" t="s">
        <v>646</v>
      </c>
      <c r="D30" t="s">
        <v>708</v>
      </c>
      <c r="E30" t="s">
        <v>829</v>
      </c>
      <c r="F30">
        <v>3000051879</v>
      </c>
      <c r="G30">
        <v>147170.51999999999</v>
      </c>
      <c r="H30" t="s">
        <v>720</v>
      </c>
    </row>
    <row r="31" spans="1:8">
      <c r="A31" t="s">
        <v>641</v>
      </c>
      <c r="B31" s="194">
        <v>41870</v>
      </c>
      <c r="C31" t="s">
        <v>646</v>
      </c>
      <c r="D31" t="s">
        <v>708</v>
      </c>
      <c r="E31" t="s">
        <v>822</v>
      </c>
      <c r="F31">
        <v>3000051874</v>
      </c>
      <c r="G31">
        <v>247558.52</v>
      </c>
      <c r="H31" t="s">
        <v>720</v>
      </c>
    </row>
    <row r="32" spans="1:8">
      <c r="A32" t="s">
        <v>641</v>
      </c>
      <c r="B32" s="194">
        <v>41870</v>
      </c>
      <c r="C32" t="s">
        <v>694</v>
      </c>
      <c r="D32" t="s">
        <v>815</v>
      </c>
      <c r="E32" t="s">
        <v>830</v>
      </c>
      <c r="F32">
        <v>3000051870</v>
      </c>
      <c r="G32">
        <v>786225</v>
      </c>
      <c r="H32" t="s">
        <v>831</v>
      </c>
    </row>
    <row r="33" spans="1:8">
      <c r="A33" t="s">
        <v>641</v>
      </c>
      <c r="B33" s="194">
        <v>41871</v>
      </c>
      <c r="C33" t="s">
        <v>694</v>
      </c>
      <c r="D33" t="s">
        <v>832</v>
      </c>
      <c r="E33" t="s">
        <v>833</v>
      </c>
      <c r="F33">
        <v>3000051914</v>
      </c>
      <c r="G33">
        <v>26828</v>
      </c>
      <c r="H33" t="s">
        <v>834</v>
      </c>
    </row>
    <row r="34" spans="1:8">
      <c r="A34" t="s">
        <v>641</v>
      </c>
      <c r="B34" s="194">
        <v>41871</v>
      </c>
      <c r="C34" t="s">
        <v>835</v>
      </c>
      <c r="D34" t="s">
        <v>748</v>
      </c>
      <c r="E34" t="s">
        <v>680</v>
      </c>
      <c r="F34">
        <v>3000051897</v>
      </c>
      <c r="G34">
        <v>26880</v>
      </c>
      <c r="H34" t="s">
        <v>749</v>
      </c>
    </row>
    <row r="35" spans="1:8">
      <c r="A35" t="s">
        <v>641</v>
      </c>
      <c r="B35" s="194">
        <v>41871</v>
      </c>
      <c r="C35" t="s">
        <v>642</v>
      </c>
      <c r="D35" t="s">
        <v>675</v>
      </c>
      <c r="E35" t="s">
        <v>707</v>
      </c>
      <c r="F35">
        <v>3000051899</v>
      </c>
      <c r="G35">
        <v>34465.730000000003</v>
      </c>
      <c r="H35" t="s">
        <v>649</v>
      </c>
    </row>
    <row r="36" spans="1:8">
      <c r="A36" t="s">
        <v>641</v>
      </c>
      <c r="B36" s="194">
        <v>41871</v>
      </c>
      <c r="C36" t="s">
        <v>836</v>
      </c>
      <c r="D36" t="s">
        <v>837</v>
      </c>
      <c r="E36" t="s">
        <v>838</v>
      </c>
      <c r="F36" t="s">
        <v>839</v>
      </c>
      <c r="G36">
        <v>44500</v>
      </c>
      <c r="H36" t="s">
        <v>836</v>
      </c>
    </row>
    <row r="37" spans="1:8">
      <c r="A37" t="s">
        <v>641</v>
      </c>
      <c r="B37" s="194">
        <v>41871</v>
      </c>
      <c r="C37" t="s">
        <v>642</v>
      </c>
      <c r="D37" t="s">
        <v>708</v>
      </c>
      <c r="E37" t="s">
        <v>707</v>
      </c>
      <c r="F37">
        <v>3000051899</v>
      </c>
      <c r="G37">
        <v>50267.839999999997</v>
      </c>
      <c r="H37" t="s">
        <v>649</v>
      </c>
    </row>
    <row r="38" spans="1:8">
      <c r="A38" t="s">
        <v>641</v>
      </c>
      <c r="B38" s="194">
        <v>41871</v>
      </c>
      <c r="C38" t="s">
        <v>642</v>
      </c>
      <c r="D38" t="s">
        <v>786</v>
      </c>
      <c r="E38" t="s">
        <v>707</v>
      </c>
      <c r="F38">
        <v>3000051899</v>
      </c>
      <c r="G38">
        <v>59912.480000000003</v>
      </c>
      <c r="H38" t="s">
        <v>649</v>
      </c>
    </row>
    <row r="39" spans="1:8">
      <c r="A39" t="s">
        <v>641</v>
      </c>
      <c r="B39" s="194">
        <v>41871</v>
      </c>
      <c r="C39" t="s">
        <v>642</v>
      </c>
      <c r="D39" t="s">
        <v>742</v>
      </c>
      <c r="E39" t="s">
        <v>707</v>
      </c>
      <c r="F39">
        <v>3000051899</v>
      </c>
      <c r="G39">
        <v>74971.02</v>
      </c>
      <c r="H39" t="s">
        <v>649</v>
      </c>
    </row>
    <row r="40" spans="1:8">
      <c r="A40" t="s">
        <v>641</v>
      </c>
      <c r="B40" s="194">
        <v>41871</v>
      </c>
      <c r="C40" t="s">
        <v>642</v>
      </c>
      <c r="D40" t="s">
        <v>658</v>
      </c>
      <c r="E40" t="s">
        <v>707</v>
      </c>
      <c r="F40">
        <v>3000051899</v>
      </c>
      <c r="G40">
        <v>75946.899999999994</v>
      </c>
      <c r="H40" t="s">
        <v>649</v>
      </c>
    </row>
    <row r="41" spans="1:8">
      <c r="A41" t="s">
        <v>641</v>
      </c>
      <c r="B41" s="194">
        <v>41871</v>
      </c>
      <c r="C41" t="s">
        <v>646</v>
      </c>
      <c r="D41" t="s">
        <v>708</v>
      </c>
      <c r="E41" t="s">
        <v>840</v>
      </c>
      <c r="F41">
        <v>3000051912</v>
      </c>
      <c r="G41">
        <v>76470</v>
      </c>
      <c r="H41" t="s">
        <v>720</v>
      </c>
    </row>
    <row r="42" spans="1:8">
      <c r="A42" t="s">
        <v>641</v>
      </c>
      <c r="B42" s="194">
        <v>41871</v>
      </c>
      <c r="C42" t="s">
        <v>646</v>
      </c>
      <c r="D42" t="s">
        <v>708</v>
      </c>
      <c r="E42" t="s">
        <v>719</v>
      </c>
      <c r="F42">
        <v>3000051911</v>
      </c>
      <c r="G42">
        <v>296007.5</v>
      </c>
      <c r="H42" t="s">
        <v>720</v>
      </c>
    </row>
    <row r="43" spans="1:8">
      <c r="A43" t="s">
        <v>641</v>
      </c>
      <c r="B43" s="194">
        <v>41872</v>
      </c>
      <c r="C43" t="s">
        <v>642</v>
      </c>
      <c r="D43" t="s">
        <v>742</v>
      </c>
      <c r="E43" t="s">
        <v>822</v>
      </c>
      <c r="F43">
        <v>3000051921</v>
      </c>
      <c r="G43">
        <v>28696.89</v>
      </c>
      <c r="H43" t="s">
        <v>841</v>
      </c>
    </row>
    <row r="44" spans="1:8">
      <c r="A44" t="s">
        <v>641</v>
      </c>
      <c r="B44" s="194">
        <v>41872</v>
      </c>
      <c r="C44" t="s">
        <v>842</v>
      </c>
      <c r="D44" t="s">
        <v>808</v>
      </c>
      <c r="E44" t="s">
        <v>843</v>
      </c>
      <c r="F44">
        <v>3000051928</v>
      </c>
      <c r="G44">
        <v>32716.799999999999</v>
      </c>
      <c r="H44" t="s">
        <v>844</v>
      </c>
    </row>
    <row r="45" spans="1:8">
      <c r="A45" t="s">
        <v>641</v>
      </c>
      <c r="B45" s="194">
        <v>41872</v>
      </c>
      <c r="C45" t="s">
        <v>845</v>
      </c>
      <c r="D45" t="s">
        <v>706</v>
      </c>
      <c r="E45" t="s">
        <v>680</v>
      </c>
      <c r="F45">
        <v>3000051935</v>
      </c>
      <c r="G45">
        <v>54974.46</v>
      </c>
      <c r="H45" t="s">
        <v>704</v>
      </c>
    </row>
    <row r="46" spans="1:8">
      <c r="A46" t="s">
        <v>641</v>
      </c>
      <c r="B46" s="194">
        <v>41872</v>
      </c>
      <c r="C46" t="s">
        <v>846</v>
      </c>
      <c r="D46" t="s">
        <v>847</v>
      </c>
      <c r="E46" t="s">
        <v>848</v>
      </c>
      <c r="F46">
        <v>3000051917</v>
      </c>
      <c r="G46">
        <v>58187.25</v>
      </c>
      <c r="H46" t="s">
        <v>849</v>
      </c>
    </row>
    <row r="47" spans="1:8">
      <c r="A47" t="s">
        <v>641</v>
      </c>
      <c r="B47" s="194">
        <v>41872</v>
      </c>
      <c r="C47" t="s">
        <v>705</v>
      </c>
      <c r="D47" t="s">
        <v>706</v>
      </c>
      <c r="E47" t="s">
        <v>680</v>
      </c>
      <c r="F47">
        <v>3000051935</v>
      </c>
      <c r="G47">
        <v>87203.79</v>
      </c>
      <c r="H47" t="s">
        <v>704</v>
      </c>
    </row>
    <row r="48" spans="1:8">
      <c r="A48" t="s">
        <v>641</v>
      </c>
      <c r="B48" s="194">
        <v>41872</v>
      </c>
      <c r="C48" t="s">
        <v>646</v>
      </c>
      <c r="D48" t="s">
        <v>721</v>
      </c>
      <c r="E48" t="s">
        <v>850</v>
      </c>
      <c r="F48">
        <v>3000051930</v>
      </c>
      <c r="G48">
        <v>202916.51</v>
      </c>
      <c r="H48" t="s">
        <v>723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theme="9" tint="-0.249977111117893"/>
    <pageSetUpPr fitToPage="1"/>
  </sheetPr>
  <dimension ref="B1:P29"/>
  <sheetViews>
    <sheetView showGridLines="0" zoomScale="85" zoomScaleNormal="85" workbookViewId="0"/>
  </sheetViews>
  <sheetFormatPr defaultRowHeight="20.25"/>
  <cols>
    <col min="1" max="1" width="3.375" style="331" customWidth="1"/>
    <col min="2" max="4" width="9" style="331"/>
    <col min="5" max="5" width="3" style="331" customWidth="1"/>
    <col min="6" max="6" width="12.75" style="331" bestFit="1" customWidth="1"/>
    <col min="7" max="7" width="19.125" style="331" bestFit="1" customWidth="1"/>
    <col min="8" max="8" width="7.125" style="331" customWidth="1"/>
    <col min="9" max="9" width="13.375" style="331" bestFit="1" customWidth="1"/>
    <col min="10" max="10" width="19.125" style="331" bestFit="1" customWidth="1"/>
    <col min="11" max="11" width="7.5" style="331" customWidth="1"/>
    <col min="12" max="12" width="12.75" style="331" bestFit="1" customWidth="1"/>
    <col min="13" max="13" width="19.125" style="331" bestFit="1" customWidth="1"/>
    <col min="14" max="14" width="19.125" style="331" customWidth="1"/>
    <col min="15" max="15" width="14.125" style="331" customWidth="1"/>
    <col min="16" max="16" width="12.75" style="331" customWidth="1"/>
    <col min="17" max="17" width="19.125" style="331" customWidth="1"/>
    <col min="18" max="19" width="14.125" style="331" customWidth="1"/>
    <col min="20" max="16384" width="9" style="331"/>
  </cols>
  <sheetData>
    <row r="1" spans="2:16" s="573" customFormat="1" ht="38.25">
      <c r="B1" s="572" t="s">
        <v>851</v>
      </c>
      <c r="J1" s="574"/>
      <c r="M1" s="575"/>
    </row>
    <row r="6" spans="2:16">
      <c r="O6" s="583"/>
      <c r="P6" s="583"/>
    </row>
    <row r="7" spans="2:16">
      <c r="O7" s="585"/>
      <c r="P7" s="585"/>
    </row>
    <row r="8" spans="2:16">
      <c r="O8" s="585"/>
      <c r="P8" s="585"/>
    </row>
    <row r="9" spans="2:16">
      <c r="M9"/>
      <c r="N9"/>
      <c r="O9" s="585"/>
      <c r="P9" s="585"/>
    </row>
    <row r="10" spans="2:16">
      <c r="O10" s="585"/>
    </row>
    <row r="11" spans="2:16">
      <c r="O11" s="585"/>
    </row>
    <row r="12" spans="2:16">
      <c r="O12" s="585"/>
    </row>
    <row r="17" spans="6:14">
      <c r="M17"/>
      <c r="N17"/>
    </row>
    <row r="18" spans="6:14">
      <c r="M18"/>
      <c r="N18"/>
    </row>
    <row r="19" spans="6:14">
      <c r="F19" s="332" t="s">
        <v>852</v>
      </c>
      <c r="I19" s="332" t="s">
        <v>853</v>
      </c>
      <c r="K19" s="583"/>
      <c r="L19" s="332" t="s">
        <v>854</v>
      </c>
      <c r="N19"/>
    </row>
    <row r="20" spans="6:14">
      <c r="F20" s="581" t="s">
        <v>855</v>
      </c>
      <c r="G20" s="582" t="s">
        <v>856</v>
      </c>
      <c r="I20" s="581" t="s">
        <v>855</v>
      </c>
      <c r="J20" s="582" t="s">
        <v>856</v>
      </c>
      <c r="K20" s="585"/>
      <c r="L20" s="581" t="s">
        <v>855</v>
      </c>
      <c r="M20" s="582" t="s">
        <v>856</v>
      </c>
    </row>
    <row r="21" spans="6:14">
      <c r="F21" s="582" t="s">
        <v>857</v>
      </c>
      <c r="G21" s="584">
        <v>7521468.0182482246</v>
      </c>
      <c r="I21" s="582" t="s">
        <v>858</v>
      </c>
      <c r="J21" s="586">
        <v>5000</v>
      </c>
      <c r="K21" s="585"/>
      <c r="L21" s="582" t="s">
        <v>403</v>
      </c>
      <c r="M21" s="586">
        <v>1575309.804456197</v>
      </c>
    </row>
    <row r="22" spans="6:14">
      <c r="F22" s="582" t="s">
        <v>859</v>
      </c>
      <c r="G22" s="584">
        <v>5208372.5565332361</v>
      </c>
      <c r="I22" s="582" t="s">
        <v>860</v>
      </c>
      <c r="J22" s="586">
        <v>4800</v>
      </c>
      <c r="K22" s="585"/>
      <c r="L22" s="582" t="s">
        <v>861</v>
      </c>
      <c r="M22" s="586">
        <v>51756937.234972149</v>
      </c>
    </row>
    <row r="23" spans="6:14">
      <c r="F23" s="582" t="s">
        <v>862</v>
      </c>
      <c r="G23" s="584">
        <v>7644128.4552131025</v>
      </c>
      <c r="I23" s="582" t="s">
        <v>863</v>
      </c>
      <c r="J23" s="586">
        <v>3000</v>
      </c>
      <c r="K23" s="585"/>
      <c r="L23" s="582" t="s">
        <v>864</v>
      </c>
      <c r="M23" s="586">
        <v>12704854.417838437</v>
      </c>
    </row>
    <row r="24" spans="6:14">
      <c r="F24" s="582" t="s">
        <v>865</v>
      </c>
      <c r="G24" s="584">
        <v>10405072.437370561</v>
      </c>
      <c r="I24" s="582" t="s">
        <v>866</v>
      </c>
      <c r="J24" s="586">
        <v>2953.8461538461538</v>
      </c>
      <c r="K24" s="585"/>
      <c r="L24" s="582" t="s">
        <v>867</v>
      </c>
      <c r="M24" s="586">
        <v>19188005.715248726</v>
      </c>
    </row>
    <row r="25" spans="6:14">
      <c r="F25" s="582" t="s">
        <v>868</v>
      </c>
      <c r="G25" s="584">
        <v>44879426</v>
      </c>
      <c r="I25" s="582" t="s">
        <v>869</v>
      </c>
      <c r="J25" s="586">
        <v>4400</v>
      </c>
      <c r="K25" s="585"/>
      <c r="L25" s="582" t="s">
        <v>870</v>
      </c>
      <c r="M25" s="586">
        <v>8575781.3427549154</v>
      </c>
    </row>
    <row r="26" spans="6:14">
      <c r="F26" s="582" t="s">
        <v>871</v>
      </c>
      <c r="G26" s="584">
        <v>75658467.467365116</v>
      </c>
      <c r="I26" s="582" t="s">
        <v>871</v>
      </c>
      <c r="J26" s="586">
        <v>20153.846153846156</v>
      </c>
      <c r="L26" s="582" t="s">
        <v>871</v>
      </c>
      <c r="M26" s="586">
        <v>93800888.515270427</v>
      </c>
    </row>
    <row r="27" spans="6:14">
      <c r="I27"/>
      <c r="J27"/>
    </row>
    <row r="28" spans="6:14">
      <c r="M28"/>
      <c r="N28"/>
    </row>
    <row r="29" spans="6:14">
      <c r="M29"/>
      <c r="N29"/>
    </row>
  </sheetData>
  <printOptions horizontalCentered="1"/>
  <pageMargins left="0.70866141732283472" right="0.70866141732283472" top="0.74803149606299213" bottom="0.74803149606299213" header="0.31496062992125984" footer="0.31496062992125984"/>
  <pageSetup paperSize="9" scale="90" orientation="landscape" r:id="rId4"/>
  <headerFooter>
    <oddHeader>&amp;CSalary Dashboard</oddHeader>
    <oddFooter>&amp;CBest STL - www.microsofttraining.net</oddFooter>
  </headerFooter>
  <drawing r:id="rId5"/>
  <extLst>
    <ext xmlns:x14="http://schemas.microsoft.com/office/spreadsheetml/2009/9/main" uri="{A8765BA9-456A-4dab-B4F3-ACF838C121DE}">
      <x14:slicerList>
        <x14:slicer r:id="rId6"/>
      </x14:slicerList>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49"/>
  <sheetViews>
    <sheetView showGridLines="0" zoomScale="115" zoomScaleNormal="115" workbookViewId="0"/>
  </sheetViews>
  <sheetFormatPr defaultRowHeight="16.5"/>
  <cols>
    <col min="1" max="1" width="11.5" style="330" bestFit="1" customWidth="1"/>
    <col min="2" max="2" width="18.625" style="330" bestFit="1" customWidth="1"/>
    <col min="3" max="5" width="9" style="330"/>
    <col min="6" max="6" width="12.25" style="330" bestFit="1" customWidth="1"/>
    <col min="7" max="7" width="18.625" style="330" bestFit="1" customWidth="1"/>
    <col min="8" max="9" width="13.625" style="330" bestFit="1" customWidth="1"/>
    <col min="10" max="10" width="11.5" style="330" bestFit="1" customWidth="1"/>
    <col min="11" max="11" width="18.625" style="330" bestFit="1" customWidth="1"/>
    <col min="12" max="21" width="15.5" style="330" customWidth="1"/>
    <col min="22" max="22" width="13.5" style="330" customWidth="1"/>
    <col min="23" max="24" width="15.5" style="330" customWidth="1"/>
    <col min="25" max="25" width="7.625" style="330" customWidth="1"/>
    <col min="26" max="31" width="15.5" style="330" customWidth="1"/>
    <col min="32" max="32" width="7.625" style="330" customWidth="1"/>
    <col min="33" max="33" width="15.5" style="330" customWidth="1"/>
    <col min="34" max="34" width="13.5" style="330" customWidth="1"/>
    <col min="35" max="36" width="15.5" style="330" customWidth="1"/>
    <col min="37" max="37" width="14" style="330" customWidth="1"/>
    <col min="38" max="43" width="15.5" style="330" customWidth="1"/>
    <col min="44" max="44" width="16.25" style="330" customWidth="1"/>
    <col min="45" max="61" width="14.25" style="330" customWidth="1"/>
    <col min="62" max="62" width="9.875" style="330" customWidth="1"/>
    <col min="63" max="16384" width="9" style="330"/>
  </cols>
  <sheetData>
    <row r="1" spans="1:11" ht="37.5">
      <c r="A1" s="576" t="s">
        <v>872</v>
      </c>
      <c r="F1" s="576" t="s">
        <v>873</v>
      </c>
    </row>
    <row r="3" spans="1:11">
      <c r="A3" s="579" t="s">
        <v>874</v>
      </c>
      <c r="B3" t="s">
        <v>875</v>
      </c>
      <c r="F3" s="579" t="s">
        <v>875</v>
      </c>
      <c r="G3" s="579" t="s">
        <v>876</v>
      </c>
      <c r="H3"/>
      <c r="I3"/>
      <c r="J3"/>
      <c r="K3"/>
    </row>
    <row r="4" spans="1:11">
      <c r="A4" s="333" t="s">
        <v>403</v>
      </c>
      <c r="B4" s="577">
        <v>1575309.804456197</v>
      </c>
      <c r="F4" s="579" t="s">
        <v>874</v>
      </c>
      <c r="G4" t="s">
        <v>877</v>
      </c>
      <c r="H4" t="s">
        <v>878</v>
      </c>
      <c r="I4" t="s">
        <v>3711</v>
      </c>
      <c r="J4" t="s">
        <v>3712</v>
      </c>
      <c r="K4" t="s">
        <v>871</v>
      </c>
    </row>
    <row r="5" spans="1:11">
      <c r="A5" s="333" t="s">
        <v>861</v>
      </c>
      <c r="B5" s="577">
        <v>51756937.234972149</v>
      </c>
      <c r="F5" s="333" t="s">
        <v>403</v>
      </c>
      <c r="G5" s="577">
        <v>843276.08812428708</v>
      </c>
      <c r="H5" s="577">
        <v>379142.88728819136</v>
      </c>
      <c r="I5" s="577">
        <v>243161.22716709867</v>
      </c>
      <c r="J5" s="577">
        <v>109729.60187662003</v>
      </c>
      <c r="K5" s="577">
        <v>1575309.804456197</v>
      </c>
    </row>
    <row r="6" spans="1:11">
      <c r="A6" s="333" t="s">
        <v>864</v>
      </c>
      <c r="B6" s="577">
        <v>12704854.417838437</v>
      </c>
      <c r="F6" s="333" t="s">
        <v>861</v>
      </c>
      <c r="G6" s="577">
        <v>23510624.674066514</v>
      </c>
      <c r="H6" s="577">
        <v>21958031.097983271</v>
      </c>
      <c r="I6" s="577">
        <v>5075941.0821647393</v>
      </c>
      <c r="J6" s="577">
        <v>1212340.3807575817</v>
      </c>
      <c r="K6" s="577">
        <v>51756937.234972112</v>
      </c>
    </row>
    <row r="7" spans="1:11">
      <c r="A7" s="333" t="s">
        <v>867</v>
      </c>
      <c r="B7" s="577">
        <v>19188005.715248726</v>
      </c>
      <c r="F7" s="333" t="s">
        <v>864</v>
      </c>
      <c r="G7" s="577">
        <v>7610832.5545545807</v>
      </c>
      <c r="H7" s="577">
        <v>4242197.0438616294</v>
      </c>
      <c r="I7" s="577">
        <v>748674.52772854513</v>
      </c>
      <c r="J7" s="577">
        <v>103150.29169367535</v>
      </c>
      <c r="K7" s="577">
        <v>12704854.41783843</v>
      </c>
    </row>
    <row r="8" spans="1:11">
      <c r="A8" s="333" t="s">
        <v>870</v>
      </c>
      <c r="B8" s="577">
        <v>8575781.3427549154</v>
      </c>
      <c r="F8" s="333" t="s">
        <v>867</v>
      </c>
      <c r="G8" s="577">
        <v>8495871.2736956216</v>
      </c>
      <c r="H8" s="577">
        <v>7643794.2870381409</v>
      </c>
      <c r="I8" s="577">
        <v>2898603.2186685805</v>
      </c>
      <c r="J8" s="577">
        <v>149736.93584639198</v>
      </c>
      <c r="K8" s="577">
        <v>19188005.715248734</v>
      </c>
    </row>
    <row r="9" spans="1:11">
      <c r="A9" s="333" t="s">
        <v>871</v>
      </c>
      <c r="B9" s="577">
        <v>93800888.515270427</v>
      </c>
      <c r="F9" s="333" t="s">
        <v>870</v>
      </c>
      <c r="G9" s="577">
        <v>4126264.2802665643</v>
      </c>
      <c r="H9" s="577">
        <v>2779296.1565510123</v>
      </c>
      <c r="I9" s="577">
        <v>1322431.7131040392</v>
      </c>
      <c r="J9" s="577">
        <v>347789.19283329882</v>
      </c>
      <c r="K9" s="577">
        <v>8575781.3427549154</v>
      </c>
    </row>
    <row r="10" spans="1:11">
      <c r="F10" s="333" t="s">
        <v>871</v>
      </c>
      <c r="G10" s="577">
        <v>44586868.870707572</v>
      </c>
      <c r="H10" s="577">
        <v>37002461.47272224</v>
      </c>
      <c r="I10" s="577">
        <v>10288811.768833004</v>
      </c>
      <c r="J10" s="577">
        <v>1922746.4030075679</v>
      </c>
      <c r="K10" s="577">
        <v>93800888.515270397</v>
      </c>
    </row>
    <row r="12" spans="1:11">
      <c r="A12" s="578"/>
    </row>
    <row r="13" spans="1:11">
      <c r="A13" s="578"/>
    </row>
    <row r="14" spans="1:11">
      <c r="A14" s="578"/>
    </row>
    <row r="18" spans="1:11">
      <c r="A18" s="579" t="s">
        <v>855</v>
      </c>
      <c r="B18" t="s">
        <v>856</v>
      </c>
      <c r="F18" s="579" t="s">
        <v>855</v>
      </c>
      <c r="G18" t="s">
        <v>856</v>
      </c>
      <c r="J18" s="579" t="s">
        <v>855</v>
      </c>
      <c r="K18" t="s">
        <v>856</v>
      </c>
    </row>
    <row r="19" spans="1:11">
      <c r="A19" t="s">
        <v>857</v>
      </c>
      <c r="B19" s="580">
        <v>7521468.0182482246</v>
      </c>
      <c r="F19" t="s">
        <v>858</v>
      </c>
      <c r="G19" s="577">
        <v>5000</v>
      </c>
      <c r="J19" t="s">
        <v>403</v>
      </c>
      <c r="K19" s="577">
        <v>1575309.804456197</v>
      </c>
    </row>
    <row r="20" spans="1:11">
      <c r="A20" t="s">
        <v>859</v>
      </c>
      <c r="B20" s="580">
        <v>5208372.5565332361</v>
      </c>
      <c r="F20" t="s">
        <v>860</v>
      </c>
      <c r="G20" s="577">
        <v>4800</v>
      </c>
      <c r="J20" t="s">
        <v>861</v>
      </c>
      <c r="K20" s="577">
        <v>51756937.234972149</v>
      </c>
    </row>
    <row r="21" spans="1:11">
      <c r="A21" t="s">
        <v>862</v>
      </c>
      <c r="B21" s="580">
        <v>7644128.4552131025</v>
      </c>
      <c r="F21" t="s">
        <v>863</v>
      </c>
      <c r="G21" s="577">
        <v>3000</v>
      </c>
      <c r="J21" t="s">
        <v>864</v>
      </c>
      <c r="K21" s="577">
        <v>12704854.417838437</v>
      </c>
    </row>
    <row r="22" spans="1:11">
      <c r="A22" t="s">
        <v>865</v>
      </c>
      <c r="B22" s="580">
        <v>10405072.437370561</v>
      </c>
      <c r="F22" t="s">
        <v>866</v>
      </c>
      <c r="G22" s="577">
        <v>2953.8461538461538</v>
      </c>
      <c r="J22" t="s">
        <v>867</v>
      </c>
      <c r="K22" s="577">
        <v>19188005.715248726</v>
      </c>
    </row>
    <row r="23" spans="1:11">
      <c r="A23" t="s">
        <v>868</v>
      </c>
      <c r="B23" s="580">
        <v>44879426</v>
      </c>
      <c r="F23" t="s">
        <v>869</v>
      </c>
      <c r="G23" s="577">
        <v>4400</v>
      </c>
      <c r="J23" t="s">
        <v>870</v>
      </c>
      <c r="K23" s="577">
        <v>8575781.3427549154</v>
      </c>
    </row>
    <row r="24" spans="1:11">
      <c r="A24" t="s">
        <v>871</v>
      </c>
      <c r="B24" s="580">
        <v>75658467.467365116</v>
      </c>
      <c r="F24" t="s">
        <v>871</v>
      </c>
      <c r="G24" s="577">
        <v>20153.846153846156</v>
      </c>
      <c r="J24" t="s">
        <v>871</v>
      </c>
      <c r="K24" s="577">
        <v>93800888.515270427</v>
      </c>
    </row>
    <row r="25" spans="1:11">
      <c r="A25"/>
      <c r="B25"/>
      <c r="F25"/>
      <c r="G25"/>
    </row>
    <row r="26" spans="1:11">
      <c r="A26"/>
      <c r="B26"/>
      <c r="F26"/>
      <c r="G26"/>
    </row>
    <row r="27" spans="1:11">
      <c r="A27"/>
      <c r="B27"/>
      <c r="F27"/>
      <c r="G27"/>
    </row>
    <row r="28" spans="1:11">
      <c r="A28"/>
      <c r="B28"/>
      <c r="F28"/>
      <c r="G28"/>
    </row>
    <row r="29" spans="1:11">
      <c r="A29"/>
      <c r="B29"/>
      <c r="F29"/>
      <c r="G29"/>
    </row>
    <row r="30" spans="1:11">
      <c r="A30"/>
      <c r="B30"/>
      <c r="F30"/>
      <c r="G30"/>
    </row>
    <row r="31" spans="1:11">
      <c r="A31"/>
      <c r="B31"/>
      <c r="F31"/>
      <c r="G31"/>
    </row>
    <row r="32" spans="1:11">
      <c r="A32"/>
      <c r="B32"/>
      <c r="F32"/>
      <c r="G32"/>
    </row>
    <row r="33" spans="1:7">
      <c r="A33"/>
      <c r="B33"/>
      <c r="F33"/>
      <c r="G33"/>
    </row>
    <row r="34" spans="1:7">
      <c r="A34"/>
      <c r="B34"/>
      <c r="F34"/>
      <c r="G34"/>
    </row>
    <row r="35" spans="1:7">
      <c r="A35"/>
      <c r="B35"/>
      <c r="F35"/>
      <c r="G35"/>
    </row>
    <row r="36" spans="1:7">
      <c r="A36"/>
      <c r="B36"/>
      <c r="F36"/>
      <c r="G36"/>
    </row>
    <row r="37" spans="1:7">
      <c r="A37"/>
      <c r="B37"/>
      <c r="F37"/>
      <c r="G37"/>
    </row>
    <row r="38" spans="1:7">
      <c r="A38"/>
      <c r="B38"/>
      <c r="F38"/>
      <c r="G38"/>
    </row>
    <row r="39" spans="1:7">
      <c r="A39"/>
      <c r="B39"/>
      <c r="F39"/>
      <c r="G39"/>
    </row>
    <row r="40" spans="1:7">
      <c r="A40"/>
      <c r="B40"/>
      <c r="F40"/>
      <c r="G40"/>
    </row>
    <row r="41" spans="1:7">
      <c r="A41"/>
      <c r="B41"/>
      <c r="F41"/>
      <c r="G41"/>
    </row>
    <row r="42" spans="1:7">
      <c r="A42"/>
      <c r="B42"/>
      <c r="F42"/>
      <c r="G42"/>
    </row>
    <row r="43" spans="1:7">
      <c r="A43"/>
      <c r="B43"/>
      <c r="F43"/>
      <c r="G43"/>
    </row>
    <row r="44" spans="1:7">
      <c r="A44"/>
      <c r="B44"/>
      <c r="F44"/>
      <c r="G44"/>
    </row>
    <row r="45" spans="1:7">
      <c r="A45"/>
      <c r="B45"/>
      <c r="F45"/>
      <c r="G45"/>
    </row>
    <row r="46" spans="1:7">
      <c r="A46"/>
      <c r="B46"/>
      <c r="F46"/>
      <c r="G46"/>
    </row>
    <row r="47" spans="1:7">
      <c r="A47"/>
      <c r="B47"/>
      <c r="F47"/>
      <c r="G47"/>
    </row>
    <row r="48" spans="1:7">
      <c r="A48"/>
      <c r="B48"/>
      <c r="F48"/>
      <c r="G48"/>
    </row>
    <row r="49" spans="1:7">
      <c r="A49"/>
      <c r="B49"/>
      <c r="F49"/>
      <c r="G49"/>
    </row>
  </sheetData>
  <pageMargins left="0.7" right="0.7" top="0.75" bottom="0.75" header="0.3" footer="0.3"/>
  <drawing r:id="rId6"/>
  <extLst>
    <ext xmlns:x14="http://schemas.microsoft.com/office/spreadsheetml/2009/9/main" uri="{A8765BA9-456A-4dab-B4F3-ACF838C121DE}">
      <x14:slicerList>
        <x14:slicer r:id="rId7"/>
      </x14:slicerList>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9" tint="0.39997558519241921"/>
  </sheetPr>
  <dimension ref="A1:U106"/>
  <sheetViews>
    <sheetView showGridLines="0" topLeftCell="A7" zoomScaleNormal="100" workbookViewId="0">
      <selection activeCell="A6" sqref="A6:D106"/>
    </sheetView>
  </sheetViews>
  <sheetFormatPr defaultColWidth="9" defaultRowHeight="16.5"/>
  <cols>
    <col min="1" max="1" width="16" style="175" customWidth="1"/>
    <col min="2" max="2" width="11.375" style="175" customWidth="1"/>
    <col min="3" max="3" width="20.25" style="175" customWidth="1"/>
    <col min="4" max="4" width="22.875" style="175" customWidth="1"/>
    <col min="5" max="5" width="9.625" style="175" customWidth="1"/>
    <col min="6" max="16384" width="9" style="175"/>
  </cols>
  <sheetData>
    <row r="1" spans="1:21" ht="52.5">
      <c r="A1" s="184" t="s">
        <v>879</v>
      </c>
      <c r="B1" s="273"/>
      <c r="C1" s="165"/>
      <c r="D1" s="165"/>
      <c r="E1" s="165"/>
      <c r="F1" s="165"/>
      <c r="G1" s="165"/>
      <c r="H1" s="165"/>
      <c r="I1" s="165"/>
      <c r="J1" s="165"/>
      <c r="K1" s="165"/>
      <c r="L1" s="165"/>
      <c r="M1" s="165"/>
      <c r="N1" s="165"/>
      <c r="O1" s="165"/>
      <c r="P1" s="165"/>
      <c r="Q1" s="165"/>
      <c r="R1" s="165"/>
      <c r="S1" s="165"/>
      <c r="T1" s="165"/>
      <c r="U1" s="165"/>
    </row>
    <row r="4" spans="1:21" ht="36" customHeight="1">
      <c r="A4" s="294">
        <f ca="1">TODAY()</f>
        <v>43200</v>
      </c>
      <c r="B4" s="719" t="s">
        <v>880</v>
      </c>
      <c r="C4" s="719"/>
      <c r="D4" s="719"/>
      <c r="E4" s="291"/>
    </row>
    <row r="5" spans="1:21" ht="18" customHeight="1">
      <c r="A5" s="292"/>
      <c r="B5" s="293"/>
      <c r="C5" s="293"/>
      <c r="D5" s="293"/>
    </row>
    <row r="6" spans="1:21" ht="20.25">
      <c r="A6" s="296" t="s">
        <v>48</v>
      </c>
      <c r="B6" s="296" t="s">
        <v>881</v>
      </c>
      <c r="C6" s="296" t="s">
        <v>342</v>
      </c>
      <c r="D6" s="296" t="s">
        <v>75</v>
      </c>
    </row>
    <row r="7" spans="1:21" ht="20.25">
      <c r="A7" s="210" t="s">
        <v>367</v>
      </c>
      <c r="B7" s="210" t="s">
        <v>42</v>
      </c>
      <c r="C7" s="210" t="s">
        <v>346</v>
      </c>
      <c r="D7" s="295">
        <v>26000</v>
      </c>
    </row>
    <row r="8" spans="1:21" ht="20.25">
      <c r="A8" s="210" t="s">
        <v>367</v>
      </c>
      <c r="B8" s="210" t="s">
        <v>42</v>
      </c>
      <c r="C8" s="210" t="s">
        <v>882</v>
      </c>
      <c r="D8" s="295">
        <v>13800</v>
      </c>
    </row>
    <row r="9" spans="1:21" ht="20.25">
      <c r="A9" s="210" t="s">
        <v>367</v>
      </c>
      <c r="B9" s="210" t="s">
        <v>42</v>
      </c>
      <c r="C9" s="210" t="s">
        <v>883</v>
      </c>
      <c r="D9" s="295">
        <v>18300</v>
      </c>
    </row>
    <row r="10" spans="1:21" ht="20.25">
      <c r="A10" s="210" t="s">
        <v>367</v>
      </c>
      <c r="B10" s="210" t="s">
        <v>42</v>
      </c>
      <c r="C10" s="210" t="s">
        <v>884</v>
      </c>
      <c r="D10" s="295">
        <v>20343</v>
      </c>
    </row>
    <row r="11" spans="1:21" ht="20.25">
      <c r="A11" s="210" t="s">
        <v>367</v>
      </c>
      <c r="B11" s="210" t="s">
        <v>42</v>
      </c>
      <c r="C11" s="210" t="s">
        <v>885</v>
      </c>
      <c r="D11" s="295">
        <v>45000</v>
      </c>
    </row>
    <row r="12" spans="1:21" ht="20.25">
      <c r="A12" s="210" t="s">
        <v>367</v>
      </c>
      <c r="B12" s="210" t="s">
        <v>43</v>
      </c>
      <c r="C12" s="210" t="s">
        <v>346</v>
      </c>
      <c r="D12" s="295">
        <v>33112</v>
      </c>
    </row>
    <row r="13" spans="1:21" ht="20.25">
      <c r="A13" s="210" t="s">
        <v>367</v>
      </c>
      <c r="B13" s="210" t="s">
        <v>43</v>
      </c>
      <c r="C13" s="210" t="s">
        <v>882</v>
      </c>
      <c r="D13" s="295">
        <v>15080</v>
      </c>
    </row>
    <row r="14" spans="1:21" ht="20.25">
      <c r="A14" s="210" t="s">
        <v>367</v>
      </c>
      <c r="B14" s="210" t="s">
        <v>43</v>
      </c>
      <c r="C14" s="210" t="s">
        <v>883</v>
      </c>
      <c r="D14" s="295">
        <v>25034</v>
      </c>
    </row>
    <row r="15" spans="1:21" ht="20.25">
      <c r="A15" s="210" t="s">
        <v>367</v>
      </c>
      <c r="B15" s="210" t="s">
        <v>43</v>
      </c>
      <c r="C15" s="210" t="s">
        <v>884</v>
      </c>
      <c r="D15" s="295">
        <v>24000</v>
      </c>
    </row>
    <row r="16" spans="1:21" ht="20.25">
      <c r="A16" s="210" t="s">
        <v>367</v>
      </c>
      <c r="B16" s="210" t="s">
        <v>43</v>
      </c>
      <c r="C16" s="210" t="s">
        <v>885</v>
      </c>
      <c r="D16" s="295">
        <v>43983</v>
      </c>
    </row>
    <row r="17" spans="1:4" ht="20.25">
      <c r="A17" s="210" t="s">
        <v>367</v>
      </c>
      <c r="B17" s="210" t="s">
        <v>44</v>
      </c>
      <c r="C17" s="210" t="s">
        <v>346</v>
      </c>
      <c r="D17" s="295">
        <v>28874</v>
      </c>
    </row>
    <row r="18" spans="1:4" ht="20.25">
      <c r="A18" s="210" t="s">
        <v>367</v>
      </c>
      <c r="B18" s="210" t="s">
        <v>44</v>
      </c>
      <c r="C18" s="210" t="s">
        <v>882</v>
      </c>
      <c r="D18" s="295">
        <v>12821</v>
      </c>
    </row>
    <row r="19" spans="1:4" ht="20.25">
      <c r="A19" s="210" t="s">
        <v>367</v>
      </c>
      <c r="B19" s="210" t="s">
        <v>44</v>
      </c>
      <c r="C19" s="210" t="s">
        <v>883</v>
      </c>
      <c r="D19" s="295">
        <v>28679</v>
      </c>
    </row>
    <row r="20" spans="1:4" ht="20.25">
      <c r="A20" s="210" t="s">
        <v>367</v>
      </c>
      <c r="B20" s="210" t="s">
        <v>44</v>
      </c>
      <c r="C20" s="210" t="s">
        <v>884</v>
      </c>
      <c r="D20" s="295">
        <v>23034</v>
      </c>
    </row>
    <row r="21" spans="1:4" ht="20.25">
      <c r="A21" s="210" t="s">
        <v>367</v>
      </c>
      <c r="B21" s="210" t="s">
        <v>44</v>
      </c>
      <c r="C21" s="210" t="s">
        <v>885</v>
      </c>
      <c r="D21" s="295">
        <v>46343</v>
      </c>
    </row>
    <row r="22" spans="1:4" ht="20.25">
      <c r="A22" s="210" t="s">
        <v>367</v>
      </c>
      <c r="B22" s="210" t="s">
        <v>45</v>
      </c>
      <c r="C22" s="210" t="s">
        <v>346</v>
      </c>
      <c r="D22" s="295">
        <v>27220</v>
      </c>
    </row>
    <row r="23" spans="1:4" ht="20.25">
      <c r="A23" s="210" t="s">
        <v>367</v>
      </c>
      <c r="B23" s="210" t="s">
        <v>45</v>
      </c>
      <c r="C23" s="210" t="s">
        <v>882</v>
      </c>
      <c r="D23" s="295">
        <v>16363</v>
      </c>
    </row>
    <row r="24" spans="1:4" ht="20.25">
      <c r="A24" s="210" t="s">
        <v>367</v>
      </c>
      <c r="B24" s="210" t="s">
        <v>45</v>
      </c>
      <c r="C24" s="210" t="s">
        <v>883</v>
      </c>
      <c r="D24" s="295">
        <v>25655</v>
      </c>
    </row>
    <row r="25" spans="1:4" ht="20.25">
      <c r="A25" s="210" t="s">
        <v>367</v>
      </c>
      <c r="B25" s="210" t="s">
        <v>45</v>
      </c>
      <c r="C25" s="210" t="s">
        <v>884</v>
      </c>
      <c r="D25" s="295">
        <v>19765</v>
      </c>
    </row>
    <row r="26" spans="1:4" ht="20.25">
      <c r="A26" s="210" t="s">
        <v>367</v>
      </c>
      <c r="B26" s="210" t="s">
        <v>45</v>
      </c>
      <c r="C26" s="210" t="s">
        <v>885</v>
      </c>
      <c r="D26" s="295">
        <v>45892</v>
      </c>
    </row>
    <row r="27" spans="1:4" ht="20.25">
      <c r="A27" s="210" t="s">
        <v>50</v>
      </c>
      <c r="B27" s="210" t="s">
        <v>42</v>
      </c>
      <c r="C27" s="210" t="s">
        <v>346</v>
      </c>
      <c r="D27" s="295">
        <v>25617</v>
      </c>
    </row>
    <row r="28" spans="1:4" ht="20.25">
      <c r="A28" s="210" t="s">
        <v>50</v>
      </c>
      <c r="B28" s="210" t="s">
        <v>42</v>
      </c>
      <c r="C28" s="210" t="s">
        <v>882</v>
      </c>
      <c r="D28" s="295">
        <v>18213</v>
      </c>
    </row>
    <row r="29" spans="1:4" ht="20.25">
      <c r="A29" s="210" t="s">
        <v>50</v>
      </c>
      <c r="B29" s="210" t="s">
        <v>42</v>
      </c>
      <c r="C29" s="210" t="s">
        <v>883</v>
      </c>
      <c r="D29" s="295">
        <v>33645</v>
      </c>
    </row>
    <row r="30" spans="1:4" ht="20.25">
      <c r="A30" s="210" t="s">
        <v>50</v>
      </c>
      <c r="B30" s="210" t="s">
        <v>42</v>
      </c>
      <c r="C30" s="210" t="s">
        <v>884</v>
      </c>
      <c r="D30" s="295">
        <v>27678</v>
      </c>
    </row>
    <row r="31" spans="1:4" ht="20.25">
      <c r="A31" s="210" t="s">
        <v>50</v>
      </c>
      <c r="B31" s="210" t="s">
        <v>42</v>
      </c>
      <c r="C31" s="210" t="s">
        <v>885</v>
      </c>
      <c r="D31" s="295">
        <v>44353</v>
      </c>
    </row>
    <row r="32" spans="1:4" ht="20.25">
      <c r="A32" s="210" t="s">
        <v>50</v>
      </c>
      <c r="B32" s="210" t="s">
        <v>43</v>
      </c>
      <c r="C32" s="210" t="s">
        <v>346</v>
      </c>
      <c r="D32" s="295">
        <v>27818</v>
      </c>
    </row>
    <row r="33" spans="1:4" ht="20.25">
      <c r="A33" s="210" t="s">
        <v>50</v>
      </c>
      <c r="B33" s="210" t="s">
        <v>43</v>
      </c>
      <c r="C33" s="210" t="s">
        <v>882</v>
      </c>
      <c r="D33" s="295">
        <v>17849</v>
      </c>
    </row>
    <row r="34" spans="1:4" ht="20.25">
      <c r="A34" s="210" t="s">
        <v>50</v>
      </c>
      <c r="B34" s="210" t="s">
        <v>43</v>
      </c>
      <c r="C34" s="210" t="s">
        <v>883</v>
      </c>
      <c r="D34" s="295">
        <v>36454</v>
      </c>
    </row>
    <row r="35" spans="1:4" ht="20.25">
      <c r="A35" s="210" t="s">
        <v>50</v>
      </c>
      <c r="B35" s="210" t="s">
        <v>43</v>
      </c>
      <c r="C35" s="210" t="s">
        <v>884</v>
      </c>
      <c r="D35" s="295">
        <v>25678</v>
      </c>
    </row>
    <row r="36" spans="1:4" ht="20.25">
      <c r="A36" s="210" t="s">
        <v>50</v>
      </c>
      <c r="B36" s="210" t="s">
        <v>43</v>
      </c>
      <c r="C36" s="210" t="s">
        <v>885</v>
      </c>
      <c r="D36" s="295">
        <v>43245</v>
      </c>
    </row>
    <row r="37" spans="1:4" ht="20.25">
      <c r="A37" s="210" t="s">
        <v>50</v>
      </c>
      <c r="B37" s="210" t="s">
        <v>44</v>
      </c>
      <c r="C37" s="210" t="s">
        <v>346</v>
      </c>
      <c r="D37" s="295">
        <v>28224</v>
      </c>
    </row>
    <row r="38" spans="1:4" ht="20.25">
      <c r="A38" s="210" t="s">
        <v>50</v>
      </c>
      <c r="B38" s="210" t="s">
        <v>44</v>
      </c>
      <c r="C38" s="210" t="s">
        <v>882</v>
      </c>
      <c r="D38" s="295">
        <v>18291</v>
      </c>
    </row>
    <row r="39" spans="1:4" ht="20.25">
      <c r="A39" s="210" t="s">
        <v>50</v>
      </c>
      <c r="B39" s="210" t="s">
        <v>44</v>
      </c>
      <c r="C39" s="210" t="s">
        <v>883</v>
      </c>
      <c r="D39" s="295">
        <v>34745</v>
      </c>
    </row>
    <row r="40" spans="1:4" ht="20.25">
      <c r="A40" s="210" t="s">
        <v>50</v>
      </c>
      <c r="B40" s="210" t="s">
        <v>44</v>
      </c>
      <c r="C40" s="210" t="s">
        <v>884</v>
      </c>
      <c r="D40" s="295">
        <v>30436</v>
      </c>
    </row>
    <row r="41" spans="1:4" ht="20.25">
      <c r="A41" s="210" t="s">
        <v>50</v>
      </c>
      <c r="B41" s="210" t="s">
        <v>44</v>
      </c>
      <c r="C41" s="210" t="s">
        <v>885</v>
      </c>
      <c r="D41" s="295">
        <v>42834</v>
      </c>
    </row>
    <row r="42" spans="1:4" ht="20.25">
      <c r="A42" s="210" t="s">
        <v>50</v>
      </c>
      <c r="B42" s="210" t="s">
        <v>45</v>
      </c>
      <c r="C42" s="210" t="s">
        <v>346</v>
      </c>
      <c r="D42" s="295">
        <v>31321</v>
      </c>
    </row>
    <row r="43" spans="1:4" ht="20.25">
      <c r="A43" s="210" t="s">
        <v>50</v>
      </c>
      <c r="B43" s="210" t="s">
        <v>45</v>
      </c>
      <c r="C43" s="210" t="s">
        <v>882</v>
      </c>
      <c r="D43" s="295">
        <v>15345</v>
      </c>
    </row>
    <row r="44" spans="1:4" ht="20.25">
      <c r="A44" s="210" t="s">
        <v>50</v>
      </c>
      <c r="B44" s="210" t="s">
        <v>45</v>
      </c>
      <c r="C44" s="210" t="s">
        <v>883</v>
      </c>
      <c r="D44" s="295">
        <v>36564</v>
      </c>
    </row>
    <row r="45" spans="1:4" ht="20.25">
      <c r="A45" s="210" t="s">
        <v>50</v>
      </c>
      <c r="B45" s="210" t="s">
        <v>45</v>
      </c>
      <c r="C45" s="210" t="s">
        <v>884</v>
      </c>
      <c r="D45" s="295">
        <v>35665</v>
      </c>
    </row>
    <row r="46" spans="1:4" ht="20.25">
      <c r="A46" s="210" t="s">
        <v>50</v>
      </c>
      <c r="B46" s="210" t="s">
        <v>45</v>
      </c>
      <c r="C46" s="210" t="s">
        <v>885</v>
      </c>
      <c r="D46" s="295">
        <v>41853</v>
      </c>
    </row>
    <row r="47" spans="1:4" ht="20.25">
      <c r="A47" s="210" t="s">
        <v>54</v>
      </c>
      <c r="B47" s="210" t="s">
        <v>42</v>
      </c>
      <c r="C47" s="210" t="s">
        <v>346</v>
      </c>
      <c r="D47" s="295">
        <v>29269</v>
      </c>
    </row>
    <row r="48" spans="1:4" ht="20.25">
      <c r="A48" s="210" t="s">
        <v>54</v>
      </c>
      <c r="B48" s="210" t="s">
        <v>42</v>
      </c>
      <c r="C48" s="210" t="s">
        <v>882</v>
      </c>
      <c r="D48" s="295">
        <v>16955</v>
      </c>
    </row>
    <row r="49" spans="1:4" ht="20.25">
      <c r="A49" s="210" t="s">
        <v>54</v>
      </c>
      <c r="B49" s="210" t="s">
        <v>42</v>
      </c>
      <c r="C49" s="210" t="s">
        <v>883</v>
      </c>
      <c r="D49" s="295">
        <v>37643</v>
      </c>
    </row>
    <row r="50" spans="1:4" ht="20.25">
      <c r="A50" s="210" t="s">
        <v>54</v>
      </c>
      <c r="B50" s="210" t="s">
        <v>42</v>
      </c>
      <c r="C50" s="210" t="s">
        <v>884</v>
      </c>
      <c r="D50" s="295">
        <v>38892</v>
      </c>
    </row>
    <row r="51" spans="1:4" ht="20.25">
      <c r="A51" s="210" t="s">
        <v>54</v>
      </c>
      <c r="B51" s="210" t="s">
        <v>42</v>
      </c>
      <c r="C51" s="210" t="s">
        <v>885</v>
      </c>
      <c r="D51" s="295">
        <v>45643</v>
      </c>
    </row>
    <row r="52" spans="1:4" ht="20.25">
      <c r="A52" s="210" t="s">
        <v>54</v>
      </c>
      <c r="B52" s="210" t="s">
        <v>43</v>
      </c>
      <c r="C52" s="210" t="s">
        <v>346</v>
      </c>
      <c r="D52" s="295">
        <v>29919</v>
      </c>
    </row>
    <row r="53" spans="1:4" ht="20.25">
      <c r="A53" s="210" t="s">
        <v>54</v>
      </c>
      <c r="B53" s="210" t="s">
        <v>43</v>
      </c>
      <c r="C53" s="210" t="s">
        <v>882</v>
      </c>
      <c r="D53" s="295">
        <v>15532</v>
      </c>
    </row>
    <row r="54" spans="1:4" ht="20.25">
      <c r="A54" s="210" t="s">
        <v>54</v>
      </c>
      <c r="B54" s="210" t="s">
        <v>43</v>
      </c>
      <c r="C54" s="210" t="s">
        <v>883</v>
      </c>
      <c r="D54" s="295">
        <v>38459</v>
      </c>
    </row>
    <row r="55" spans="1:4" ht="20.25">
      <c r="A55" s="210" t="s">
        <v>54</v>
      </c>
      <c r="B55" s="210" t="s">
        <v>43</v>
      </c>
      <c r="C55" s="210" t="s">
        <v>884</v>
      </c>
      <c r="D55" s="295">
        <v>40569</v>
      </c>
    </row>
    <row r="56" spans="1:4" ht="20.25">
      <c r="A56" s="210" t="s">
        <v>54</v>
      </c>
      <c r="B56" s="210" t="s">
        <v>43</v>
      </c>
      <c r="C56" s="210" t="s">
        <v>885</v>
      </c>
      <c r="D56" s="295">
        <v>46989</v>
      </c>
    </row>
    <row r="57" spans="1:4" ht="20.25">
      <c r="A57" s="210" t="s">
        <v>54</v>
      </c>
      <c r="B57" s="210" t="s">
        <v>44</v>
      </c>
      <c r="C57" s="210" t="s">
        <v>346</v>
      </c>
      <c r="D57" s="295">
        <v>28433</v>
      </c>
    </row>
    <row r="58" spans="1:4" ht="20.25">
      <c r="A58" s="210" t="s">
        <v>54</v>
      </c>
      <c r="B58" s="210" t="s">
        <v>44</v>
      </c>
      <c r="C58" s="210" t="s">
        <v>882</v>
      </c>
      <c r="D58" s="295">
        <v>17834</v>
      </c>
    </row>
    <row r="59" spans="1:4" ht="20.25">
      <c r="A59" s="210" t="s">
        <v>54</v>
      </c>
      <c r="B59" s="210" t="s">
        <v>44</v>
      </c>
      <c r="C59" s="210" t="s">
        <v>883</v>
      </c>
      <c r="D59" s="295">
        <v>37832</v>
      </c>
    </row>
    <row r="60" spans="1:4" ht="20.25">
      <c r="A60" s="210" t="s">
        <v>54</v>
      </c>
      <c r="B60" s="210" t="s">
        <v>44</v>
      </c>
      <c r="C60" s="210" t="s">
        <v>884</v>
      </c>
      <c r="D60" s="295">
        <v>37942</v>
      </c>
    </row>
    <row r="61" spans="1:4" ht="20.25">
      <c r="A61" s="210" t="s">
        <v>54</v>
      </c>
      <c r="B61" s="210" t="s">
        <v>44</v>
      </c>
      <c r="C61" s="210" t="s">
        <v>885</v>
      </c>
      <c r="D61" s="295">
        <v>47897</v>
      </c>
    </row>
    <row r="62" spans="1:4" ht="20.25">
      <c r="A62" s="210" t="s">
        <v>54</v>
      </c>
      <c r="B62" s="210" t="s">
        <v>45</v>
      </c>
      <c r="C62" s="210" t="s">
        <v>346</v>
      </c>
      <c r="D62" s="295">
        <v>27363</v>
      </c>
    </row>
    <row r="63" spans="1:4" ht="20.25">
      <c r="A63" s="210" t="s">
        <v>54</v>
      </c>
      <c r="B63" s="210" t="s">
        <v>45</v>
      </c>
      <c r="C63" s="210" t="s">
        <v>882</v>
      </c>
      <c r="D63" s="295">
        <v>16710</v>
      </c>
    </row>
    <row r="64" spans="1:4" ht="20.25">
      <c r="A64" s="210" t="s">
        <v>54</v>
      </c>
      <c r="B64" s="210" t="s">
        <v>45</v>
      </c>
      <c r="C64" s="210" t="s">
        <v>883</v>
      </c>
      <c r="D64" s="295">
        <v>35934</v>
      </c>
    </row>
    <row r="65" spans="1:4" ht="20.25">
      <c r="A65" s="210" t="s">
        <v>54</v>
      </c>
      <c r="B65" s="210" t="s">
        <v>45</v>
      </c>
      <c r="C65" s="210" t="s">
        <v>884</v>
      </c>
      <c r="D65" s="295">
        <v>35893</v>
      </c>
    </row>
    <row r="66" spans="1:4" ht="20.25">
      <c r="A66" s="210" t="s">
        <v>54</v>
      </c>
      <c r="B66" s="210" t="s">
        <v>45</v>
      </c>
      <c r="C66" s="210" t="s">
        <v>885</v>
      </c>
      <c r="D66" s="295">
        <v>46876</v>
      </c>
    </row>
    <row r="67" spans="1:4" ht="20.25">
      <c r="A67" s="210" t="s">
        <v>57</v>
      </c>
      <c r="B67" s="210" t="s">
        <v>42</v>
      </c>
      <c r="C67" s="210" t="s">
        <v>346</v>
      </c>
      <c r="D67" s="295">
        <v>12776</v>
      </c>
    </row>
    <row r="68" spans="1:4" ht="20.25">
      <c r="A68" s="210" t="s">
        <v>57</v>
      </c>
      <c r="B68" s="210" t="s">
        <v>42</v>
      </c>
      <c r="C68" s="210" t="s">
        <v>882</v>
      </c>
      <c r="D68" s="295">
        <v>15435</v>
      </c>
    </row>
    <row r="69" spans="1:4" ht="20.25">
      <c r="A69" s="210" t="s">
        <v>57</v>
      </c>
      <c r="B69" s="210" t="s">
        <v>42</v>
      </c>
      <c r="C69" s="210" t="s">
        <v>883</v>
      </c>
      <c r="D69" s="295">
        <v>36935</v>
      </c>
    </row>
    <row r="70" spans="1:4" ht="20.25">
      <c r="A70" s="210" t="s">
        <v>57</v>
      </c>
      <c r="B70" s="210" t="s">
        <v>42</v>
      </c>
      <c r="C70" s="210" t="s">
        <v>884</v>
      </c>
      <c r="D70" s="295">
        <v>40242</v>
      </c>
    </row>
    <row r="71" spans="1:4" ht="20.25">
      <c r="A71" s="210" t="s">
        <v>57</v>
      </c>
      <c r="B71" s="210" t="s">
        <v>42</v>
      </c>
      <c r="C71" s="210" t="s">
        <v>885</v>
      </c>
      <c r="D71" s="295">
        <v>50764</v>
      </c>
    </row>
    <row r="72" spans="1:4" ht="20.25">
      <c r="A72" s="210" t="s">
        <v>57</v>
      </c>
      <c r="B72" s="210" t="s">
        <v>43</v>
      </c>
      <c r="C72" s="210" t="s">
        <v>346</v>
      </c>
      <c r="D72" s="295">
        <v>12600</v>
      </c>
    </row>
    <row r="73" spans="1:4" ht="20.25">
      <c r="A73" s="210" t="s">
        <v>57</v>
      </c>
      <c r="B73" s="210" t="s">
        <v>43</v>
      </c>
      <c r="C73" s="210" t="s">
        <v>882</v>
      </c>
      <c r="D73" s="295">
        <v>17345</v>
      </c>
    </row>
    <row r="74" spans="1:4" ht="20.25">
      <c r="A74" s="210" t="s">
        <v>57</v>
      </c>
      <c r="B74" s="210" t="s">
        <v>43</v>
      </c>
      <c r="C74" s="210" t="s">
        <v>883</v>
      </c>
      <c r="D74" s="295">
        <v>38922</v>
      </c>
    </row>
    <row r="75" spans="1:4" ht="20.25">
      <c r="A75" s="210" t="s">
        <v>57</v>
      </c>
      <c r="B75" s="210" t="s">
        <v>43</v>
      </c>
      <c r="C75" s="210" t="s">
        <v>884</v>
      </c>
      <c r="D75" s="295">
        <v>41024</v>
      </c>
    </row>
    <row r="76" spans="1:4" ht="20.25">
      <c r="A76" s="210" t="s">
        <v>57</v>
      </c>
      <c r="B76" s="210" t="s">
        <v>43</v>
      </c>
      <c r="C76" s="210" t="s">
        <v>885</v>
      </c>
      <c r="D76" s="295">
        <v>52089</v>
      </c>
    </row>
    <row r="77" spans="1:4" ht="20.25">
      <c r="A77" s="210" t="s">
        <v>57</v>
      </c>
      <c r="B77" s="210" t="s">
        <v>44</v>
      </c>
      <c r="C77" s="210" t="s">
        <v>346</v>
      </c>
      <c r="D77" s="295">
        <v>12900</v>
      </c>
    </row>
    <row r="78" spans="1:4" ht="20.25">
      <c r="A78" s="210" t="s">
        <v>57</v>
      </c>
      <c r="B78" s="210" t="s">
        <v>44</v>
      </c>
      <c r="C78" s="210" t="s">
        <v>882</v>
      </c>
      <c r="D78" s="295">
        <v>18200</v>
      </c>
    </row>
    <row r="79" spans="1:4" ht="20.25">
      <c r="A79" s="210" t="s">
        <v>57</v>
      </c>
      <c r="B79" s="210" t="s">
        <v>44</v>
      </c>
      <c r="C79" s="210" t="s">
        <v>883</v>
      </c>
      <c r="D79" s="295">
        <v>38395</v>
      </c>
    </row>
    <row r="80" spans="1:4" ht="20.25">
      <c r="A80" s="210" t="s">
        <v>57</v>
      </c>
      <c r="B80" s="210" t="s">
        <v>44</v>
      </c>
      <c r="C80" s="210" t="s">
        <v>884</v>
      </c>
      <c r="D80" s="295">
        <v>42322</v>
      </c>
    </row>
    <row r="81" spans="1:4" ht="20.25">
      <c r="A81" s="210" t="s">
        <v>57</v>
      </c>
      <c r="B81" s="210" t="s">
        <v>44</v>
      </c>
      <c r="C81" s="210" t="s">
        <v>885</v>
      </c>
      <c r="D81" s="295">
        <v>53921</v>
      </c>
    </row>
    <row r="82" spans="1:4" ht="20.25">
      <c r="A82" s="210" t="s">
        <v>57</v>
      </c>
      <c r="B82" s="210" t="s">
        <v>45</v>
      </c>
      <c r="C82" s="210" t="s">
        <v>346</v>
      </c>
      <c r="D82" s="295">
        <v>13400</v>
      </c>
    </row>
    <row r="83" spans="1:4" ht="20.25">
      <c r="A83" s="210" t="s">
        <v>57</v>
      </c>
      <c r="B83" s="210" t="s">
        <v>45</v>
      </c>
      <c r="C83" s="210" t="s">
        <v>882</v>
      </c>
      <c r="D83" s="295">
        <v>16982</v>
      </c>
    </row>
    <row r="84" spans="1:4" ht="20.25">
      <c r="A84" s="210" t="s">
        <v>57</v>
      </c>
      <c r="B84" s="210" t="s">
        <v>45</v>
      </c>
      <c r="C84" s="210" t="s">
        <v>883</v>
      </c>
      <c r="D84" s="295">
        <v>40242</v>
      </c>
    </row>
    <row r="85" spans="1:4" ht="20.25">
      <c r="A85" s="210" t="s">
        <v>57</v>
      </c>
      <c r="B85" s="210" t="s">
        <v>45</v>
      </c>
      <c r="C85" s="210" t="s">
        <v>884</v>
      </c>
      <c r="D85" s="295">
        <v>40812</v>
      </c>
    </row>
    <row r="86" spans="1:4" ht="20.25">
      <c r="A86" s="210" t="s">
        <v>57</v>
      </c>
      <c r="B86" s="210" t="s">
        <v>45</v>
      </c>
      <c r="C86" s="210" t="s">
        <v>885</v>
      </c>
      <c r="D86" s="295">
        <v>54824</v>
      </c>
    </row>
    <row r="87" spans="1:4" ht="20.25">
      <c r="A87" s="210" t="s">
        <v>52</v>
      </c>
      <c r="B87" s="210" t="s">
        <v>42</v>
      </c>
      <c r="C87" s="210" t="s">
        <v>346</v>
      </c>
      <c r="D87" s="295">
        <v>45000</v>
      </c>
    </row>
    <row r="88" spans="1:4" ht="20.25">
      <c r="A88" s="210" t="s">
        <v>52</v>
      </c>
      <c r="B88" s="210" t="s">
        <v>42</v>
      </c>
      <c r="C88" s="210" t="s">
        <v>882</v>
      </c>
      <c r="D88" s="295">
        <v>15712</v>
      </c>
    </row>
    <row r="89" spans="1:4" ht="20.25">
      <c r="A89" s="210" t="s">
        <v>52</v>
      </c>
      <c r="B89" s="210" t="s">
        <v>42</v>
      </c>
      <c r="C89" s="210" t="s">
        <v>883</v>
      </c>
      <c r="D89" s="295">
        <v>24314</v>
      </c>
    </row>
    <row r="90" spans="1:4" ht="20.25">
      <c r="A90" s="210" t="s">
        <v>52</v>
      </c>
      <c r="B90" s="210" t="s">
        <v>42</v>
      </c>
      <c r="C90" s="210" t="s">
        <v>884</v>
      </c>
      <c r="D90" s="295">
        <v>45892</v>
      </c>
    </row>
    <row r="91" spans="1:4" ht="20.25">
      <c r="A91" s="210" t="s">
        <v>52</v>
      </c>
      <c r="B91" s="210" t="s">
        <v>42</v>
      </c>
      <c r="C91" s="210" t="s">
        <v>885</v>
      </c>
      <c r="D91" s="295">
        <v>52924</v>
      </c>
    </row>
    <row r="92" spans="1:4" ht="20.25">
      <c r="A92" s="210" t="s">
        <v>52</v>
      </c>
      <c r="B92" s="210" t="s">
        <v>43</v>
      </c>
      <c r="C92" s="210" t="s">
        <v>346</v>
      </c>
      <c r="D92" s="295">
        <v>46000</v>
      </c>
    </row>
    <row r="93" spans="1:4" ht="20.25">
      <c r="A93" s="210" t="s">
        <v>52</v>
      </c>
      <c r="B93" s="210" t="s">
        <v>43</v>
      </c>
      <c r="C93" s="210" t="s">
        <v>882</v>
      </c>
      <c r="D93" s="295">
        <v>16345</v>
      </c>
    </row>
    <row r="94" spans="1:4" ht="20.25">
      <c r="A94" s="210" t="s">
        <v>52</v>
      </c>
      <c r="B94" s="210" t="s">
        <v>43</v>
      </c>
      <c r="C94" s="210" t="s">
        <v>883</v>
      </c>
      <c r="D94" s="295">
        <v>27923</v>
      </c>
    </row>
    <row r="95" spans="1:4" ht="20.25">
      <c r="A95" s="210" t="s">
        <v>52</v>
      </c>
      <c r="B95" s="210" t="s">
        <v>43</v>
      </c>
      <c r="C95" s="210" t="s">
        <v>884</v>
      </c>
      <c r="D95" s="295">
        <v>46982</v>
      </c>
    </row>
    <row r="96" spans="1:4" ht="20.25">
      <c r="A96" s="210" t="s">
        <v>52</v>
      </c>
      <c r="B96" s="210" t="s">
        <v>43</v>
      </c>
      <c r="C96" s="210" t="s">
        <v>885</v>
      </c>
      <c r="D96" s="295">
        <v>54092</v>
      </c>
    </row>
    <row r="97" spans="1:4" ht="20.25">
      <c r="A97" s="210" t="s">
        <v>52</v>
      </c>
      <c r="B97" s="210" t="s">
        <v>44</v>
      </c>
      <c r="C97" s="210" t="s">
        <v>346</v>
      </c>
      <c r="D97" s="295">
        <v>46500</v>
      </c>
    </row>
    <row r="98" spans="1:4" ht="20.25">
      <c r="A98" s="210" t="s">
        <v>52</v>
      </c>
      <c r="B98" s="210" t="s">
        <v>44</v>
      </c>
      <c r="C98" s="210" t="s">
        <v>882</v>
      </c>
      <c r="D98" s="295">
        <v>17200</v>
      </c>
    </row>
    <row r="99" spans="1:4" ht="20.25">
      <c r="A99" s="210" t="s">
        <v>52</v>
      </c>
      <c r="B99" s="210" t="s">
        <v>44</v>
      </c>
      <c r="C99" s="210" t="s">
        <v>883</v>
      </c>
      <c r="D99" s="295">
        <v>29422</v>
      </c>
    </row>
    <row r="100" spans="1:4" ht="20.25">
      <c r="A100" s="210" t="s">
        <v>52</v>
      </c>
      <c r="B100" s="210" t="s">
        <v>44</v>
      </c>
      <c r="C100" s="210" t="s">
        <v>884</v>
      </c>
      <c r="D100" s="295">
        <v>47822</v>
      </c>
    </row>
    <row r="101" spans="1:4" ht="20.25">
      <c r="A101" s="210" t="s">
        <v>52</v>
      </c>
      <c r="B101" s="210" t="s">
        <v>44</v>
      </c>
      <c r="C101" s="210" t="s">
        <v>885</v>
      </c>
      <c r="D101" s="295">
        <v>59224</v>
      </c>
    </row>
    <row r="102" spans="1:4" ht="20.25">
      <c r="A102" s="210" t="s">
        <v>52</v>
      </c>
      <c r="B102" s="210" t="s">
        <v>45</v>
      </c>
      <c r="C102" s="210" t="s">
        <v>346</v>
      </c>
      <c r="D102" s="295">
        <v>48500</v>
      </c>
    </row>
    <row r="103" spans="1:4" ht="20.25">
      <c r="A103" s="210" t="s">
        <v>52</v>
      </c>
      <c r="B103" s="210" t="s">
        <v>45</v>
      </c>
      <c r="C103" s="210" t="s">
        <v>882</v>
      </c>
      <c r="D103" s="295">
        <v>18920</v>
      </c>
    </row>
    <row r="104" spans="1:4" ht="20.25">
      <c r="A104" s="210" t="s">
        <v>52</v>
      </c>
      <c r="B104" s="210" t="s">
        <v>45</v>
      </c>
      <c r="C104" s="210" t="s">
        <v>883</v>
      </c>
      <c r="D104" s="295">
        <v>30531</v>
      </c>
    </row>
    <row r="105" spans="1:4" ht="20.25">
      <c r="A105" s="210" t="s">
        <v>52</v>
      </c>
      <c r="B105" s="210" t="s">
        <v>45</v>
      </c>
      <c r="C105" s="210" t="s">
        <v>884</v>
      </c>
      <c r="D105" s="295">
        <v>45092</v>
      </c>
    </row>
    <row r="106" spans="1:4" ht="20.25">
      <c r="A106" s="210" t="s">
        <v>52</v>
      </c>
      <c r="B106" s="210" t="s">
        <v>45</v>
      </c>
      <c r="C106" s="210" t="s">
        <v>885</v>
      </c>
      <c r="D106" s="295">
        <v>58242</v>
      </c>
    </row>
  </sheetData>
  <mergeCells count="1">
    <mergeCell ref="B4:D4"/>
  </mergeCells>
  <dataValidations count="1">
    <dataValidation showInputMessage="1" showErrorMessage="1" sqref="B12:B106" xr:uid="{00000000-0002-0000-1F00-000000000000}"/>
  </dataValidations>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BB56-0E7A-4B3A-9917-8788467E499A}">
  <dimension ref="A3:G25"/>
  <sheetViews>
    <sheetView showGridLines="0" workbookViewId="0"/>
  </sheetViews>
  <sheetFormatPr defaultRowHeight="16.5"/>
  <cols>
    <col min="1" max="1" width="14.75" bestFit="1" customWidth="1"/>
    <col min="2" max="2" width="10.75" bestFit="1" customWidth="1"/>
    <col min="3" max="6" width="9.5" bestFit="1" customWidth="1"/>
    <col min="7" max="7" width="11.125" bestFit="1" customWidth="1"/>
  </cols>
  <sheetData>
    <row r="3" spans="1:7">
      <c r="A3" s="579" t="s">
        <v>3797</v>
      </c>
      <c r="C3" s="579" t="s">
        <v>881</v>
      </c>
    </row>
    <row r="4" spans="1:7">
      <c r="A4" s="579" t="s">
        <v>48</v>
      </c>
      <c r="B4" s="579" t="s">
        <v>342</v>
      </c>
      <c r="C4" t="s">
        <v>42</v>
      </c>
      <c r="D4" t="s">
        <v>43</v>
      </c>
      <c r="E4" t="s">
        <v>44</v>
      </c>
      <c r="F4" t="s">
        <v>45</v>
      </c>
      <c r="G4" t="s">
        <v>871</v>
      </c>
    </row>
    <row r="5" spans="1:7">
      <c r="A5" t="s">
        <v>367</v>
      </c>
      <c r="C5" s="727">
        <v>123443</v>
      </c>
      <c r="D5" s="727">
        <v>141209</v>
      </c>
      <c r="E5" s="727">
        <v>139751</v>
      </c>
      <c r="F5" s="727">
        <v>134895</v>
      </c>
      <c r="G5" s="727">
        <v>539298</v>
      </c>
    </row>
    <row r="6" spans="1:7">
      <c r="A6" t="s">
        <v>50</v>
      </c>
      <c r="C6" s="727">
        <v>149506</v>
      </c>
      <c r="D6" s="727">
        <v>151044</v>
      </c>
      <c r="E6" s="727">
        <v>154530</v>
      </c>
      <c r="F6" s="727">
        <v>160748</v>
      </c>
      <c r="G6" s="727">
        <v>615828</v>
      </c>
    </row>
    <row r="7" spans="1:7">
      <c r="A7" t="s">
        <v>54</v>
      </c>
      <c r="C7" s="727">
        <v>168402</v>
      </c>
      <c r="D7" s="727">
        <v>171468</v>
      </c>
      <c r="E7" s="727">
        <v>169938</v>
      </c>
      <c r="F7" s="727">
        <v>162776</v>
      </c>
      <c r="G7" s="727">
        <v>672584</v>
      </c>
    </row>
    <row r="8" spans="1:7">
      <c r="B8" t="s">
        <v>346</v>
      </c>
      <c r="C8" s="727">
        <v>29269</v>
      </c>
      <c r="D8" s="727">
        <v>29919</v>
      </c>
      <c r="E8" s="727">
        <v>28433</v>
      </c>
      <c r="F8" s="727">
        <v>27363</v>
      </c>
      <c r="G8" s="727">
        <v>114984</v>
      </c>
    </row>
    <row r="9" spans="1:7">
      <c r="B9" t="s">
        <v>882</v>
      </c>
      <c r="C9" s="727">
        <v>16955</v>
      </c>
      <c r="D9" s="727">
        <v>15532</v>
      </c>
      <c r="E9" s="727">
        <v>17834</v>
      </c>
      <c r="F9" s="727">
        <v>16710</v>
      </c>
      <c r="G9" s="727">
        <v>67031</v>
      </c>
    </row>
    <row r="10" spans="1:7">
      <c r="B10" t="s">
        <v>885</v>
      </c>
      <c r="C10" s="727">
        <v>45643</v>
      </c>
      <c r="D10" s="727">
        <v>46989</v>
      </c>
      <c r="E10" s="727">
        <v>47897</v>
      </c>
      <c r="F10" s="727">
        <v>46876</v>
      </c>
      <c r="G10" s="727">
        <v>187405</v>
      </c>
    </row>
    <row r="11" spans="1:7">
      <c r="B11" t="s">
        <v>883</v>
      </c>
      <c r="C11" s="727">
        <v>37643</v>
      </c>
      <c r="D11" s="727">
        <v>38459</v>
      </c>
      <c r="E11" s="727">
        <v>37832</v>
      </c>
      <c r="F11" s="727">
        <v>35934</v>
      </c>
      <c r="G11" s="727">
        <v>149868</v>
      </c>
    </row>
    <row r="12" spans="1:7">
      <c r="B12" t="s">
        <v>884</v>
      </c>
      <c r="C12" s="727">
        <v>38892</v>
      </c>
      <c r="D12" s="727">
        <v>40569</v>
      </c>
      <c r="E12" s="727">
        <v>37942</v>
      </c>
      <c r="F12" s="727">
        <v>35893</v>
      </c>
      <c r="G12" s="727">
        <v>153296</v>
      </c>
    </row>
    <row r="13" spans="1:7">
      <c r="A13" t="s">
        <v>57</v>
      </c>
      <c r="C13" s="727">
        <v>156152</v>
      </c>
      <c r="D13" s="727">
        <v>161980</v>
      </c>
      <c r="E13" s="727">
        <v>165738</v>
      </c>
      <c r="F13" s="727">
        <v>166260</v>
      </c>
      <c r="G13" s="727">
        <v>650130</v>
      </c>
    </row>
    <row r="14" spans="1:7">
      <c r="B14" t="s">
        <v>346</v>
      </c>
      <c r="C14" s="727">
        <v>12776</v>
      </c>
      <c r="D14" s="727">
        <v>12600</v>
      </c>
      <c r="E14" s="727">
        <v>12900</v>
      </c>
      <c r="F14" s="727">
        <v>13400</v>
      </c>
      <c r="G14" s="727">
        <v>51676</v>
      </c>
    </row>
    <row r="15" spans="1:7">
      <c r="B15" t="s">
        <v>882</v>
      </c>
      <c r="C15" s="727">
        <v>15435</v>
      </c>
      <c r="D15" s="727">
        <v>17345</v>
      </c>
      <c r="E15" s="727">
        <v>18200</v>
      </c>
      <c r="F15" s="727">
        <v>16982</v>
      </c>
      <c r="G15" s="727">
        <v>67962</v>
      </c>
    </row>
    <row r="16" spans="1:7">
      <c r="B16" t="s">
        <v>885</v>
      </c>
      <c r="C16" s="727">
        <v>50764</v>
      </c>
      <c r="D16" s="727">
        <v>52089</v>
      </c>
      <c r="E16" s="727">
        <v>53921</v>
      </c>
      <c r="F16" s="727">
        <v>54824</v>
      </c>
      <c r="G16" s="727">
        <v>211598</v>
      </c>
    </row>
    <row r="17" spans="1:7">
      <c r="B17" t="s">
        <v>883</v>
      </c>
      <c r="C17" s="727">
        <v>36935</v>
      </c>
      <c r="D17" s="727">
        <v>38922</v>
      </c>
      <c r="E17" s="727">
        <v>38395</v>
      </c>
      <c r="F17" s="727">
        <v>40242</v>
      </c>
      <c r="G17" s="727">
        <v>154494</v>
      </c>
    </row>
    <row r="18" spans="1:7">
      <c r="B18" t="s">
        <v>884</v>
      </c>
      <c r="C18" s="727">
        <v>40242</v>
      </c>
      <c r="D18" s="727">
        <v>41024</v>
      </c>
      <c r="E18" s="727">
        <v>42322</v>
      </c>
      <c r="F18" s="727">
        <v>40812</v>
      </c>
      <c r="G18" s="727">
        <v>164400</v>
      </c>
    </row>
    <row r="19" spans="1:7">
      <c r="A19" t="s">
        <v>52</v>
      </c>
      <c r="C19" s="727">
        <v>183842</v>
      </c>
      <c r="D19" s="727">
        <v>191342</v>
      </c>
      <c r="E19" s="727">
        <v>200168</v>
      </c>
      <c r="F19" s="727">
        <v>201285</v>
      </c>
      <c r="G19" s="727">
        <v>776637</v>
      </c>
    </row>
    <row r="20" spans="1:7">
      <c r="B20" t="s">
        <v>346</v>
      </c>
      <c r="C20" s="727">
        <v>45000</v>
      </c>
      <c r="D20" s="727">
        <v>46000</v>
      </c>
      <c r="E20" s="727">
        <v>46500</v>
      </c>
      <c r="F20" s="727">
        <v>48500</v>
      </c>
      <c r="G20" s="727">
        <v>186000</v>
      </c>
    </row>
    <row r="21" spans="1:7">
      <c r="B21" t="s">
        <v>882</v>
      </c>
      <c r="C21" s="727">
        <v>15712</v>
      </c>
      <c r="D21" s="727">
        <v>16345</v>
      </c>
      <c r="E21" s="727">
        <v>17200</v>
      </c>
      <c r="F21" s="727">
        <v>18920</v>
      </c>
      <c r="G21" s="727">
        <v>68177</v>
      </c>
    </row>
    <row r="22" spans="1:7">
      <c r="B22" t="s">
        <v>885</v>
      </c>
      <c r="C22" s="727">
        <v>52924</v>
      </c>
      <c r="D22" s="727">
        <v>54092</v>
      </c>
      <c r="E22" s="727">
        <v>59224</v>
      </c>
      <c r="F22" s="727">
        <v>58242</v>
      </c>
      <c r="G22" s="727">
        <v>224482</v>
      </c>
    </row>
    <row r="23" spans="1:7">
      <c r="B23" t="s">
        <v>883</v>
      </c>
      <c r="C23" s="727">
        <v>24314</v>
      </c>
      <c r="D23" s="727">
        <v>27923</v>
      </c>
      <c r="E23" s="727">
        <v>29422</v>
      </c>
      <c r="F23" s="727">
        <v>30531</v>
      </c>
      <c r="G23" s="727">
        <v>112190</v>
      </c>
    </row>
    <row r="24" spans="1:7">
      <c r="B24" t="s">
        <v>884</v>
      </c>
      <c r="C24" s="727">
        <v>45892</v>
      </c>
      <c r="D24" s="727">
        <v>46982</v>
      </c>
      <c r="E24" s="727">
        <v>47822</v>
      </c>
      <c r="F24" s="727">
        <v>45092</v>
      </c>
      <c r="G24" s="727">
        <v>185788</v>
      </c>
    </row>
    <row r="25" spans="1:7">
      <c r="A25" t="s">
        <v>871</v>
      </c>
      <c r="C25" s="727">
        <v>781345</v>
      </c>
      <c r="D25" s="727">
        <v>817043</v>
      </c>
      <c r="E25" s="727">
        <v>830125</v>
      </c>
      <c r="F25" s="727">
        <v>825964</v>
      </c>
      <c r="G25" s="727">
        <v>3254477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Q2156"/>
  <sheetViews>
    <sheetView zoomScaleNormal="100" workbookViewId="0">
      <pane xSplit="1" ySplit="1" topLeftCell="B2" activePane="bottomRight" state="frozen"/>
      <selection pane="topRight"/>
      <selection pane="bottomLeft"/>
      <selection pane="bottomRight" sqref="A1:Q2156"/>
    </sheetView>
  </sheetViews>
  <sheetFormatPr defaultRowHeight="16.5"/>
  <cols>
    <col min="1" max="1" width="15.125" bestFit="1" customWidth="1"/>
    <col min="2" max="2" width="18.75" bestFit="1" customWidth="1"/>
    <col min="3" max="3" width="18.5" bestFit="1" customWidth="1"/>
    <col min="4" max="4" width="16.5" bestFit="1" customWidth="1"/>
    <col min="5" max="5" width="30.25" bestFit="1" customWidth="1"/>
    <col min="6" max="6" width="22.125" bestFit="1" customWidth="1"/>
    <col min="7" max="7" width="21.375" bestFit="1" customWidth="1"/>
    <col min="8" max="8" width="14" bestFit="1" customWidth="1"/>
    <col min="9" max="9" width="18.125" bestFit="1" customWidth="1"/>
    <col min="10" max="10" width="13.125" bestFit="1" customWidth="1"/>
    <col min="11" max="11" width="15.5" bestFit="1" customWidth="1"/>
    <col min="12" max="12" width="23.125" bestFit="1" customWidth="1"/>
    <col min="13" max="13" width="30.875" bestFit="1" customWidth="1"/>
    <col min="14" max="14" width="21.375" bestFit="1" customWidth="1"/>
    <col min="15" max="15" width="13.125" bestFit="1" customWidth="1"/>
    <col min="16" max="16" width="12.125" bestFit="1" customWidth="1"/>
    <col min="17" max="17" width="36.5" bestFit="1" customWidth="1"/>
  </cols>
  <sheetData>
    <row r="1" spans="1:17">
      <c r="A1" s="606" t="s">
        <v>3029</v>
      </c>
      <c r="B1" s="606" t="s">
        <v>3030</v>
      </c>
      <c r="C1" s="606" t="s">
        <v>3031</v>
      </c>
      <c r="D1" s="606" t="s">
        <v>3032</v>
      </c>
      <c r="E1" s="606" t="s">
        <v>3033</v>
      </c>
      <c r="F1" s="606" t="s">
        <v>3034</v>
      </c>
      <c r="G1" s="606" t="s">
        <v>3035</v>
      </c>
      <c r="H1" s="606" t="s">
        <v>3036</v>
      </c>
      <c r="I1" s="606" t="s">
        <v>3037</v>
      </c>
      <c r="J1" s="606" t="s">
        <v>287</v>
      </c>
      <c r="K1" s="606" t="s">
        <v>3038</v>
      </c>
      <c r="L1" s="606" t="s">
        <v>3039</v>
      </c>
      <c r="M1" s="606" t="s">
        <v>3040</v>
      </c>
      <c r="N1" s="606" t="s">
        <v>3041</v>
      </c>
      <c r="O1" s="606" t="s">
        <v>3042</v>
      </c>
      <c r="P1" s="606" t="s">
        <v>892</v>
      </c>
      <c r="Q1" s="606" t="s">
        <v>638</v>
      </c>
    </row>
    <row r="2" spans="1:17">
      <c r="A2" s="607">
        <v>42220</v>
      </c>
      <c r="B2" s="607">
        <v>43343</v>
      </c>
      <c r="C2" s="607">
        <v>42227</v>
      </c>
      <c r="D2" s="608" t="s">
        <v>3043</v>
      </c>
      <c r="E2" s="608" t="s">
        <v>3044</v>
      </c>
      <c r="F2" s="608" t="s">
        <v>3045</v>
      </c>
      <c r="G2" s="608" t="s">
        <v>3046</v>
      </c>
      <c r="H2" s="609">
        <v>34.799999999999997</v>
      </c>
      <c r="I2" s="608">
        <v>5</v>
      </c>
      <c r="J2" s="610">
        <v>0</v>
      </c>
      <c r="K2" s="609">
        <f>I2*H2</f>
        <v>174</v>
      </c>
      <c r="L2" s="608" t="s">
        <v>3047</v>
      </c>
      <c r="M2" s="608" t="s">
        <v>3048</v>
      </c>
      <c r="N2" s="608" t="s">
        <v>3049</v>
      </c>
      <c r="O2" s="608" t="s">
        <v>3050</v>
      </c>
      <c r="P2" s="608" t="s">
        <v>982</v>
      </c>
      <c r="Q2" s="608" t="s">
        <v>3051</v>
      </c>
    </row>
    <row r="3" spans="1:17">
      <c r="A3" s="611">
        <v>43316</v>
      </c>
      <c r="B3" s="611">
        <v>43344</v>
      </c>
      <c r="C3" s="611">
        <v>43318</v>
      </c>
      <c r="D3" s="612" t="s">
        <v>3043</v>
      </c>
      <c r="E3" s="612" t="s">
        <v>3052</v>
      </c>
      <c r="F3" s="612" t="s">
        <v>3053</v>
      </c>
      <c r="G3" s="612" t="s">
        <v>3054</v>
      </c>
      <c r="H3" s="613">
        <v>14</v>
      </c>
      <c r="I3" s="612">
        <v>10</v>
      </c>
      <c r="J3" s="614">
        <v>0</v>
      </c>
      <c r="K3" s="613">
        <f t="shared" ref="K3:K66" si="0">I3*H3</f>
        <v>140</v>
      </c>
      <c r="L3" s="612" t="s">
        <v>3047</v>
      </c>
      <c r="M3" s="612" t="s">
        <v>3048</v>
      </c>
      <c r="N3" s="612" t="s">
        <v>3049</v>
      </c>
      <c r="O3" s="612" t="s">
        <v>3050</v>
      </c>
      <c r="P3" s="612" t="s">
        <v>982</v>
      </c>
      <c r="Q3" s="612" t="s">
        <v>3055</v>
      </c>
    </row>
    <row r="4" spans="1:17">
      <c r="A4" s="607">
        <v>42220</v>
      </c>
      <c r="B4" s="607">
        <v>42248</v>
      </c>
      <c r="C4" s="607">
        <v>42228</v>
      </c>
      <c r="D4" s="608" t="s">
        <v>3043</v>
      </c>
      <c r="E4" s="608" t="s">
        <v>3056</v>
      </c>
      <c r="F4" s="608" t="s">
        <v>3045</v>
      </c>
      <c r="G4" s="608" t="s">
        <v>3057</v>
      </c>
      <c r="H4" s="609">
        <v>21</v>
      </c>
      <c r="I4" s="608">
        <v>12</v>
      </c>
      <c r="J4" s="610">
        <v>0</v>
      </c>
      <c r="K4" s="609">
        <f t="shared" si="0"/>
        <v>252</v>
      </c>
      <c r="L4" s="608" t="s">
        <v>3047</v>
      </c>
      <c r="M4" s="608" t="s">
        <v>3048</v>
      </c>
      <c r="N4" s="608" t="s">
        <v>3049</v>
      </c>
      <c r="O4" s="608" t="s">
        <v>3050</v>
      </c>
      <c r="P4" s="608" t="s">
        <v>982</v>
      </c>
      <c r="Q4" s="608" t="s">
        <v>3058</v>
      </c>
    </row>
    <row r="5" spans="1:17">
      <c r="A5" s="611">
        <v>42221</v>
      </c>
      <c r="B5" s="611">
        <v>42263</v>
      </c>
      <c r="C5" s="611">
        <v>42227</v>
      </c>
      <c r="D5" s="612" t="s">
        <v>3059</v>
      </c>
      <c r="E5" s="612" t="s">
        <v>3060</v>
      </c>
      <c r="F5" s="612" t="s">
        <v>3061</v>
      </c>
      <c r="G5" s="612" t="s">
        <v>3062</v>
      </c>
      <c r="H5" s="613">
        <v>53</v>
      </c>
      <c r="I5" s="612">
        <v>40</v>
      </c>
      <c r="J5" s="614">
        <v>0</v>
      </c>
      <c r="K5" s="613">
        <f t="shared" si="0"/>
        <v>2120</v>
      </c>
      <c r="L5" s="612" t="s">
        <v>3063</v>
      </c>
      <c r="M5" s="612" t="s">
        <v>3064</v>
      </c>
      <c r="N5" s="612" t="s">
        <v>3065</v>
      </c>
      <c r="O5" s="612" t="s">
        <v>3066</v>
      </c>
      <c r="P5" s="612" t="s">
        <v>910</v>
      </c>
      <c r="Q5" s="612" t="s">
        <v>3067</v>
      </c>
    </row>
    <row r="6" spans="1:17">
      <c r="A6" s="607">
        <v>42221</v>
      </c>
      <c r="B6" s="607">
        <v>42263</v>
      </c>
      <c r="C6" s="607">
        <v>42229</v>
      </c>
      <c r="D6" s="608" t="s">
        <v>3059</v>
      </c>
      <c r="E6" s="608" t="s">
        <v>3068</v>
      </c>
      <c r="F6" s="608" t="s">
        <v>3061</v>
      </c>
      <c r="G6" s="608" t="s">
        <v>3069</v>
      </c>
      <c r="H6" s="609">
        <v>23.25</v>
      </c>
      <c r="I6" s="608">
        <v>9</v>
      </c>
      <c r="J6" s="610">
        <v>0</v>
      </c>
      <c r="K6" s="609">
        <f t="shared" si="0"/>
        <v>209.25</v>
      </c>
      <c r="L6" s="608" t="s">
        <v>3063</v>
      </c>
      <c r="M6" s="608" t="s">
        <v>3064</v>
      </c>
      <c r="N6" s="608" t="s">
        <v>3065</v>
      </c>
      <c r="O6" s="608" t="s">
        <v>3066</v>
      </c>
      <c r="P6" s="608" t="s">
        <v>910</v>
      </c>
      <c r="Q6" s="608" t="s">
        <v>3070</v>
      </c>
    </row>
    <row r="7" spans="1:17">
      <c r="A7" s="611">
        <v>42224</v>
      </c>
      <c r="B7" s="611">
        <v>42252</v>
      </c>
      <c r="C7" s="611">
        <v>42231</v>
      </c>
      <c r="D7" s="612" t="s">
        <v>3071</v>
      </c>
      <c r="E7" s="612" t="s">
        <v>3060</v>
      </c>
      <c r="F7" s="612" t="s">
        <v>3061</v>
      </c>
      <c r="G7" s="612" t="s">
        <v>3062</v>
      </c>
      <c r="H7" s="613">
        <v>53</v>
      </c>
      <c r="I7" s="612">
        <v>35</v>
      </c>
      <c r="J7" s="614">
        <v>0.15</v>
      </c>
      <c r="K7" s="613">
        <f t="shared" si="0"/>
        <v>1855</v>
      </c>
      <c r="L7" s="612" t="s">
        <v>3072</v>
      </c>
      <c r="M7" s="612" t="s">
        <v>3073</v>
      </c>
      <c r="N7" s="612" t="s">
        <v>3074</v>
      </c>
      <c r="O7" s="612" t="s">
        <v>3075</v>
      </c>
      <c r="P7" s="612" t="s">
        <v>988</v>
      </c>
      <c r="Q7" s="612" t="s">
        <v>3067</v>
      </c>
    </row>
    <row r="8" spans="1:17">
      <c r="A8" s="607">
        <v>42955</v>
      </c>
      <c r="B8" s="607">
        <v>42983</v>
      </c>
      <c r="C8" s="607">
        <v>42959</v>
      </c>
      <c r="D8" s="608" t="s">
        <v>3071</v>
      </c>
      <c r="E8" s="608" t="s">
        <v>3076</v>
      </c>
      <c r="F8" s="608" t="s">
        <v>3077</v>
      </c>
      <c r="G8" s="608" t="s">
        <v>3078</v>
      </c>
      <c r="H8" s="609">
        <v>9.65</v>
      </c>
      <c r="I8" s="608">
        <v>10</v>
      </c>
      <c r="J8" s="610">
        <v>0</v>
      </c>
      <c r="K8" s="609">
        <f t="shared" si="0"/>
        <v>96.5</v>
      </c>
      <c r="L8" s="608" t="s">
        <v>3072</v>
      </c>
      <c r="M8" s="608" t="s">
        <v>3073</v>
      </c>
      <c r="N8" s="608" t="s">
        <v>3074</v>
      </c>
      <c r="O8" s="608" t="s">
        <v>3075</v>
      </c>
      <c r="P8" s="608" t="s">
        <v>988</v>
      </c>
      <c r="Q8" s="608" t="s">
        <v>3079</v>
      </c>
    </row>
    <row r="9" spans="1:17">
      <c r="A9" s="611">
        <v>42955</v>
      </c>
      <c r="B9" s="611">
        <v>42983</v>
      </c>
      <c r="C9" s="611">
        <v>42963</v>
      </c>
      <c r="D9" s="612" t="s">
        <v>3071</v>
      </c>
      <c r="E9" s="612" t="s">
        <v>3080</v>
      </c>
      <c r="F9" s="612" t="s">
        <v>3081</v>
      </c>
      <c r="G9" s="612" t="s">
        <v>3082</v>
      </c>
      <c r="H9" s="613">
        <v>21.05</v>
      </c>
      <c r="I9" s="612">
        <v>15</v>
      </c>
      <c r="J9" s="614">
        <v>0.15</v>
      </c>
      <c r="K9" s="613">
        <f t="shared" si="0"/>
        <v>315.75</v>
      </c>
      <c r="L9" s="612" t="s">
        <v>3072</v>
      </c>
      <c r="M9" s="612" t="s">
        <v>3073</v>
      </c>
      <c r="N9" s="612" t="s">
        <v>3074</v>
      </c>
      <c r="O9" s="612" t="s">
        <v>3075</v>
      </c>
      <c r="P9" s="612" t="s">
        <v>988</v>
      </c>
      <c r="Q9" s="612" t="s">
        <v>3083</v>
      </c>
    </row>
    <row r="10" spans="1:17">
      <c r="A10" s="607">
        <v>42590</v>
      </c>
      <c r="B10" s="607">
        <v>42618</v>
      </c>
      <c r="C10" s="607">
        <v>42593</v>
      </c>
      <c r="D10" s="608" t="s">
        <v>3084</v>
      </c>
      <c r="E10" s="608" t="s">
        <v>3085</v>
      </c>
      <c r="F10" s="608" t="s">
        <v>3053</v>
      </c>
      <c r="G10" s="608" t="s">
        <v>3086</v>
      </c>
      <c r="H10" s="609">
        <v>21</v>
      </c>
      <c r="I10" s="608">
        <v>6</v>
      </c>
      <c r="J10" s="610">
        <v>0.05</v>
      </c>
      <c r="K10" s="609">
        <f t="shared" si="0"/>
        <v>126</v>
      </c>
      <c r="L10" s="608" t="s">
        <v>3063</v>
      </c>
      <c r="M10" s="608" t="s">
        <v>3087</v>
      </c>
      <c r="N10" s="608" t="s">
        <v>3088</v>
      </c>
      <c r="O10" s="608" t="s">
        <v>3089</v>
      </c>
      <c r="P10" s="608" t="s">
        <v>982</v>
      </c>
      <c r="Q10" s="608" t="s">
        <v>3090</v>
      </c>
    </row>
    <row r="11" spans="1:17">
      <c r="A11" s="611">
        <v>43320</v>
      </c>
      <c r="B11" s="611">
        <v>43348</v>
      </c>
      <c r="C11" s="611">
        <v>43327</v>
      </c>
      <c r="D11" s="612" t="s">
        <v>3084</v>
      </c>
      <c r="E11" s="612" t="s">
        <v>3080</v>
      </c>
      <c r="F11" s="612" t="s">
        <v>3081</v>
      </c>
      <c r="G11" s="612" t="s">
        <v>3082</v>
      </c>
      <c r="H11" s="613">
        <v>21.05</v>
      </c>
      <c r="I11" s="612">
        <v>20</v>
      </c>
      <c r="J11" s="614">
        <v>0</v>
      </c>
      <c r="K11" s="613">
        <f t="shared" si="0"/>
        <v>421</v>
      </c>
      <c r="L11" s="612" t="s">
        <v>3063</v>
      </c>
      <c r="M11" s="612" t="s">
        <v>3087</v>
      </c>
      <c r="N11" s="612" t="s">
        <v>3088</v>
      </c>
      <c r="O11" s="612" t="s">
        <v>3089</v>
      </c>
      <c r="P11" s="612" t="s">
        <v>982</v>
      </c>
      <c r="Q11" s="612" t="s">
        <v>3083</v>
      </c>
    </row>
    <row r="12" spans="1:17">
      <c r="A12" s="607">
        <v>42955</v>
      </c>
      <c r="B12" s="607">
        <v>42983</v>
      </c>
      <c r="C12" s="607">
        <v>42964</v>
      </c>
      <c r="D12" s="608" t="s">
        <v>3084</v>
      </c>
      <c r="E12" s="608" t="s">
        <v>3091</v>
      </c>
      <c r="F12" s="608" t="s">
        <v>3053</v>
      </c>
      <c r="G12" s="608" t="s">
        <v>3092</v>
      </c>
      <c r="H12" s="609">
        <v>19.5</v>
      </c>
      <c r="I12" s="608">
        <v>15</v>
      </c>
      <c r="J12" s="610">
        <v>0.05</v>
      </c>
      <c r="K12" s="609">
        <f t="shared" si="0"/>
        <v>292.5</v>
      </c>
      <c r="L12" s="608" t="s">
        <v>3063</v>
      </c>
      <c r="M12" s="608" t="s">
        <v>3087</v>
      </c>
      <c r="N12" s="608" t="s">
        <v>3088</v>
      </c>
      <c r="O12" s="608" t="s">
        <v>3089</v>
      </c>
      <c r="P12" s="608" t="s">
        <v>982</v>
      </c>
      <c r="Q12" s="608" t="s">
        <v>3093</v>
      </c>
    </row>
    <row r="13" spans="1:17">
      <c r="A13" s="611">
        <v>43321</v>
      </c>
      <c r="B13" s="611">
        <v>43349</v>
      </c>
      <c r="C13" s="611">
        <v>43326</v>
      </c>
      <c r="D13" s="612" t="s">
        <v>3071</v>
      </c>
      <c r="E13" s="612" t="s">
        <v>3094</v>
      </c>
      <c r="F13" s="612" t="s">
        <v>3045</v>
      </c>
      <c r="G13" s="612" t="s">
        <v>3095</v>
      </c>
      <c r="H13" s="613">
        <v>2.5</v>
      </c>
      <c r="I13" s="612">
        <v>25</v>
      </c>
      <c r="J13" s="614">
        <v>0.05</v>
      </c>
      <c r="K13" s="613">
        <f t="shared" si="0"/>
        <v>62.5</v>
      </c>
      <c r="L13" s="612" t="s">
        <v>3072</v>
      </c>
      <c r="M13" s="612" t="s">
        <v>3096</v>
      </c>
      <c r="N13" s="612" t="s">
        <v>3097</v>
      </c>
      <c r="O13" s="612" t="s">
        <v>3098</v>
      </c>
      <c r="P13" s="612" t="s">
        <v>944</v>
      </c>
      <c r="Q13" s="612" t="s">
        <v>3099</v>
      </c>
    </row>
    <row r="14" spans="1:17">
      <c r="A14" s="607">
        <v>42225</v>
      </c>
      <c r="B14" s="607">
        <v>42253</v>
      </c>
      <c r="C14" s="607">
        <v>42234</v>
      </c>
      <c r="D14" s="608" t="s">
        <v>3071</v>
      </c>
      <c r="E14" s="608" t="s">
        <v>3100</v>
      </c>
      <c r="F14" s="608" t="s">
        <v>3045</v>
      </c>
      <c r="G14" s="608" t="s">
        <v>3101</v>
      </c>
      <c r="H14" s="609">
        <v>34</v>
      </c>
      <c r="I14" s="608">
        <v>40</v>
      </c>
      <c r="J14" s="610">
        <v>0</v>
      </c>
      <c r="K14" s="609">
        <f t="shared" si="0"/>
        <v>1360</v>
      </c>
      <c r="L14" s="608" t="s">
        <v>3072</v>
      </c>
      <c r="M14" s="608" t="s">
        <v>3096</v>
      </c>
      <c r="N14" s="608" t="s">
        <v>3097</v>
      </c>
      <c r="O14" s="608" t="s">
        <v>3098</v>
      </c>
      <c r="P14" s="608" t="s">
        <v>944</v>
      </c>
      <c r="Q14" s="608" t="s">
        <v>3102</v>
      </c>
    </row>
    <row r="15" spans="1:17">
      <c r="A15" s="611">
        <v>43321</v>
      </c>
      <c r="B15" s="611">
        <v>43349</v>
      </c>
      <c r="C15" s="611">
        <v>43323</v>
      </c>
      <c r="D15" s="612" t="s">
        <v>3071</v>
      </c>
      <c r="E15" s="612" t="s">
        <v>3103</v>
      </c>
      <c r="F15" s="612" t="s">
        <v>3104</v>
      </c>
      <c r="G15" s="612" t="s">
        <v>3105</v>
      </c>
      <c r="H15" s="613">
        <v>81</v>
      </c>
      <c r="I15" s="612">
        <v>40</v>
      </c>
      <c r="J15" s="614">
        <v>0.05</v>
      </c>
      <c r="K15" s="613">
        <f t="shared" si="0"/>
        <v>3240</v>
      </c>
      <c r="L15" s="612" t="s">
        <v>3072</v>
      </c>
      <c r="M15" s="612" t="s">
        <v>3096</v>
      </c>
      <c r="N15" s="612" t="s">
        <v>3097</v>
      </c>
      <c r="O15" s="612" t="s">
        <v>3098</v>
      </c>
      <c r="P15" s="612" t="s">
        <v>944</v>
      </c>
      <c r="Q15" s="612" t="s">
        <v>3106</v>
      </c>
    </row>
    <row r="16" spans="1:17">
      <c r="A16" s="607">
        <v>42226</v>
      </c>
      <c r="B16" s="607">
        <v>42240</v>
      </c>
      <c r="C16" s="607">
        <v>42228</v>
      </c>
      <c r="D16" s="608" t="s">
        <v>3084</v>
      </c>
      <c r="E16" s="608" t="s">
        <v>3107</v>
      </c>
      <c r="F16" s="608" t="s">
        <v>3108</v>
      </c>
      <c r="G16" s="608" t="s">
        <v>3109</v>
      </c>
      <c r="H16" s="609">
        <v>18</v>
      </c>
      <c r="I16" s="608">
        <v>42</v>
      </c>
      <c r="J16" s="610">
        <v>0</v>
      </c>
      <c r="K16" s="609">
        <f t="shared" si="0"/>
        <v>756</v>
      </c>
      <c r="L16" s="608" t="s">
        <v>3072</v>
      </c>
      <c r="M16" s="608" t="s">
        <v>3073</v>
      </c>
      <c r="N16" s="608" t="s">
        <v>3074</v>
      </c>
      <c r="O16" s="608" t="s">
        <v>3075</v>
      </c>
      <c r="P16" s="608" t="s">
        <v>988</v>
      </c>
      <c r="Q16" s="608" t="s">
        <v>3110</v>
      </c>
    </row>
    <row r="17" spans="1:17">
      <c r="A17" s="611">
        <v>43322</v>
      </c>
      <c r="B17" s="611">
        <v>43336</v>
      </c>
      <c r="C17" s="611">
        <v>43326</v>
      </c>
      <c r="D17" s="612" t="s">
        <v>3084</v>
      </c>
      <c r="E17" s="612" t="s">
        <v>3111</v>
      </c>
      <c r="F17" s="612" t="s">
        <v>3045</v>
      </c>
      <c r="G17" s="612" t="s">
        <v>3112</v>
      </c>
      <c r="H17" s="613">
        <v>12.5</v>
      </c>
      <c r="I17" s="612">
        <v>20</v>
      </c>
      <c r="J17" s="614">
        <v>0</v>
      </c>
      <c r="K17" s="613">
        <f t="shared" si="0"/>
        <v>250</v>
      </c>
      <c r="L17" s="612" t="s">
        <v>3072</v>
      </c>
      <c r="M17" s="612" t="s">
        <v>3073</v>
      </c>
      <c r="N17" s="612" t="s">
        <v>3074</v>
      </c>
      <c r="O17" s="612" t="s">
        <v>3075</v>
      </c>
      <c r="P17" s="612" t="s">
        <v>988</v>
      </c>
      <c r="Q17" s="612" t="s">
        <v>3051</v>
      </c>
    </row>
    <row r="18" spans="1:17">
      <c r="A18" s="607">
        <v>43322</v>
      </c>
      <c r="B18" s="607">
        <v>43336</v>
      </c>
      <c r="C18" s="607">
        <v>43325</v>
      </c>
      <c r="D18" s="608" t="s">
        <v>3084</v>
      </c>
      <c r="E18" s="608" t="s">
        <v>3113</v>
      </c>
      <c r="F18" s="608" t="s">
        <v>3104</v>
      </c>
      <c r="G18" s="608" t="s">
        <v>3114</v>
      </c>
      <c r="H18" s="609">
        <v>20</v>
      </c>
      <c r="I18" s="608">
        <v>40</v>
      </c>
      <c r="J18" s="610">
        <v>0</v>
      </c>
      <c r="K18" s="609">
        <f t="shared" si="0"/>
        <v>800</v>
      </c>
      <c r="L18" s="608" t="s">
        <v>3072</v>
      </c>
      <c r="M18" s="608" t="s">
        <v>3073</v>
      </c>
      <c r="N18" s="608" t="s">
        <v>3074</v>
      </c>
      <c r="O18" s="608" t="s">
        <v>3075</v>
      </c>
      <c r="P18" s="608" t="s">
        <v>988</v>
      </c>
      <c r="Q18" s="608" t="s">
        <v>3115</v>
      </c>
    </row>
    <row r="19" spans="1:17">
      <c r="A19" s="611">
        <v>43323</v>
      </c>
      <c r="B19" s="611">
        <v>43351</v>
      </c>
      <c r="C19" s="611">
        <v>43331</v>
      </c>
      <c r="D19" s="612" t="s">
        <v>3043</v>
      </c>
      <c r="E19" s="612" t="s">
        <v>3116</v>
      </c>
      <c r="F19" s="612" t="s">
        <v>3061</v>
      </c>
      <c r="G19" s="612" t="s">
        <v>3117</v>
      </c>
      <c r="H19" s="613">
        <v>10</v>
      </c>
      <c r="I19" s="612">
        <v>21</v>
      </c>
      <c r="J19" s="614">
        <v>0</v>
      </c>
      <c r="K19" s="613">
        <f t="shared" si="0"/>
        <v>210</v>
      </c>
      <c r="L19" s="612" t="s">
        <v>3072</v>
      </c>
      <c r="M19" s="612" t="s">
        <v>3118</v>
      </c>
      <c r="N19" s="612" t="s">
        <v>3119</v>
      </c>
      <c r="O19" s="612" t="s">
        <v>3120</v>
      </c>
      <c r="P19" s="612" t="s">
        <v>930</v>
      </c>
      <c r="Q19" s="612" t="s">
        <v>3121</v>
      </c>
    </row>
    <row r="20" spans="1:17">
      <c r="A20" s="607">
        <v>42227</v>
      </c>
      <c r="B20" s="607">
        <v>42255</v>
      </c>
      <c r="C20" s="607">
        <v>42227</v>
      </c>
      <c r="D20" s="608" t="s">
        <v>3043</v>
      </c>
      <c r="E20" s="608" t="s">
        <v>3122</v>
      </c>
      <c r="F20" s="608" t="s">
        <v>3123</v>
      </c>
      <c r="G20" s="608" t="s">
        <v>3124</v>
      </c>
      <c r="H20" s="609">
        <v>24</v>
      </c>
      <c r="I20" s="608">
        <v>21</v>
      </c>
      <c r="J20" s="610">
        <v>0.15</v>
      </c>
      <c r="K20" s="609">
        <f t="shared" si="0"/>
        <v>504</v>
      </c>
      <c r="L20" s="608" t="s">
        <v>3072</v>
      </c>
      <c r="M20" s="608" t="s">
        <v>3118</v>
      </c>
      <c r="N20" s="608" t="s">
        <v>3119</v>
      </c>
      <c r="O20" s="608" t="s">
        <v>3120</v>
      </c>
      <c r="P20" s="608" t="s">
        <v>930</v>
      </c>
      <c r="Q20" s="608" t="s">
        <v>3125</v>
      </c>
    </row>
    <row r="21" spans="1:17">
      <c r="A21" s="611">
        <v>42227</v>
      </c>
      <c r="B21" s="611">
        <v>42255</v>
      </c>
      <c r="C21" s="611">
        <v>42235</v>
      </c>
      <c r="D21" s="612" t="s">
        <v>3043</v>
      </c>
      <c r="E21" s="612" t="s">
        <v>3126</v>
      </c>
      <c r="F21" s="612" t="s">
        <v>3108</v>
      </c>
      <c r="G21" s="612" t="s">
        <v>3127</v>
      </c>
      <c r="H21" s="613">
        <v>4.5</v>
      </c>
      <c r="I21" s="612">
        <v>15</v>
      </c>
      <c r="J21" s="614">
        <v>0.15</v>
      </c>
      <c r="K21" s="613">
        <f t="shared" si="0"/>
        <v>67.5</v>
      </c>
      <c r="L21" s="612" t="s">
        <v>3072</v>
      </c>
      <c r="M21" s="612" t="s">
        <v>3118</v>
      </c>
      <c r="N21" s="612" t="s">
        <v>3119</v>
      </c>
      <c r="O21" s="612" t="s">
        <v>3120</v>
      </c>
      <c r="P21" s="612" t="s">
        <v>930</v>
      </c>
      <c r="Q21" s="612" t="s">
        <v>3128</v>
      </c>
    </row>
    <row r="22" spans="1:17">
      <c r="A22" s="607">
        <v>42594</v>
      </c>
      <c r="B22" s="607">
        <v>42622</v>
      </c>
      <c r="C22" s="607">
        <v>42601</v>
      </c>
      <c r="D22" s="608" t="s">
        <v>3129</v>
      </c>
      <c r="E22" s="608" t="s">
        <v>3130</v>
      </c>
      <c r="F22" s="608" t="s">
        <v>3108</v>
      </c>
      <c r="G22" s="608" t="s">
        <v>3131</v>
      </c>
      <c r="H22" s="609">
        <v>19</v>
      </c>
      <c r="I22" s="608">
        <v>20</v>
      </c>
      <c r="J22" s="610">
        <v>0</v>
      </c>
      <c r="K22" s="609">
        <f t="shared" si="0"/>
        <v>380</v>
      </c>
      <c r="L22" s="608" t="s">
        <v>3047</v>
      </c>
      <c r="M22" s="608" t="s">
        <v>3132</v>
      </c>
      <c r="N22" s="608" t="s">
        <v>3133</v>
      </c>
      <c r="O22" s="608" t="s">
        <v>3134</v>
      </c>
      <c r="P22" s="608" t="s">
        <v>930</v>
      </c>
      <c r="Q22" s="608" t="s">
        <v>3135</v>
      </c>
    </row>
    <row r="23" spans="1:17">
      <c r="A23" s="611">
        <v>43324</v>
      </c>
      <c r="B23" s="611">
        <v>43352</v>
      </c>
      <c r="C23" s="611">
        <v>43334</v>
      </c>
      <c r="D23" s="612" t="s">
        <v>3129</v>
      </c>
      <c r="E23" s="612" t="s">
        <v>3136</v>
      </c>
      <c r="F23" s="612" t="s">
        <v>3045</v>
      </c>
      <c r="G23" s="612" t="s">
        <v>3117</v>
      </c>
      <c r="H23" s="613">
        <v>55</v>
      </c>
      <c r="I23" s="612">
        <v>30</v>
      </c>
      <c r="J23" s="614">
        <v>0</v>
      </c>
      <c r="K23" s="613">
        <f t="shared" si="0"/>
        <v>1650</v>
      </c>
      <c r="L23" s="612" t="s">
        <v>3047</v>
      </c>
      <c r="M23" s="612" t="s">
        <v>3132</v>
      </c>
      <c r="N23" s="612" t="s">
        <v>3133</v>
      </c>
      <c r="O23" s="612" t="s">
        <v>3134</v>
      </c>
      <c r="P23" s="612" t="s">
        <v>930</v>
      </c>
      <c r="Q23" s="612" t="s">
        <v>3102</v>
      </c>
    </row>
    <row r="24" spans="1:17">
      <c r="A24" s="607">
        <v>42959</v>
      </c>
      <c r="B24" s="607">
        <v>42987</v>
      </c>
      <c r="C24" s="607">
        <v>42962</v>
      </c>
      <c r="D24" s="608" t="s">
        <v>3129</v>
      </c>
      <c r="E24" s="608" t="s">
        <v>3137</v>
      </c>
      <c r="F24" s="608" t="s">
        <v>3104</v>
      </c>
      <c r="G24" s="608" t="s">
        <v>3138</v>
      </c>
      <c r="H24" s="609">
        <v>17.45</v>
      </c>
      <c r="I24" s="608">
        <v>35</v>
      </c>
      <c r="J24" s="610">
        <v>0</v>
      </c>
      <c r="K24" s="609">
        <f t="shared" si="0"/>
        <v>610.75</v>
      </c>
      <c r="L24" s="608" t="s">
        <v>3047</v>
      </c>
      <c r="M24" s="608" t="s">
        <v>3132</v>
      </c>
      <c r="N24" s="608" t="s">
        <v>3133</v>
      </c>
      <c r="O24" s="608" t="s">
        <v>3134</v>
      </c>
      <c r="P24" s="608" t="s">
        <v>930</v>
      </c>
      <c r="Q24" s="608" t="s">
        <v>3139</v>
      </c>
    </row>
    <row r="25" spans="1:17">
      <c r="A25" s="611">
        <v>42959</v>
      </c>
      <c r="B25" s="611">
        <v>42987</v>
      </c>
      <c r="C25" s="611">
        <v>42962</v>
      </c>
      <c r="D25" s="612" t="s">
        <v>3129</v>
      </c>
      <c r="E25" s="612" t="s">
        <v>3140</v>
      </c>
      <c r="F25" s="612" t="s">
        <v>3077</v>
      </c>
      <c r="G25" s="612" t="s">
        <v>3141</v>
      </c>
      <c r="H25" s="613">
        <v>19</v>
      </c>
      <c r="I25" s="612">
        <v>25</v>
      </c>
      <c r="J25" s="614">
        <v>0</v>
      </c>
      <c r="K25" s="613">
        <f t="shared" si="0"/>
        <v>475</v>
      </c>
      <c r="L25" s="612" t="s">
        <v>3047</v>
      </c>
      <c r="M25" s="612" t="s">
        <v>3132</v>
      </c>
      <c r="N25" s="612" t="s">
        <v>3133</v>
      </c>
      <c r="O25" s="612" t="s">
        <v>3134</v>
      </c>
      <c r="P25" s="612" t="s">
        <v>930</v>
      </c>
      <c r="Q25" s="612" t="s">
        <v>3142</v>
      </c>
    </row>
    <row r="26" spans="1:17">
      <c r="A26" s="607">
        <v>42962</v>
      </c>
      <c r="B26" s="607">
        <v>42990</v>
      </c>
      <c r="C26" s="607">
        <v>42967</v>
      </c>
      <c r="D26" s="608" t="s">
        <v>3084</v>
      </c>
      <c r="E26" s="608" t="s">
        <v>3143</v>
      </c>
      <c r="F26" s="608" t="s">
        <v>3123</v>
      </c>
      <c r="G26" s="608" t="s">
        <v>3144</v>
      </c>
      <c r="H26" s="609">
        <v>32.799999999999997</v>
      </c>
      <c r="I26" s="608">
        <v>15</v>
      </c>
      <c r="J26" s="610">
        <v>0</v>
      </c>
      <c r="K26" s="609">
        <f t="shared" si="0"/>
        <v>491.99999999999994</v>
      </c>
      <c r="L26" s="608" t="s">
        <v>3072</v>
      </c>
      <c r="M26" s="608" t="s">
        <v>3145</v>
      </c>
      <c r="N26" s="608" t="s">
        <v>3146</v>
      </c>
      <c r="O26" s="608" t="s">
        <v>3147</v>
      </c>
      <c r="P26" s="608" t="s">
        <v>988</v>
      </c>
      <c r="Q26" s="608" t="s">
        <v>3067</v>
      </c>
    </row>
    <row r="27" spans="1:17">
      <c r="A27" s="611">
        <v>42597</v>
      </c>
      <c r="B27" s="611">
        <v>42625</v>
      </c>
      <c r="C27" s="611">
        <v>42601</v>
      </c>
      <c r="D27" s="612" t="s">
        <v>3084</v>
      </c>
      <c r="E27" s="612" t="s">
        <v>3148</v>
      </c>
      <c r="F27" s="612" t="s">
        <v>3081</v>
      </c>
      <c r="G27" s="612" t="s">
        <v>3149</v>
      </c>
      <c r="H27" s="613">
        <v>13</v>
      </c>
      <c r="I27" s="612">
        <v>12</v>
      </c>
      <c r="J27" s="614">
        <v>0</v>
      </c>
      <c r="K27" s="613">
        <f t="shared" si="0"/>
        <v>156</v>
      </c>
      <c r="L27" s="612" t="s">
        <v>3072</v>
      </c>
      <c r="M27" s="612" t="s">
        <v>3145</v>
      </c>
      <c r="N27" s="612" t="s">
        <v>3146</v>
      </c>
      <c r="O27" s="612" t="s">
        <v>3147</v>
      </c>
      <c r="P27" s="612" t="s">
        <v>988</v>
      </c>
      <c r="Q27" s="612" t="s">
        <v>3150</v>
      </c>
    </row>
    <row r="28" spans="1:17">
      <c r="A28" s="607">
        <v>42232</v>
      </c>
      <c r="B28" s="607">
        <v>42260</v>
      </c>
      <c r="C28" s="607">
        <v>42239</v>
      </c>
      <c r="D28" s="608" t="s">
        <v>3071</v>
      </c>
      <c r="E28" s="608" t="s">
        <v>3151</v>
      </c>
      <c r="F28" s="608" t="s">
        <v>3104</v>
      </c>
      <c r="G28" s="608" t="s">
        <v>3152</v>
      </c>
      <c r="H28" s="609">
        <v>43.9</v>
      </c>
      <c r="I28" s="608">
        <v>25</v>
      </c>
      <c r="J28" s="610">
        <v>0</v>
      </c>
      <c r="K28" s="609">
        <f t="shared" si="0"/>
        <v>1097.5</v>
      </c>
      <c r="L28" s="608" t="s">
        <v>3047</v>
      </c>
      <c r="M28" s="608" t="s">
        <v>3153</v>
      </c>
      <c r="N28" s="608" t="s">
        <v>3154</v>
      </c>
      <c r="O28" s="608" t="s">
        <v>3155</v>
      </c>
      <c r="P28" s="608" t="s">
        <v>3156</v>
      </c>
      <c r="Q28" s="608" t="s">
        <v>3157</v>
      </c>
    </row>
    <row r="29" spans="1:17">
      <c r="A29" s="611">
        <v>42963</v>
      </c>
      <c r="B29" s="611">
        <v>42991</v>
      </c>
      <c r="C29" s="611">
        <v>42971</v>
      </c>
      <c r="D29" s="612" t="s">
        <v>3071</v>
      </c>
      <c r="E29" s="612" t="s">
        <v>3107</v>
      </c>
      <c r="F29" s="612" t="s">
        <v>3108</v>
      </c>
      <c r="G29" s="612" t="s">
        <v>3109</v>
      </c>
      <c r="H29" s="613">
        <v>18</v>
      </c>
      <c r="I29" s="612">
        <v>6</v>
      </c>
      <c r="J29" s="614">
        <v>0</v>
      </c>
      <c r="K29" s="613">
        <f t="shared" si="0"/>
        <v>108</v>
      </c>
      <c r="L29" s="612" t="s">
        <v>3047</v>
      </c>
      <c r="M29" s="612" t="s">
        <v>3153</v>
      </c>
      <c r="N29" s="612" t="s">
        <v>3154</v>
      </c>
      <c r="O29" s="612" t="s">
        <v>3155</v>
      </c>
      <c r="P29" s="612" t="s">
        <v>3156</v>
      </c>
      <c r="Q29" s="612" t="s">
        <v>3110</v>
      </c>
    </row>
    <row r="30" spans="1:17">
      <c r="A30" s="607">
        <v>42963</v>
      </c>
      <c r="B30" s="607">
        <v>42991</v>
      </c>
      <c r="C30" s="607">
        <v>42973</v>
      </c>
      <c r="D30" s="608" t="s">
        <v>3071</v>
      </c>
      <c r="E30" s="608" t="s">
        <v>3148</v>
      </c>
      <c r="F30" s="608" t="s">
        <v>3081</v>
      </c>
      <c r="G30" s="608" t="s">
        <v>3149</v>
      </c>
      <c r="H30" s="609">
        <v>13</v>
      </c>
      <c r="I30" s="608">
        <v>15</v>
      </c>
      <c r="J30" s="610">
        <v>0</v>
      </c>
      <c r="K30" s="609">
        <f t="shared" si="0"/>
        <v>195</v>
      </c>
      <c r="L30" s="608" t="s">
        <v>3047</v>
      </c>
      <c r="M30" s="608" t="s">
        <v>3153</v>
      </c>
      <c r="N30" s="608" t="s">
        <v>3154</v>
      </c>
      <c r="O30" s="608" t="s">
        <v>3155</v>
      </c>
      <c r="P30" s="608" t="s">
        <v>3156</v>
      </c>
      <c r="Q30" s="608" t="s">
        <v>3150</v>
      </c>
    </row>
    <row r="31" spans="1:17">
      <c r="A31" s="611">
        <v>42233</v>
      </c>
      <c r="B31" s="611">
        <v>42261</v>
      </c>
      <c r="C31" s="611">
        <v>42240</v>
      </c>
      <c r="D31" s="612" t="s">
        <v>3158</v>
      </c>
      <c r="E31" s="612" t="s">
        <v>3159</v>
      </c>
      <c r="F31" s="612" t="s">
        <v>3081</v>
      </c>
      <c r="G31" s="612" t="s">
        <v>3160</v>
      </c>
      <c r="H31" s="613">
        <v>21.35</v>
      </c>
      <c r="I31" s="612">
        <v>65</v>
      </c>
      <c r="J31" s="614">
        <v>0.2</v>
      </c>
      <c r="K31" s="613">
        <f t="shared" si="0"/>
        <v>1387.75</v>
      </c>
      <c r="L31" s="612" t="s">
        <v>3063</v>
      </c>
      <c r="M31" s="612" t="s">
        <v>3161</v>
      </c>
      <c r="N31" s="612" t="s">
        <v>3162</v>
      </c>
      <c r="O31" s="612" t="s">
        <v>3163</v>
      </c>
      <c r="P31" s="612" t="s">
        <v>2336</v>
      </c>
      <c r="Q31" s="612" t="s">
        <v>3083</v>
      </c>
    </row>
    <row r="32" spans="1:17">
      <c r="A32" s="607">
        <v>42599</v>
      </c>
      <c r="B32" s="607">
        <v>42627</v>
      </c>
      <c r="C32" s="607">
        <v>42609</v>
      </c>
      <c r="D32" s="608" t="s">
        <v>3158</v>
      </c>
      <c r="E32" s="608" t="s">
        <v>3130</v>
      </c>
      <c r="F32" s="608" t="s">
        <v>3108</v>
      </c>
      <c r="G32" s="608" t="s">
        <v>3131</v>
      </c>
      <c r="H32" s="609">
        <v>19</v>
      </c>
      <c r="I32" s="608">
        <v>50</v>
      </c>
      <c r="J32" s="610">
        <v>0.2</v>
      </c>
      <c r="K32" s="609">
        <f t="shared" si="0"/>
        <v>950</v>
      </c>
      <c r="L32" s="608" t="s">
        <v>3063</v>
      </c>
      <c r="M32" s="608" t="s">
        <v>3161</v>
      </c>
      <c r="N32" s="608" t="s">
        <v>3162</v>
      </c>
      <c r="O32" s="608" t="s">
        <v>3163</v>
      </c>
      <c r="P32" s="608" t="s">
        <v>2336</v>
      </c>
      <c r="Q32" s="608" t="s">
        <v>3135</v>
      </c>
    </row>
    <row r="33" spans="1:17">
      <c r="A33" s="611">
        <v>42233</v>
      </c>
      <c r="B33" s="611">
        <v>42261</v>
      </c>
      <c r="C33" s="611">
        <v>42242</v>
      </c>
      <c r="D33" s="612" t="s">
        <v>3158</v>
      </c>
      <c r="E33" s="612" t="s">
        <v>3164</v>
      </c>
      <c r="F33" s="612" t="s">
        <v>3045</v>
      </c>
      <c r="G33" s="612" t="s">
        <v>3046</v>
      </c>
      <c r="H33" s="613">
        <v>32</v>
      </c>
      <c r="I33" s="612">
        <v>6</v>
      </c>
      <c r="J33" s="614">
        <v>0.2</v>
      </c>
      <c r="K33" s="613">
        <f t="shared" si="0"/>
        <v>192</v>
      </c>
      <c r="L33" s="612" t="s">
        <v>3063</v>
      </c>
      <c r="M33" s="612" t="s">
        <v>3161</v>
      </c>
      <c r="N33" s="612" t="s">
        <v>3162</v>
      </c>
      <c r="O33" s="612" t="s">
        <v>3163</v>
      </c>
      <c r="P33" s="612" t="s">
        <v>2336</v>
      </c>
      <c r="Q33" s="612" t="s">
        <v>3051</v>
      </c>
    </row>
    <row r="34" spans="1:17">
      <c r="A34" s="607">
        <v>42234</v>
      </c>
      <c r="B34" s="607">
        <v>42262</v>
      </c>
      <c r="C34" s="607">
        <v>42241</v>
      </c>
      <c r="D34" s="608" t="s">
        <v>3071</v>
      </c>
      <c r="E34" s="608" t="s">
        <v>3165</v>
      </c>
      <c r="F34" s="608" t="s">
        <v>3104</v>
      </c>
      <c r="G34" s="608" t="s">
        <v>3166</v>
      </c>
      <c r="H34" s="609">
        <v>10</v>
      </c>
      <c r="I34" s="608">
        <v>10</v>
      </c>
      <c r="J34" s="610">
        <v>0</v>
      </c>
      <c r="K34" s="609">
        <f t="shared" si="0"/>
        <v>100</v>
      </c>
      <c r="L34" s="608" t="s">
        <v>3047</v>
      </c>
      <c r="M34" s="608" t="s">
        <v>3167</v>
      </c>
      <c r="N34" s="608" t="s">
        <v>3168</v>
      </c>
      <c r="O34" s="608" t="s">
        <v>3169</v>
      </c>
      <c r="P34" s="608" t="s">
        <v>1036</v>
      </c>
      <c r="Q34" s="608" t="s">
        <v>3106</v>
      </c>
    </row>
    <row r="35" spans="1:17">
      <c r="A35" s="611">
        <v>42600</v>
      </c>
      <c r="B35" s="611">
        <v>42628</v>
      </c>
      <c r="C35" s="611">
        <v>42605</v>
      </c>
      <c r="D35" s="612" t="s">
        <v>3071</v>
      </c>
      <c r="E35" s="612" t="s">
        <v>3170</v>
      </c>
      <c r="F35" s="612" t="s">
        <v>3077</v>
      </c>
      <c r="G35" s="612" t="s">
        <v>3171</v>
      </c>
      <c r="H35" s="613">
        <v>26</v>
      </c>
      <c r="I35" s="612">
        <v>1</v>
      </c>
      <c r="J35" s="614">
        <v>0</v>
      </c>
      <c r="K35" s="613">
        <f t="shared" si="0"/>
        <v>26</v>
      </c>
      <c r="L35" s="612" t="s">
        <v>3047</v>
      </c>
      <c r="M35" s="612" t="s">
        <v>3167</v>
      </c>
      <c r="N35" s="612" t="s">
        <v>3168</v>
      </c>
      <c r="O35" s="612" t="s">
        <v>3169</v>
      </c>
      <c r="P35" s="612" t="s">
        <v>1036</v>
      </c>
      <c r="Q35" s="612" t="s">
        <v>3142</v>
      </c>
    </row>
    <row r="36" spans="1:17">
      <c r="A36" s="607">
        <v>43331</v>
      </c>
      <c r="B36" s="607">
        <v>43359</v>
      </c>
      <c r="C36" s="607">
        <v>43335</v>
      </c>
      <c r="D36" s="608" t="s">
        <v>3071</v>
      </c>
      <c r="E36" s="608" t="s">
        <v>3172</v>
      </c>
      <c r="F36" s="608" t="s">
        <v>3108</v>
      </c>
      <c r="G36" s="608" t="s">
        <v>3173</v>
      </c>
      <c r="H36" s="609">
        <v>15</v>
      </c>
      <c r="I36" s="608">
        <v>21</v>
      </c>
      <c r="J36" s="610">
        <v>0.25</v>
      </c>
      <c r="K36" s="609">
        <f t="shared" si="0"/>
        <v>315</v>
      </c>
      <c r="L36" s="608" t="s">
        <v>3063</v>
      </c>
      <c r="M36" s="608" t="s">
        <v>3174</v>
      </c>
      <c r="N36" s="608" t="s">
        <v>3175</v>
      </c>
      <c r="O36" s="608" t="s">
        <v>3176</v>
      </c>
      <c r="P36" s="608" t="s">
        <v>910</v>
      </c>
      <c r="Q36" s="608" t="s">
        <v>3139</v>
      </c>
    </row>
    <row r="37" spans="1:17">
      <c r="A37" s="611">
        <v>43331</v>
      </c>
      <c r="B37" s="611">
        <v>43359</v>
      </c>
      <c r="C37" s="611">
        <v>43334</v>
      </c>
      <c r="D37" s="612" t="s">
        <v>3071</v>
      </c>
      <c r="E37" s="612" t="s">
        <v>3091</v>
      </c>
      <c r="F37" s="612" t="s">
        <v>3053</v>
      </c>
      <c r="G37" s="612" t="s">
        <v>3092</v>
      </c>
      <c r="H37" s="613">
        <v>19.5</v>
      </c>
      <c r="I37" s="612">
        <v>50</v>
      </c>
      <c r="J37" s="614">
        <v>0</v>
      </c>
      <c r="K37" s="613">
        <f t="shared" si="0"/>
        <v>975</v>
      </c>
      <c r="L37" s="612" t="s">
        <v>3063</v>
      </c>
      <c r="M37" s="612" t="s">
        <v>3174</v>
      </c>
      <c r="N37" s="612" t="s">
        <v>3175</v>
      </c>
      <c r="O37" s="612" t="s">
        <v>3176</v>
      </c>
      <c r="P37" s="612" t="s">
        <v>910</v>
      </c>
      <c r="Q37" s="612" t="s">
        <v>3093</v>
      </c>
    </row>
    <row r="38" spans="1:17">
      <c r="A38" s="607">
        <v>42235</v>
      </c>
      <c r="B38" s="607">
        <v>42263</v>
      </c>
      <c r="C38" s="607">
        <v>42235</v>
      </c>
      <c r="D38" s="608" t="s">
        <v>3071</v>
      </c>
      <c r="E38" s="608" t="s">
        <v>3177</v>
      </c>
      <c r="F38" s="608" t="s">
        <v>3104</v>
      </c>
      <c r="G38" s="608" t="s">
        <v>3178</v>
      </c>
      <c r="H38" s="609">
        <v>49.3</v>
      </c>
      <c r="I38" s="608">
        <v>15</v>
      </c>
      <c r="J38" s="610">
        <v>0.25</v>
      </c>
      <c r="K38" s="609">
        <f t="shared" si="0"/>
        <v>739.5</v>
      </c>
      <c r="L38" s="608" t="s">
        <v>3063</v>
      </c>
      <c r="M38" s="608" t="s">
        <v>3174</v>
      </c>
      <c r="N38" s="608" t="s">
        <v>3175</v>
      </c>
      <c r="O38" s="608" t="s">
        <v>3176</v>
      </c>
      <c r="P38" s="608" t="s">
        <v>910</v>
      </c>
      <c r="Q38" s="608" t="s">
        <v>3179</v>
      </c>
    </row>
    <row r="39" spans="1:17">
      <c r="A39" s="611">
        <v>43331</v>
      </c>
      <c r="B39" s="611">
        <v>43359</v>
      </c>
      <c r="C39" s="611">
        <v>43336</v>
      </c>
      <c r="D39" s="612" t="s">
        <v>3071</v>
      </c>
      <c r="E39" s="612" t="s">
        <v>3076</v>
      </c>
      <c r="F39" s="612" t="s">
        <v>3077</v>
      </c>
      <c r="G39" s="612" t="s">
        <v>3078</v>
      </c>
      <c r="H39" s="613">
        <v>9.65</v>
      </c>
      <c r="I39" s="612">
        <v>16</v>
      </c>
      <c r="J39" s="614">
        <v>0.25</v>
      </c>
      <c r="K39" s="613">
        <f t="shared" si="0"/>
        <v>154.4</v>
      </c>
      <c r="L39" s="612" t="s">
        <v>3063</v>
      </c>
      <c r="M39" s="612" t="s">
        <v>3174</v>
      </c>
      <c r="N39" s="612" t="s">
        <v>3175</v>
      </c>
      <c r="O39" s="612" t="s">
        <v>3176</v>
      </c>
      <c r="P39" s="612" t="s">
        <v>910</v>
      </c>
      <c r="Q39" s="612" t="s">
        <v>3079</v>
      </c>
    </row>
    <row r="40" spans="1:17">
      <c r="A40" s="607">
        <v>42235</v>
      </c>
      <c r="B40" s="607">
        <v>42263</v>
      </c>
      <c r="C40" s="607">
        <v>42242</v>
      </c>
      <c r="D40" s="608" t="s">
        <v>3071</v>
      </c>
      <c r="E40" s="608" t="s">
        <v>3180</v>
      </c>
      <c r="F40" s="608" t="s">
        <v>3108</v>
      </c>
      <c r="G40" s="608" t="s">
        <v>3131</v>
      </c>
      <c r="H40" s="609">
        <v>18</v>
      </c>
      <c r="I40" s="608">
        <v>20</v>
      </c>
      <c r="J40" s="610">
        <v>0</v>
      </c>
      <c r="K40" s="609">
        <f t="shared" si="0"/>
        <v>360</v>
      </c>
      <c r="L40" s="608" t="s">
        <v>3072</v>
      </c>
      <c r="M40" s="608" t="s">
        <v>3181</v>
      </c>
      <c r="N40" s="608" t="s">
        <v>3182</v>
      </c>
      <c r="O40" s="608" t="s">
        <v>3075</v>
      </c>
      <c r="P40" s="608" t="s">
        <v>988</v>
      </c>
      <c r="Q40" s="608" t="s">
        <v>3183</v>
      </c>
    </row>
    <row r="41" spans="1:17">
      <c r="A41" s="611">
        <v>42601</v>
      </c>
      <c r="B41" s="611">
        <v>42629</v>
      </c>
      <c r="C41" s="611">
        <v>42608</v>
      </c>
      <c r="D41" s="612" t="s">
        <v>3071</v>
      </c>
      <c r="E41" s="612" t="s">
        <v>3165</v>
      </c>
      <c r="F41" s="612" t="s">
        <v>3104</v>
      </c>
      <c r="G41" s="612" t="s">
        <v>3166</v>
      </c>
      <c r="H41" s="613">
        <v>10</v>
      </c>
      <c r="I41" s="612">
        <v>20</v>
      </c>
      <c r="J41" s="614">
        <v>0</v>
      </c>
      <c r="K41" s="613">
        <f t="shared" si="0"/>
        <v>200</v>
      </c>
      <c r="L41" s="612" t="s">
        <v>3072</v>
      </c>
      <c r="M41" s="612" t="s">
        <v>3181</v>
      </c>
      <c r="N41" s="612" t="s">
        <v>3182</v>
      </c>
      <c r="O41" s="612" t="s">
        <v>3075</v>
      </c>
      <c r="P41" s="612" t="s">
        <v>988</v>
      </c>
      <c r="Q41" s="612" t="s">
        <v>3106</v>
      </c>
    </row>
    <row r="42" spans="1:17">
      <c r="A42" s="607">
        <v>43334</v>
      </c>
      <c r="B42" s="607">
        <v>43362</v>
      </c>
      <c r="C42" s="607">
        <v>43335</v>
      </c>
      <c r="D42" s="608" t="s">
        <v>3184</v>
      </c>
      <c r="E42" s="608" t="s">
        <v>3159</v>
      </c>
      <c r="F42" s="608" t="s">
        <v>3081</v>
      </c>
      <c r="G42" s="608" t="s">
        <v>3160</v>
      </c>
      <c r="H42" s="609">
        <v>21.35</v>
      </c>
      <c r="I42" s="608">
        <v>12</v>
      </c>
      <c r="J42" s="610">
        <v>0.2</v>
      </c>
      <c r="K42" s="609">
        <f t="shared" si="0"/>
        <v>256.20000000000005</v>
      </c>
      <c r="L42" s="608" t="s">
        <v>3047</v>
      </c>
      <c r="M42" s="608" t="s">
        <v>3185</v>
      </c>
      <c r="N42" s="608" t="s">
        <v>3186</v>
      </c>
      <c r="O42" s="608" t="s">
        <v>3187</v>
      </c>
      <c r="P42" s="608" t="s">
        <v>3188</v>
      </c>
      <c r="Q42" s="608" t="s">
        <v>3083</v>
      </c>
    </row>
    <row r="43" spans="1:17">
      <c r="A43" s="611">
        <v>42969</v>
      </c>
      <c r="B43" s="611">
        <v>42997</v>
      </c>
      <c r="C43" s="611">
        <v>42979</v>
      </c>
      <c r="D43" s="612" t="s">
        <v>3184</v>
      </c>
      <c r="E43" s="612" t="s">
        <v>3189</v>
      </c>
      <c r="F43" s="612" t="s">
        <v>3061</v>
      </c>
      <c r="G43" s="612" t="s">
        <v>3190</v>
      </c>
      <c r="H43" s="613">
        <v>30</v>
      </c>
      <c r="I43" s="612">
        <v>15</v>
      </c>
      <c r="J43" s="614">
        <v>0</v>
      </c>
      <c r="K43" s="613">
        <f t="shared" si="0"/>
        <v>450</v>
      </c>
      <c r="L43" s="612" t="s">
        <v>3047</v>
      </c>
      <c r="M43" s="612" t="s">
        <v>3185</v>
      </c>
      <c r="N43" s="612" t="s">
        <v>3186</v>
      </c>
      <c r="O43" s="612" t="s">
        <v>3187</v>
      </c>
      <c r="P43" s="612" t="s">
        <v>3188</v>
      </c>
      <c r="Q43" s="612" t="s">
        <v>3191</v>
      </c>
    </row>
    <row r="44" spans="1:17">
      <c r="A44" s="607">
        <v>42604</v>
      </c>
      <c r="B44" s="607">
        <v>42632</v>
      </c>
      <c r="C44" s="607">
        <v>42609</v>
      </c>
      <c r="D44" s="608" t="s">
        <v>3184</v>
      </c>
      <c r="E44" s="608" t="s">
        <v>3192</v>
      </c>
      <c r="F44" s="608" t="s">
        <v>3053</v>
      </c>
      <c r="G44" s="608" t="s">
        <v>3092</v>
      </c>
      <c r="H44" s="609">
        <v>38</v>
      </c>
      <c r="I44" s="608">
        <v>2</v>
      </c>
      <c r="J44" s="610">
        <v>0</v>
      </c>
      <c r="K44" s="609">
        <f t="shared" si="0"/>
        <v>76</v>
      </c>
      <c r="L44" s="608" t="s">
        <v>3047</v>
      </c>
      <c r="M44" s="608" t="s">
        <v>3185</v>
      </c>
      <c r="N44" s="608" t="s">
        <v>3186</v>
      </c>
      <c r="O44" s="608" t="s">
        <v>3187</v>
      </c>
      <c r="P44" s="608" t="s">
        <v>3188</v>
      </c>
      <c r="Q44" s="608" t="s">
        <v>3093</v>
      </c>
    </row>
    <row r="45" spans="1:17">
      <c r="A45" s="611">
        <v>42239</v>
      </c>
      <c r="B45" s="611">
        <v>42267</v>
      </c>
      <c r="C45" s="611">
        <v>42247</v>
      </c>
      <c r="D45" s="612" t="s">
        <v>3129</v>
      </c>
      <c r="E45" s="612" t="s">
        <v>3137</v>
      </c>
      <c r="F45" s="612" t="s">
        <v>3104</v>
      </c>
      <c r="G45" s="612" t="s">
        <v>3138</v>
      </c>
      <c r="H45" s="613">
        <v>17.45</v>
      </c>
      <c r="I45" s="612">
        <v>60</v>
      </c>
      <c r="J45" s="614">
        <v>0.25</v>
      </c>
      <c r="K45" s="613">
        <f t="shared" si="0"/>
        <v>1047</v>
      </c>
      <c r="L45" s="612" t="s">
        <v>3047</v>
      </c>
      <c r="M45" s="612" t="s">
        <v>3161</v>
      </c>
      <c r="N45" s="612" t="s">
        <v>3162</v>
      </c>
      <c r="O45" s="612" t="s">
        <v>3163</v>
      </c>
      <c r="P45" s="612" t="s">
        <v>2336</v>
      </c>
      <c r="Q45" s="612" t="s">
        <v>3139</v>
      </c>
    </row>
    <row r="46" spans="1:17">
      <c r="A46" s="607">
        <v>42970</v>
      </c>
      <c r="B46" s="607">
        <v>42998</v>
      </c>
      <c r="C46" s="607">
        <v>42970</v>
      </c>
      <c r="D46" s="608" t="s">
        <v>3129</v>
      </c>
      <c r="E46" s="608" t="s">
        <v>3193</v>
      </c>
      <c r="F46" s="608" t="s">
        <v>3077</v>
      </c>
      <c r="G46" s="608" t="s">
        <v>3194</v>
      </c>
      <c r="H46" s="609">
        <v>25.89</v>
      </c>
      <c r="I46" s="608">
        <v>60</v>
      </c>
      <c r="J46" s="610">
        <v>0.25</v>
      </c>
      <c r="K46" s="609">
        <f t="shared" si="0"/>
        <v>1553.4</v>
      </c>
      <c r="L46" s="608" t="s">
        <v>3047</v>
      </c>
      <c r="M46" s="608" t="s">
        <v>3161</v>
      </c>
      <c r="N46" s="608" t="s">
        <v>3162</v>
      </c>
      <c r="O46" s="608" t="s">
        <v>3163</v>
      </c>
      <c r="P46" s="608" t="s">
        <v>2336</v>
      </c>
      <c r="Q46" s="608" t="s">
        <v>3195</v>
      </c>
    </row>
    <row r="47" spans="1:17">
      <c r="A47" s="611">
        <v>42239</v>
      </c>
      <c r="B47" s="611">
        <v>42267</v>
      </c>
      <c r="C47" s="611">
        <v>42241</v>
      </c>
      <c r="D47" s="612" t="s">
        <v>3129</v>
      </c>
      <c r="E47" s="612" t="s">
        <v>3126</v>
      </c>
      <c r="F47" s="612" t="s">
        <v>3108</v>
      </c>
      <c r="G47" s="612" t="s">
        <v>3127</v>
      </c>
      <c r="H47" s="613">
        <v>4.5</v>
      </c>
      <c r="I47" s="612">
        <v>28</v>
      </c>
      <c r="J47" s="614">
        <v>0</v>
      </c>
      <c r="K47" s="613">
        <f t="shared" si="0"/>
        <v>126</v>
      </c>
      <c r="L47" s="612" t="s">
        <v>3047</v>
      </c>
      <c r="M47" s="612" t="s">
        <v>3161</v>
      </c>
      <c r="N47" s="612" t="s">
        <v>3162</v>
      </c>
      <c r="O47" s="612" t="s">
        <v>3163</v>
      </c>
      <c r="P47" s="612" t="s">
        <v>2336</v>
      </c>
      <c r="Q47" s="612" t="s">
        <v>3128</v>
      </c>
    </row>
    <row r="48" spans="1:17">
      <c r="A48" s="607">
        <v>42239</v>
      </c>
      <c r="B48" s="607">
        <v>42267</v>
      </c>
      <c r="C48" s="607">
        <v>42240</v>
      </c>
      <c r="D48" s="608" t="s">
        <v>3129</v>
      </c>
      <c r="E48" s="608" t="s">
        <v>3116</v>
      </c>
      <c r="F48" s="608" t="s">
        <v>3061</v>
      </c>
      <c r="G48" s="608" t="s">
        <v>3117</v>
      </c>
      <c r="H48" s="609">
        <v>10</v>
      </c>
      <c r="I48" s="608">
        <v>36</v>
      </c>
      <c r="J48" s="610">
        <v>0.25</v>
      </c>
      <c r="K48" s="609">
        <f t="shared" si="0"/>
        <v>360</v>
      </c>
      <c r="L48" s="608" t="s">
        <v>3047</v>
      </c>
      <c r="M48" s="608" t="s">
        <v>3161</v>
      </c>
      <c r="N48" s="608" t="s">
        <v>3162</v>
      </c>
      <c r="O48" s="608" t="s">
        <v>3163</v>
      </c>
      <c r="P48" s="608" t="s">
        <v>2336</v>
      </c>
      <c r="Q48" s="608" t="s">
        <v>3121</v>
      </c>
    </row>
    <row r="49" spans="1:17">
      <c r="A49" s="611">
        <v>42240</v>
      </c>
      <c r="B49" s="611">
        <v>42268</v>
      </c>
      <c r="C49" s="611">
        <v>42249</v>
      </c>
      <c r="D49" s="612" t="s">
        <v>3059</v>
      </c>
      <c r="E49" s="612" t="s">
        <v>3130</v>
      </c>
      <c r="F49" s="612" t="s">
        <v>3108</v>
      </c>
      <c r="G49" s="612" t="s">
        <v>3131</v>
      </c>
      <c r="H49" s="613">
        <v>19</v>
      </c>
      <c r="I49" s="612">
        <v>35</v>
      </c>
      <c r="J49" s="614">
        <v>0</v>
      </c>
      <c r="K49" s="613">
        <f t="shared" si="0"/>
        <v>665</v>
      </c>
      <c r="L49" s="612" t="s">
        <v>3047</v>
      </c>
      <c r="M49" s="612" t="s">
        <v>3196</v>
      </c>
      <c r="N49" s="612" t="s">
        <v>3197</v>
      </c>
      <c r="O49" s="612" t="s">
        <v>3198</v>
      </c>
      <c r="P49" s="612" t="s">
        <v>1303</v>
      </c>
      <c r="Q49" s="612" t="s">
        <v>3135</v>
      </c>
    </row>
    <row r="50" spans="1:17">
      <c r="A50" s="607">
        <v>42606</v>
      </c>
      <c r="B50" s="607">
        <v>42634</v>
      </c>
      <c r="C50" s="607">
        <v>42608</v>
      </c>
      <c r="D50" s="608" t="s">
        <v>3059</v>
      </c>
      <c r="E50" s="608" t="s">
        <v>3076</v>
      </c>
      <c r="F50" s="608" t="s">
        <v>3077</v>
      </c>
      <c r="G50" s="608" t="s">
        <v>3078</v>
      </c>
      <c r="H50" s="609">
        <v>9.65</v>
      </c>
      <c r="I50" s="608">
        <v>25</v>
      </c>
      <c r="J50" s="610">
        <v>0.15</v>
      </c>
      <c r="K50" s="609">
        <f t="shared" si="0"/>
        <v>241.25</v>
      </c>
      <c r="L50" s="608" t="s">
        <v>3047</v>
      </c>
      <c r="M50" s="608" t="s">
        <v>3196</v>
      </c>
      <c r="N50" s="608" t="s">
        <v>3197</v>
      </c>
      <c r="O50" s="608" t="s">
        <v>3198</v>
      </c>
      <c r="P50" s="608" t="s">
        <v>1303</v>
      </c>
      <c r="Q50" s="608" t="s">
        <v>3079</v>
      </c>
    </row>
    <row r="51" spans="1:17">
      <c r="A51" s="611">
        <v>42607</v>
      </c>
      <c r="B51" s="611">
        <v>42635</v>
      </c>
      <c r="C51" s="611">
        <v>42617</v>
      </c>
      <c r="D51" s="612" t="s">
        <v>3199</v>
      </c>
      <c r="E51" s="612" t="s">
        <v>3200</v>
      </c>
      <c r="F51" s="612" t="s">
        <v>3123</v>
      </c>
      <c r="G51" s="612" t="s">
        <v>3201</v>
      </c>
      <c r="H51" s="613">
        <v>39</v>
      </c>
      <c r="I51" s="612">
        <v>30</v>
      </c>
      <c r="J51" s="614">
        <v>0</v>
      </c>
      <c r="K51" s="613">
        <f t="shared" si="0"/>
        <v>1170</v>
      </c>
      <c r="L51" s="612" t="s">
        <v>3063</v>
      </c>
      <c r="M51" s="612" t="s">
        <v>3202</v>
      </c>
      <c r="N51" s="612" t="s">
        <v>3203</v>
      </c>
      <c r="O51" s="612" t="s">
        <v>3204</v>
      </c>
      <c r="P51" s="612" t="s">
        <v>982</v>
      </c>
      <c r="Q51" s="612" t="s">
        <v>3139</v>
      </c>
    </row>
    <row r="52" spans="1:17">
      <c r="A52" s="607">
        <v>42972</v>
      </c>
      <c r="B52" s="607">
        <v>43000</v>
      </c>
      <c r="C52" s="607">
        <v>42978</v>
      </c>
      <c r="D52" s="608" t="s">
        <v>3199</v>
      </c>
      <c r="E52" s="608" t="s">
        <v>3172</v>
      </c>
      <c r="F52" s="608" t="s">
        <v>3108</v>
      </c>
      <c r="G52" s="608" t="s">
        <v>3173</v>
      </c>
      <c r="H52" s="609">
        <v>15</v>
      </c>
      <c r="I52" s="608">
        <v>20</v>
      </c>
      <c r="J52" s="610">
        <v>0</v>
      </c>
      <c r="K52" s="609">
        <f t="shared" si="0"/>
        <v>300</v>
      </c>
      <c r="L52" s="608" t="s">
        <v>3063</v>
      </c>
      <c r="M52" s="608" t="s">
        <v>3202</v>
      </c>
      <c r="N52" s="608" t="s">
        <v>3203</v>
      </c>
      <c r="O52" s="608" t="s">
        <v>3204</v>
      </c>
      <c r="P52" s="608" t="s">
        <v>982</v>
      </c>
      <c r="Q52" s="608" t="s">
        <v>3139</v>
      </c>
    </row>
    <row r="53" spans="1:17">
      <c r="A53" s="611">
        <v>42973</v>
      </c>
      <c r="B53" s="611">
        <v>43015</v>
      </c>
      <c r="C53" s="611">
        <v>42979</v>
      </c>
      <c r="D53" s="612" t="s">
        <v>3084</v>
      </c>
      <c r="E53" s="612" t="s">
        <v>3205</v>
      </c>
      <c r="F53" s="612" t="s">
        <v>3045</v>
      </c>
      <c r="G53" s="612" t="s">
        <v>3206</v>
      </c>
      <c r="H53" s="613">
        <v>38</v>
      </c>
      <c r="I53" s="612">
        <v>12</v>
      </c>
      <c r="J53" s="614">
        <v>0.05</v>
      </c>
      <c r="K53" s="613">
        <f t="shared" si="0"/>
        <v>456</v>
      </c>
      <c r="L53" s="612" t="s">
        <v>3047</v>
      </c>
      <c r="M53" s="612" t="s">
        <v>3207</v>
      </c>
      <c r="N53" s="612" t="s">
        <v>3208</v>
      </c>
      <c r="O53" s="612" t="s">
        <v>3209</v>
      </c>
      <c r="P53" s="612" t="s">
        <v>1373</v>
      </c>
      <c r="Q53" s="612" t="s">
        <v>3058</v>
      </c>
    </row>
    <row r="54" spans="1:17">
      <c r="A54" s="607">
        <v>43341</v>
      </c>
      <c r="B54" s="607">
        <v>43369</v>
      </c>
      <c r="C54" s="607">
        <v>43343</v>
      </c>
      <c r="D54" s="608" t="s">
        <v>3071</v>
      </c>
      <c r="E54" s="608" t="s">
        <v>3210</v>
      </c>
      <c r="F54" s="608" t="s">
        <v>3108</v>
      </c>
      <c r="G54" s="608" t="s">
        <v>3211</v>
      </c>
      <c r="H54" s="609">
        <v>18</v>
      </c>
      <c r="I54" s="608">
        <v>15</v>
      </c>
      <c r="J54" s="610">
        <v>0.15</v>
      </c>
      <c r="K54" s="609">
        <f t="shared" si="0"/>
        <v>270</v>
      </c>
      <c r="L54" s="608" t="s">
        <v>3063</v>
      </c>
      <c r="M54" s="608" t="s">
        <v>3212</v>
      </c>
      <c r="N54" s="608" t="s">
        <v>3213</v>
      </c>
      <c r="O54" s="608" t="s">
        <v>3214</v>
      </c>
      <c r="P54" s="608" t="s">
        <v>910</v>
      </c>
      <c r="Q54" s="608" t="s">
        <v>3115</v>
      </c>
    </row>
    <row r="55" spans="1:17">
      <c r="A55" s="611">
        <v>42245</v>
      </c>
      <c r="B55" s="611">
        <v>42273</v>
      </c>
      <c r="C55" s="611">
        <v>42245</v>
      </c>
      <c r="D55" s="612" t="s">
        <v>3071</v>
      </c>
      <c r="E55" s="612" t="s">
        <v>3215</v>
      </c>
      <c r="F55" s="612" t="s">
        <v>3077</v>
      </c>
      <c r="G55" s="612" t="s">
        <v>3216</v>
      </c>
      <c r="H55" s="613">
        <v>18.399999999999999</v>
      </c>
      <c r="I55" s="612">
        <v>50</v>
      </c>
      <c r="J55" s="614">
        <v>0</v>
      </c>
      <c r="K55" s="613">
        <f t="shared" si="0"/>
        <v>919.99999999999989</v>
      </c>
      <c r="L55" s="612" t="s">
        <v>3063</v>
      </c>
      <c r="M55" s="612" t="s">
        <v>3212</v>
      </c>
      <c r="N55" s="612" t="s">
        <v>3213</v>
      </c>
      <c r="O55" s="612" t="s">
        <v>3214</v>
      </c>
      <c r="P55" s="612" t="s">
        <v>910</v>
      </c>
      <c r="Q55" s="612" t="s">
        <v>3079</v>
      </c>
    </row>
    <row r="56" spans="1:17">
      <c r="A56" s="607">
        <v>42245</v>
      </c>
      <c r="B56" s="607">
        <v>42273</v>
      </c>
      <c r="C56" s="607">
        <v>42245</v>
      </c>
      <c r="D56" s="608" t="s">
        <v>3071</v>
      </c>
      <c r="E56" s="608" t="s">
        <v>3136</v>
      </c>
      <c r="F56" s="608" t="s">
        <v>3045</v>
      </c>
      <c r="G56" s="608" t="s">
        <v>3117</v>
      </c>
      <c r="H56" s="609">
        <v>55</v>
      </c>
      <c r="I56" s="608">
        <v>70</v>
      </c>
      <c r="J56" s="610">
        <v>0.15</v>
      </c>
      <c r="K56" s="609">
        <f t="shared" si="0"/>
        <v>3850</v>
      </c>
      <c r="L56" s="608" t="s">
        <v>3063</v>
      </c>
      <c r="M56" s="608" t="s">
        <v>3212</v>
      </c>
      <c r="N56" s="608" t="s">
        <v>3213</v>
      </c>
      <c r="O56" s="608" t="s">
        <v>3214</v>
      </c>
      <c r="P56" s="608" t="s">
        <v>910</v>
      </c>
      <c r="Q56" s="608" t="s">
        <v>3102</v>
      </c>
    </row>
    <row r="57" spans="1:17">
      <c r="A57" s="611">
        <v>42246</v>
      </c>
      <c r="B57" s="611">
        <v>42274</v>
      </c>
      <c r="C57" s="611">
        <v>42249</v>
      </c>
      <c r="D57" s="612" t="s">
        <v>3184</v>
      </c>
      <c r="E57" s="612" t="s">
        <v>3044</v>
      </c>
      <c r="F57" s="612" t="s">
        <v>3045</v>
      </c>
      <c r="G57" s="612" t="s">
        <v>3046</v>
      </c>
      <c r="H57" s="613">
        <v>34.799999999999997</v>
      </c>
      <c r="I57" s="612">
        <v>4</v>
      </c>
      <c r="J57" s="614">
        <v>0</v>
      </c>
      <c r="K57" s="613">
        <f t="shared" si="0"/>
        <v>139.19999999999999</v>
      </c>
      <c r="L57" s="612" t="s">
        <v>3047</v>
      </c>
      <c r="M57" s="612" t="s">
        <v>3217</v>
      </c>
      <c r="N57" s="612" t="s">
        <v>3218</v>
      </c>
      <c r="O57" s="612" t="s">
        <v>3219</v>
      </c>
      <c r="P57" s="612" t="s">
        <v>3156</v>
      </c>
      <c r="Q57" s="612" t="s">
        <v>3051</v>
      </c>
    </row>
    <row r="58" spans="1:17">
      <c r="A58" s="607">
        <v>42246</v>
      </c>
      <c r="B58" s="607">
        <v>42274</v>
      </c>
      <c r="C58" s="607">
        <v>42249</v>
      </c>
      <c r="D58" s="608" t="s">
        <v>3184</v>
      </c>
      <c r="E58" s="608" t="s">
        <v>3220</v>
      </c>
      <c r="F58" s="608" t="s">
        <v>3123</v>
      </c>
      <c r="G58" s="608" t="s">
        <v>3221</v>
      </c>
      <c r="H58" s="609">
        <v>123.79</v>
      </c>
      <c r="I58" s="608">
        <v>10</v>
      </c>
      <c r="J58" s="610">
        <v>0</v>
      </c>
      <c r="K58" s="609">
        <f t="shared" si="0"/>
        <v>1237.9000000000001</v>
      </c>
      <c r="L58" s="608" t="s">
        <v>3047</v>
      </c>
      <c r="M58" s="608" t="s">
        <v>3217</v>
      </c>
      <c r="N58" s="608" t="s">
        <v>3218</v>
      </c>
      <c r="O58" s="608" t="s">
        <v>3219</v>
      </c>
      <c r="P58" s="608" t="s">
        <v>3156</v>
      </c>
      <c r="Q58" s="608" t="s">
        <v>3150</v>
      </c>
    </row>
    <row r="59" spans="1:17">
      <c r="A59" s="611">
        <v>42978</v>
      </c>
      <c r="B59" s="611">
        <v>42992</v>
      </c>
      <c r="C59" s="611">
        <v>42982</v>
      </c>
      <c r="D59" s="612" t="s">
        <v>3043</v>
      </c>
      <c r="E59" s="612" t="s">
        <v>3044</v>
      </c>
      <c r="F59" s="612" t="s">
        <v>3045</v>
      </c>
      <c r="G59" s="612" t="s">
        <v>3046</v>
      </c>
      <c r="H59" s="613">
        <v>34.799999999999997</v>
      </c>
      <c r="I59" s="612">
        <v>20</v>
      </c>
      <c r="J59" s="614">
        <v>0.05</v>
      </c>
      <c r="K59" s="613">
        <f t="shared" si="0"/>
        <v>696</v>
      </c>
      <c r="L59" s="612" t="s">
        <v>3063</v>
      </c>
      <c r="M59" s="612" t="s">
        <v>3222</v>
      </c>
      <c r="N59" s="612" t="s">
        <v>3223</v>
      </c>
      <c r="O59" s="612" t="s">
        <v>3224</v>
      </c>
      <c r="P59" s="612" t="s">
        <v>3188</v>
      </c>
      <c r="Q59" s="612" t="s">
        <v>3051</v>
      </c>
    </row>
    <row r="60" spans="1:17">
      <c r="A60" s="607">
        <v>42978</v>
      </c>
      <c r="B60" s="607">
        <v>42992</v>
      </c>
      <c r="C60" s="607">
        <v>42986</v>
      </c>
      <c r="D60" s="608" t="s">
        <v>3043</v>
      </c>
      <c r="E60" s="608" t="s">
        <v>3094</v>
      </c>
      <c r="F60" s="608" t="s">
        <v>3045</v>
      </c>
      <c r="G60" s="608" t="s">
        <v>3095</v>
      </c>
      <c r="H60" s="609">
        <v>2.5</v>
      </c>
      <c r="I60" s="608">
        <v>60</v>
      </c>
      <c r="J60" s="610">
        <v>0.05</v>
      </c>
      <c r="K60" s="609">
        <f t="shared" si="0"/>
        <v>150</v>
      </c>
      <c r="L60" s="608" t="s">
        <v>3063</v>
      </c>
      <c r="M60" s="608" t="s">
        <v>3222</v>
      </c>
      <c r="N60" s="608" t="s">
        <v>3223</v>
      </c>
      <c r="O60" s="608" t="s">
        <v>3224</v>
      </c>
      <c r="P60" s="608" t="s">
        <v>3188</v>
      </c>
      <c r="Q60" s="608" t="s">
        <v>3099</v>
      </c>
    </row>
    <row r="61" spans="1:17">
      <c r="A61" s="611">
        <v>43344</v>
      </c>
      <c r="B61" s="611">
        <v>43372</v>
      </c>
      <c r="C61" s="611">
        <v>43352</v>
      </c>
      <c r="D61" s="612" t="s">
        <v>3158</v>
      </c>
      <c r="E61" s="612" t="s">
        <v>3140</v>
      </c>
      <c r="F61" s="612" t="s">
        <v>3077</v>
      </c>
      <c r="G61" s="612" t="s">
        <v>3141</v>
      </c>
      <c r="H61" s="613">
        <v>19</v>
      </c>
      <c r="I61" s="612">
        <v>30</v>
      </c>
      <c r="J61" s="614">
        <v>0</v>
      </c>
      <c r="K61" s="613">
        <f t="shared" si="0"/>
        <v>570</v>
      </c>
      <c r="L61" s="612" t="s">
        <v>3063</v>
      </c>
      <c r="M61" s="612" t="s">
        <v>3207</v>
      </c>
      <c r="N61" s="612" t="s">
        <v>3208</v>
      </c>
      <c r="O61" s="612" t="s">
        <v>3209</v>
      </c>
      <c r="P61" s="612" t="s">
        <v>1373</v>
      </c>
      <c r="Q61" s="612" t="s">
        <v>3142</v>
      </c>
    </row>
    <row r="62" spans="1:17">
      <c r="A62" s="607">
        <v>43344</v>
      </c>
      <c r="B62" s="607">
        <v>43372</v>
      </c>
      <c r="C62" s="607">
        <v>43348</v>
      </c>
      <c r="D62" s="608" t="s">
        <v>3158</v>
      </c>
      <c r="E62" s="608" t="s">
        <v>3225</v>
      </c>
      <c r="F62" s="608" t="s">
        <v>3108</v>
      </c>
      <c r="G62" s="608" t="s">
        <v>3226</v>
      </c>
      <c r="H62" s="609">
        <v>46</v>
      </c>
      <c r="I62" s="608">
        <v>25</v>
      </c>
      <c r="J62" s="610">
        <v>0</v>
      </c>
      <c r="K62" s="609">
        <f t="shared" si="0"/>
        <v>1150</v>
      </c>
      <c r="L62" s="608" t="s">
        <v>3063</v>
      </c>
      <c r="M62" s="608" t="s">
        <v>3207</v>
      </c>
      <c r="N62" s="608" t="s">
        <v>3208</v>
      </c>
      <c r="O62" s="608" t="s">
        <v>3209</v>
      </c>
      <c r="P62" s="608" t="s">
        <v>1373</v>
      </c>
      <c r="Q62" s="608" t="s">
        <v>3055</v>
      </c>
    </row>
    <row r="63" spans="1:17">
      <c r="A63" s="611">
        <v>42979</v>
      </c>
      <c r="B63" s="611">
        <v>43007</v>
      </c>
      <c r="C63" s="611">
        <v>42983</v>
      </c>
      <c r="D63" s="612" t="s">
        <v>3059</v>
      </c>
      <c r="E63" s="612" t="s">
        <v>3094</v>
      </c>
      <c r="F63" s="612" t="s">
        <v>3045</v>
      </c>
      <c r="G63" s="612" t="s">
        <v>3095</v>
      </c>
      <c r="H63" s="613">
        <v>2.5</v>
      </c>
      <c r="I63" s="612">
        <v>24</v>
      </c>
      <c r="J63" s="614">
        <v>0</v>
      </c>
      <c r="K63" s="613">
        <f t="shared" si="0"/>
        <v>60</v>
      </c>
      <c r="L63" s="612" t="s">
        <v>3072</v>
      </c>
      <c r="M63" s="612" t="s">
        <v>3227</v>
      </c>
      <c r="N63" s="612" t="s">
        <v>3228</v>
      </c>
      <c r="O63" s="612" t="s">
        <v>3229</v>
      </c>
      <c r="P63" s="612" t="s">
        <v>3188</v>
      </c>
      <c r="Q63" s="612" t="s">
        <v>3099</v>
      </c>
    </row>
    <row r="64" spans="1:17">
      <c r="A64" s="607">
        <v>42980</v>
      </c>
      <c r="B64" s="607">
        <v>43008</v>
      </c>
      <c r="C64" s="607">
        <v>42990</v>
      </c>
      <c r="D64" s="608" t="s">
        <v>3059</v>
      </c>
      <c r="E64" s="608" t="s">
        <v>3111</v>
      </c>
      <c r="F64" s="608" t="s">
        <v>3045</v>
      </c>
      <c r="G64" s="608" t="s">
        <v>3112</v>
      </c>
      <c r="H64" s="609">
        <v>12.5</v>
      </c>
      <c r="I64" s="608">
        <v>40</v>
      </c>
      <c r="J64" s="610">
        <v>0</v>
      </c>
      <c r="K64" s="609">
        <f t="shared" si="0"/>
        <v>500</v>
      </c>
      <c r="L64" s="608" t="s">
        <v>3072</v>
      </c>
      <c r="M64" s="608" t="s">
        <v>3185</v>
      </c>
      <c r="N64" s="608" t="s">
        <v>3186</v>
      </c>
      <c r="O64" s="608" t="s">
        <v>3187</v>
      </c>
      <c r="P64" s="608" t="s">
        <v>3188</v>
      </c>
      <c r="Q64" s="608" t="s">
        <v>3051</v>
      </c>
    </row>
    <row r="65" spans="1:17">
      <c r="A65" s="611">
        <v>42980</v>
      </c>
      <c r="B65" s="611">
        <v>43008</v>
      </c>
      <c r="C65" s="611">
        <v>42989</v>
      </c>
      <c r="D65" s="612" t="s">
        <v>3059</v>
      </c>
      <c r="E65" s="612" t="s">
        <v>3103</v>
      </c>
      <c r="F65" s="612" t="s">
        <v>3104</v>
      </c>
      <c r="G65" s="612" t="s">
        <v>3105</v>
      </c>
      <c r="H65" s="613">
        <v>81</v>
      </c>
      <c r="I65" s="612">
        <v>6</v>
      </c>
      <c r="J65" s="614">
        <v>0</v>
      </c>
      <c r="K65" s="613">
        <f t="shared" si="0"/>
        <v>486</v>
      </c>
      <c r="L65" s="612" t="s">
        <v>3072</v>
      </c>
      <c r="M65" s="612" t="s">
        <v>3185</v>
      </c>
      <c r="N65" s="612" t="s">
        <v>3186</v>
      </c>
      <c r="O65" s="612" t="s">
        <v>3187</v>
      </c>
      <c r="P65" s="612" t="s">
        <v>3188</v>
      </c>
      <c r="Q65" s="612" t="s">
        <v>3106</v>
      </c>
    </row>
    <row r="66" spans="1:17">
      <c r="A66" s="607">
        <v>43345</v>
      </c>
      <c r="B66" s="607">
        <v>43373</v>
      </c>
      <c r="C66" s="607">
        <v>43355</v>
      </c>
      <c r="D66" s="608" t="s">
        <v>3059</v>
      </c>
      <c r="E66" s="608" t="s">
        <v>3044</v>
      </c>
      <c r="F66" s="608" t="s">
        <v>3045</v>
      </c>
      <c r="G66" s="608" t="s">
        <v>3046</v>
      </c>
      <c r="H66" s="609">
        <v>34.799999999999997</v>
      </c>
      <c r="I66" s="608">
        <v>24</v>
      </c>
      <c r="J66" s="610">
        <v>0</v>
      </c>
      <c r="K66" s="609">
        <f t="shared" si="0"/>
        <v>835.19999999999993</v>
      </c>
      <c r="L66" s="608" t="s">
        <v>3072</v>
      </c>
      <c r="M66" s="608" t="s">
        <v>3185</v>
      </c>
      <c r="N66" s="608" t="s">
        <v>3186</v>
      </c>
      <c r="O66" s="608" t="s">
        <v>3187</v>
      </c>
      <c r="P66" s="608" t="s">
        <v>3188</v>
      </c>
      <c r="Q66" s="608" t="s">
        <v>3051</v>
      </c>
    </row>
    <row r="67" spans="1:17">
      <c r="A67" s="611">
        <v>42618</v>
      </c>
      <c r="B67" s="611">
        <v>42646</v>
      </c>
      <c r="C67" s="611">
        <v>42618</v>
      </c>
      <c r="D67" s="612" t="s">
        <v>3084</v>
      </c>
      <c r="E67" s="612" t="s">
        <v>3215</v>
      </c>
      <c r="F67" s="612" t="s">
        <v>3077</v>
      </c>
      <c r="G67" s="612" t="s">
        <v>3216</v>
      </c>
      <c r="H67" s="613">
        <v>18.399999999999999</v>
      </c>
      <c r="I67" s="612">
        <v>60</v>
      </c>
      <c r="J67" s="614">
        <v>0.05</v>
      </c>
      <c r="K67" s="613">
        <f t="shared" ref="K67:K130" si="1">I67*H67</f>
        <v>1104</v>
      </c>
      <c r="L67" s="612" t="s">
        <v>3047</v>
      </c>
      <c r="M67" s="612" t="s">
        <v>3230</v>
      </c>
      <c r="N67" s="612" t="s">
        <v>3231</v>
      </c>
      <c r="O67" s="612" t="s">
        <v>3232</v>
      </c>
      <c r="P67" s="612" t="s">
        <v>910</v>
      </c>
      <c r="Q67" s="612" t="s">
        <v>3079</v>
      </c>
    </row>
    <row r="68" spans="1:17">
      <c r="A68" s="607">
        <v>43348</v>
      </c>
      <c r="B68" s="607">
        <v>43376</v>
      </c>
      <c r="C68" s="607">
        <v>43349</v>
      </c>
      <c r="D68" s="608" t="s">
        <v>3084</v>
      </c>
      <c r="E68" s="608" t="s">
        <v>3094</v>
      </c>
      <c r="F68" s="608" t="s">
        <v>3045</v>
      </c>
      <c r="G68" s="608" t="s">
        <v>3095</v>
      </c>
      <c r="H68" s="609">
        <v>2.5</v>
      </c>
      <c r="I68" s="608">
        <v>20</v>
      </c>
      <c r="J68" s="610">
        <v>0</v>
      </c>
      <c r="K68" s="609">
        <f t="shared" si="1"/>
        <v>50</v>
      </c>
      <c r="L68" s="608" t="s">
        <v>3047</v>
      </c>
      <c r="M68" s="608" t="s">
        <v>3230</v>
      </c>
      <c r="N68" s="608" t="s">
        <v>3231</v>
      </c>
      <c r="O68" s="608" t="s">
        <v>3232</v>
      </c>
      <c r="P68" s="608" t="s">
        <v>910</v>
      </c>
      <c r="Q68" s="608" t="s">
        <v>3099</v>
      </c>
    </row>
    <row r="69" spans="1:17">
      <c r="A69" s="611">
        <v>42252</v>
      </c>
      <c r="B69" s="611">
        <v>42280</v>
      </c>
      <c r="C69" s="611">
        <v>42257</v>
      </c>
      <c r="D69" s="612" t="s">
        <v>3084</v>
      </c>
      <c r="E69" s="612" t="s">
        <v>3111</v>
      </c>
      <c r="F69" s="612" t="s">
        <v>3045</v>
      </c>
      <c r="G69" s="612" t="s">
        <v>3112</v>
      </c>
      <c r="H69" s="613">
        <v>12.5</v>
      </c>
      <c r="I69" s="612">
        <v>15</v>
      </c>
      <c r="J69" s="614">
        <v>0.05</v>
      </c>
      <c r="K69" s="613">
        <f t="shared" si="1"/>
        <v>187.5</v>
      </c>
      <c r="L69" s="612" t="s">
        <v>3047</v>
      </c>
      <c r="M69" s="612" t="s">
        <v>3230</v>
      </c>
      <c r="N69" s="612" t="s">
        <v>3231</v>
      </c>
      <c r="O69" s="612" t="s">
        <v>3232</v>
      </c>
      <c r="P69" s="612" t="s">
        <v>910</v>
      </c>
      <c r="Q69" s="612" t="s">
        <v>3051</v>
      </c>
    </row>
    <row r="70" spans="1:17">
      <c r="A70" s="607">
        <v>42252</v>
      </c>
      <c r="B70" s="607">
        <v>42280</v>
      </c>
      <c r="C70" s="607">
        <v>42259</v>
      </c>
      <c r="D70" s="608" t="s">
        <v>3084</v>
      </c>
      <c r="E70" s="608" t="s">
        <v>3233</v>
      </c>
      <c r="F70" s="608" t="s">
        <v>3077</v>
      </c>
      <c r="G70" s="608" t="s">
        <v>3234</v>
      </c>
      <c r="H70" s="609">
        <v>31</v>
      </c>
      <c r="I70" s="608">
        <v>24</v>
      </c>
      <c r="J70" s="610">
        <v>0.05</v>
      </c>
      <c r="K70" s="609">
        <f t="shared" si="1"/>
        <v>744</v>
      </c>
      <c r="L70" s="608" t="s">
        <v>3047</v>
      </c>
      <c r="M70" s="608" t="s">
        <v>3230</v>
      </c>
      <c r="N70" s="608" t="s">
        <v>3231</v>
      </c>
      <c r="O70" s="608" t="s">
        <v>3232</v>
      </c>
      <c r="P70" s="608" t="s">
        <v>910</v>
      </c>
      <c r="Q70" s="608" t="s">
        <v>3121</v>
      </c>
    </row>
    <row r="71" spans="1:17">
      <c r="A71" s="611">
        <v>42618</v>
      </c>
      <c r="B71" s="611">
        <v>42646</v>
      </c>
      <c r="C71" s="611">
        <v>42626</v>
      </c>
      <c r="D71" s="612" t="s">
        <v>3084</v>
      </c>
      <c r="E71" s="612" t="s">
        <v>3210</v>
      </c>
      <c r="F71" s="612" t="s">
        <v>3108</v>
      </c>
      <c r="G71" s="612" t="s">
        <v>3211</v>
      </c>
      <c r="H71" s="613">
        <v>18</v>
      </c>
      <c r="I71" s="612">
        <v>33</v>
      </c>
      <c r="J71" s="614">
        <v>0.05</v>
      </c>
      <c r="K71" s="613">
        <f t="shared" si="1"/>
        <v>594</v>
      </c>
      <c r="L71" s="612" t="s">
        <v>3047</v>
      </c>
      <c r="M71" s="612" t="s">
        <v>3230</v>
      </c>
      <c r="N71" s="612" t="s">
        <v>3231</v>
      </c>
      <c r="O71" s="612" t="s">
        <v>3232</v>
      </c>
      <c r="P71" s="612" t="s">
        <v>910</v>
      </c>
      <c r="Q71" s="612" t="s">
        <v>3115</v>
      </c>
    </row>
    <row r="72" spans="1:17">
      <c r="A72" s="607">
        <v>43349</v>
      </c>
      <c r="B72" s="607">
        <v>43377</v>
      </c>
      <c r="C72" s="607">
        <v>43354</v>
      </c>
      <c r="D72" s="608" t="s">
        <v>3059</v>
      </c>
      <c r="E72" s="608" t="s">
        <v>3235</v>
      </c>
      <c r="F72" s="608" t="s">
        <v>3045</v>
      </c>
      <c r="G72" s="608" t="s">
        <v>3206</v>
      </c>
      <c r="H72" s="609">
        <v>21.5</v>
      </c>
      <c r="I72" s="608">
        <v>20</v>
      </c>
      <c r="J72" s="610">
        <v>0</v>
      </c>
      <c r="K72" s="609">
        <f t="shared" si="1"/>
        <v>430</v>
      </c>
      <c r="L72" s="608" t="s">
        <v>3063</v>
      </c>
      <c r="M72" s="608" t="s">
        <v>3048</v>
      </c>
      <c r="N72" s="608" t="s">
        <v>3049</v>
      </c>
      <c r="O72" s="608" t="s">
        <v>3050</v>
      </c>
      <c r="P72" s="608" t="s">
        <v>982</v>
      </c>
      <c r="Q72" s="608" t="s">
        <v>3099</v>
      </c>
    </row>
    <row r="73" spans="1:17">
      <c r="A73" s="611">
        <v>42984</v>
      </c>
      <c r="B73" s="611">
        <v>43012</v>
      </c>
      <c r="C73" s="611">
        <v>42987</v>
      </c>
      <c r="D73" s="612" t="s">
        <v>3059</v>
      </c>
      <c r="E73" s="612" t="s">
        <v>3044</v>
      </c>
      <c r="F73" s="612" t="s">
        <v>3045</v>
      </c>
      <c r="G73" s="612" t="s">
        <v>3046</v>
      </c>
      <c r="H73" s="613">
        <v>34.799999999999997</v>
      </c>
      <c r="I73" s="612">
        <v>7</v>
      </c>
      <c r="J73" s="614">
        <v>0</v>
      </c>
      <c r="K73" s="613">
        <f t="shared" si="1"/>
        <v>243.59999999999997</v>
      </c>
      <c r="L73" s="612" t="s">
        <v>3063</v>
      </c>
      <c r="M73" s="612" t="s">
        <v>3048</v>
      </c>
      <c r="N73" s="612" t="s">
        <v>3049</v>
      </c>
      <c r="O73" s="612" t="s">
        <v>3050</v>
      </c>
      <c r="P73" s="612" t="s">
        <v>982</v>
      </c>
      <c r="Q73" s="612" t="s">
        <v>3051</v>
      </c>
    </row>
    <row r="74" spans="1:17">
      <c r="A74" s="607">
        <v>43350</v>
      </c>
      <c r="B74" s="607">
        <v>43378</v>
      </c>
      <c r="C74" s="607">
        <v>43358</v>
      </c>
      <c r="D74" s="608" t="s">
        <v>3158</v>
      </c>
      <c r="E74" s="608" t="s">
        <v>3126</v>
      </c>
      <c r="F74" s="608" t="s">
        <v>3108</v>
      </c>
      <c r="G74" s="608" t="s">
        <v>3127</v>
      </c>
      <c r="H74" s="609">
        <v>4.5</v>
      </c>
      <c r="I74" s="608">
        <v>12</v>
      </c>
      <c r="J74" s="610">
        <v>0.05</v>
      </c>
      <c r="K74" s="609">
        <f t="shared" si="1"/>
        <v>54</v>
      </c>
      <c r="L74" s="608" t="s">
        <v>3063</v>
      </c>
      <c r="M74" s="608" t="s">
        <v>3236</v>
      </c>
      <c r="N74" s="608" t="s">
        <v>3237</v>
      </c>
      <c r="O74" s="608" t="s">
        <v>3238</v>
      </c>
      <c r="P74" s="608" t="s">
        <v>1743</v>
      </c>
      <c r="Q74" s="608" t="s">
        <v>3128</v>
      </c>
    </row>
    <row r="75" spans="1:17">
      <c r="A75" s="611">
        <v>42254</v>
      </c>
      <c r="B75" s="611">
        <v>42282</v>
      </c>
      <c r="C75" s="611">
        <v>42258</v>
      </c>
      <c r="D75" s="612" t="s">
        <v>3158</v>
      </c>
      <c r="E75" s="612" t="s">
        <v>3136</v>
      </c>
      <c r="F75" s="612" t="s">
        <v>3045</v>
      </c>
      <c r="G75" s="612" t="s">
        <v>3117</v>
      </c>
      <c r="H75" s="613">
        <v>55</v>
      </c>
      <c r="I75" s="612">
        <v>6</v>
      </c>
      <c r="J75" s="614">
        <v>0.05</v>
      </c>
      <c r="K75" s="613">
        <f t="shared" si="1"/>
        <v>330</v>
      </c>
      <c r="L75" s="612" t="s">
        <v>3063</v>
      </c>
      <c r="M75" s="612" t="s">
        <v>3236</v>
      </c>
      <c r="N75" s="612" t="s">
        <v>3237</v>
      </c>
      <c r="O75" s="612" t="s">
        <v>3238</v>
      </c>
      <c r="P75" s="612" t="s">
        <v>1743</v>
      </c>
      <c r="Q75" s="612" t="s">
        <v>3102</v>
      </c>
    </row>
    <row r="76" spans="1:17">
      <c r="A76" s="607">
        <v>42986</v>
      </c>
      <c r="B76" s="607">
        <v>43000</v>
      </c>
      <c r="C76" s="607">
        <v>42996</v>
      </c>
      <c r="D76" s="608" t="s">
        <v>3184</v>
      </c>
      <c r="E76" s="608" t="s">
        <v>3233</v>
      </c>
      <c r="F76" s="608" t="s">
        <v>3077</v>
      </c>
      <c r="G76" s="608" t="s">
        <v>3234</v>
      </c>
      <c r="H76" s="609">
        <v>31</v>
      </c>
      <c r="I76" s="608">
        <v>15</v>
      </c>
      <c r="J76" s="610">
        <v>0</v>
      </c>
      <c r="K76" s="609">
        <f t="shared" si="1"/>
        <v>465</v>
      </c>
      <c r="L76" s="608" t="s">
        <v>3047</v>
      </c>
      <c r="M76" s="608" t="s">
        <v>3239</v>
      </c>
      <c r="N76" s="608" t="s">
        <v>3240</v>
      </c>
      <c r="O76" s="608" t="s">
        <v>3169</v>
      </c>
      <c r="P76" s="608" t="s">
        <v>1036</v>
      </c>
      <c r="Q76" s="608" t="s">
        <v>3121</v>
      </c>
    </row>
    <row r="77" spans="1:17">
      <c r="A77" s="611">
        <v>42986</v>
      </c>
      <c r="B77" s="611">
        <v>43000</v>
      </c>
      <c r="C77" s="611">
        <v>42996</v>
      </c>
      <c r="D77" s="612" t="s">
        <v>3184</v>
      </c>
      <c r="E77" s="612" t="s">
        <v>3241</v>
      </c>
      <c r="F77" s="612" t="s">
        <v>3077</v>
      </c>
      <c r="G77" s="612" t="s">
        <v>3242</v>
      </c>
      <c r="H77" s="613">
        <v>6</v>
      </c>
      <c r="I77" s="612">
        <v>10</v>
      </c>
      <c r="J77" s="614">
        <v>0</v>
      </c>
      <c r="K77" s="613">
        <f t="shared" si="1"/>
        <v>60</v>
      </c>
      <c r="L77" s="612" t="s">
        <v>3047</v>
      </c>
      <c r="M77" s="612" t="s">
        <v>3239</v>
      </c>
      <c r="N77" s="612" t="s">
        <v>3240</v>
      </c>
      <c r="O77" s="612" t="s">
        <v>3169</v>
      </c>
      <c r="P77" s="612" t="s">
        <v>1036</v>
      </c>
      <c r="Q77" s="612" t="s">
        <v>3070</v>
      </c>
    </row>
    <row r="78" spans="1:17">
      <c r="A78" s="607">
        <v>42622</v>
      </c>
      <c r="B78" s="607">
        <v>42650</v>
      </c>
      <c r="C78" s="607">
        <v>42630</v>
      </c>
      <c r="D78" s="608" t="s">
        <v>3199</v>
      </c>
      <c r="E78" s="608" t="s">
        <v>3243</v>
      </c>
      <c r="F78" s="608" t="s">
        <v>3061</v>
      </c>
      <c r="G78" s="608" t="s">
        <v>3244</v>
      </c>
      <c r="H78" s="609">
        <v>45.6</v>
      </c>
      <c r="I78" s="608">
        <v>20</v>
      </c>
      <c r="J78" s="610">
        <v>0</v>
      </c>
      <c r="K78" s="609">
        <f t="shared" si="1"/>
        <v>912</v>
      </c>
      <c r="L78" s="608" t="s">
        <v>3047</v>
      </c>
      <c r="M78" s="608" t="s">
        <v>3245</v>
      </c>
      <c r="N78" s="608" t="s">
        <v>3246</v>
      </c>
      <c r="O78" s="608" t="s">
        <v>3247</v>
      </c>
      <c r="P78" s="608" t="s">
        <v>910</v>
      </c>
      <c r="Q78" s="608" t="s">
        <v>3150</v>
      </c>
    </row>
    <row r="79" spans="1:17">
      <c r="A79" s="611">
        <v>42987</v>
      </c>
      <c r="B79" s="611">
        <v>43015</v>
      </c>
      <c r="C79" s="611">
        <v>42989</v>
      </c>
      <c r="D79" s="612" t="s">
        <v>3199</v>
      </c>
      <c r="E79" s="612" t="s">
        <v>3177</v>
      </c>
      <c r="F79" s="612" t="s">
        <v>3104</v>
      </c>
      <c r="G79" s="612" t="s">
        <v>3178</v>
      </c>
      <c r="H79" s="613">
        <v>49.3</v>
      </c>
      <c r="I79" s="612">
        <v>12</v>
      </c>
      <c r="J79" s="614">
        <v>0</v>
      </c>
      <c r="K79" s="613">
        <f t="shared" si="1"/>
        <v>591.59999999999991</v>
      </c>
      <c r="L79" s="612" t="s">
        <v>3047</v>
      </c>
      <c r="M79" s="612" t="s">
        <v>3245</v>
      </c>
      <c r="N79" s="612" t="s">
        <v>3246</v>
      </c>
      <c r="O79" s="612" t="s">
        <v>3247</v>
      </c>
      <c r="P79" s="612" t="s">
        <v>910</v>
      </c>
      <c r="Q79" s="612" t="s">
        <v>3179</v>
      </c>
    </row>
    <row r="80" spans="1:17">
      <c r="A80" s="607">
        <v>42259</v>
      </c>
      <c r="B80" s="607">
        <v>42287</v>
      </c>
      <c r="C80" s="607">
        <v>42264</v>
      </c>
      <c r="D80" s="608" t="s">
        <v>3184</v>
      </c>
      <c r="E80" s="608" t="s">
        <v>3136</v>
      </c>
      <c r="F80" s="608" t="s">
        <v>3045</v>
      </c>
      <c r="G80" s="608" t="s">
        <v>3117</v>
      </c>
      <c r="H80" s="609">
        <v>55</v>
      </c>
      <c r="I80" s="608">
        <v>15</v>
      </c>
      <c r="J80" s="610">
        <v>0</v>
      </c>
      <c r="K80" s="609">
        <f t="shared" si="1"/>
        <v>825</v>
      </c>
      <c r="L80" s="608" t="s">
        <v>3072</v>
      </c>
      <c r="M80" s="608" t="s">
        <v>3248</v>
      </c>
      <c r="N80" s="608" t="s">
        <v>3249</v>
      </c>
      <c r="O80" s="608" t="s">
        <v>3250</v>
      </c>
      <c r="P80" s="608" t="s">
        <v>1303</v>
      </c>
      <c r="Q80" s="608" t="s">
        <v>3102</v>
      </c>
    </row>
    <row r="81" spans="1:17">
      <c r="A81" s="611">
        <v>42259</v>
      </c>
      <c r="B81" s="611">
        <v>42287</v>
      </c>
      <c r="C81" s="611">
        <v>42259</v>
      </c>
      <c r="D81" s="612" t="s">
        <v>3184</v>
      </c>
      <c r="E81" s="612" t="s">
        <v>3251</v>
      </c>
      <c r="F81" s="612" t="s">
        <v>3077</v>
      </c>
      <c r="G81" s="612" t="s">
        <v>3252</v>
      </c>
      <c r="H81" s="613">
        <v>15</v>
      </c>
      <c r="I81" s="612">
        <v>25</v>
      </c>
      <c r="J81" s="614">
        <v>0</v>
      </c>
      <c r="K81" s="613">
        <f t="shared" si="1"/>
        <v>375</v>
      </c>
      <c r="L81" s="612" t="s">
        <v>3072</v>
      </c>
      <c r="M81" s="612" t="s">
        <v>3248</v>
      </c>
      <c r="N81" s="612" t="s">
        <v>3249</v>
      </c>
      <c r="O81" s="612" t="s">
        <v>3250</v>
      </c>
      <c r="P81" s="612" t="s">
        <v>1303</v>
      </c>
      <c r="Q81" s="612" t="s">
        <v>3142</v>
      </c>
    </row>
    <row r="82" spans="1:17">
      <c r="A82" s="607">
        <v>43355</v>
      </c>
      <c r="B82" s="607">
        <v>43383</v>
      </c>
      <c r="C82" s="607">
        <v>43357</v>
      </c>
      <c r="D82" s="608" t="s">
        <v>3184</v>
      </c>
      <c r="E82" s="608" t="s">
        <v>3253</v>
      </c>
      <c r="F82" s="608" t="s">
        <v>3081</v>
      </c>
      <c r="G82" s="608" t="s">
        <v>3254</v>
      </c>
      <c r="H82" s="609">
        <v>19.45</v>
      </c>
      <c r="I82" s="608">
        <v>16</v>
      </c>
      <c r="J82" s="610">
        <v>0</v>
      </c>
      <c r="K82" s="609">
        <f t="shared" si="1"/>
        <v>311.2</v>
      </c>
      <c r="L82" s="608" t="s">
        <v>3072</v>
      </c>
      <c r="M82" s="608" t="s">
        <v>3248</v>
      </c>
      <c r="N82" s="608" t="s">
        <v>3249</v>
      </c>
      <c r="O82" s="608" t="s">
        <v>3250</v>
      </c>
      <c r="P82" s="608" t="s">
        <v>1303</v>
      </c>
      <c r="Q82" s="608" t="s">
        <v>3055</v>
      </c>
    </row>
    <row r="83" spans="1:17">
      <c r="A83" s="611">
        <v>43355</v>
      </c>
      <c r="B83" s="611">
        <v>43383</v>
      </c>
      <c r="C83" s="611">
        <v>43358</v>
      </c>
      <c r="D83" s="612" t="s">
        <v>3184</v>
      </c>
      <c r="E83" s="612" t="s">
        <v>3255</v>
      </c>
      <c r="F83" s="612" t="s">
        <v>3081</v>
      </c>
      <c r="G83" s="612" t="s">
        <v>3256</v>
      </c>
      <c r="H83" s="613">
        <v>43.9</v>
      </c>
      <c r="I83" s="612">
        <v>8</v>
      </c>
      <c r="J83" s="614">
        <v>0</v>
      </c>
      <c r="K83" s="613">
        <f t="shared" si="1"/>
        <v>351.2</v>
      </c>
      <c r="L83" s="612" t="s">
        <v>3072</v>
      </c>
      <c r="M83" s="612" t="s">
        <v>3248</v>
      </c>
      <c r="N83" s="612" t="s">
        <v>3249</v>
      </c>
      <c r="O83" s="612" t="s">
        <v>3250</v>
      </c>
      <c r="P83" s="612" t="s">
        <v>1303</v>
      </c>
      <c r="Q83" s="612" t="s">
        <v>3139</v>
      </c>
    </row>
    <row r="84" spans="1:17">
      <c r="A84" s="607">
        <v>42991</v>
      </c>
      <c r="B84" s="607">
        <v>43019</v>
      </c>
      <c r="C84" s="607">
        <v>42998</v>
      </c>
      <c r="D84" s="608" t="s">
        <v>3184</v>
      </c>
      <c r="E84" s="608" t="s">
        <v>3200</v>
      </c>
      <c r="F84" s="608" t="s">
        <v>3123</v>
      </c>
      <c r="G84" s="608" t="s">
        <v>3201</v>
      </c>
      <c r="H84" s="609">
        <v>39</v>
      </c>
      <c r="I84" s="608">
        <v>15</v>
      </c>
      <c r="J84" s="610">
        <v>0.25</v>
      </c>
      <c r="K84" s="609">
        <f t="shared" si="1"/>
        <v>585</v>
      </c>
      <c r="L84" s="608" t="s">
        <v>3072</v>
      </c>
      <c r="M84" s="608" t="s">
        <v>3257</v>
      </c>
      <c r="N84" s="608" t="s">
        <v>3258</v>
      </c>
      <c r="O84" s="608" t="s">
        <v>3259</v>
      </c>
      <c r="P84" s="608" t="s">
        <v>910</v>
      </c>
      <c r="Q84" s="608" t="s">
        <v>3139</v>
      </c>
    </row>
    <row r="85" spans="1:17">
      <c r="A85" s="611">
        <v>43357</v>
      </c>
      <c r="B85" s="611">
        <v>43385</v>
      </c>
      <c r="C85" s="611">
        <v>43362</v>
      </c>
      <c r="D85" s="612" t="s">
        <v>3199</v>
      </c>
      <c r="E85" s="612" t="s">
        <v>3122</v>
      </c>
      <c r="F85" s="612" t="s">
        <v>3123</v>
      </c>
      <c r="G85" s="612" t="s">
        <v>3124</v>
      </c>
      <c r="H85" s="613">
        <v>24</v>
      </c>
      <c r="I85" s="612">
        <v>20</v>
      </c>
      <c r="J85" s="614">
        <v>0</v>
      </c>
      <c r="K85" s="613">
        <f t="shared" si="1"/>
        <v>480</v>
      </c>
      <c r="L85" s="612" t="s">
        <v>3063</v>
      </c>
      <c r="M85" s="612" t="s">
        <v>3248</v>
      </c>
      <c r="N85" s="612" t="s">
        <v>3249</v>
      </c>
      <c r="O85" s="612" t="s">
        <v>3250</v>
      </c>
      <c r="P85" s="612" t="s">
        <v>1303</v>
      </c>
      <c r="Q85" s="612" t="s">
        <v>3125</v>
      </c>
    </row>
    <row r="86" spans="1:17">
      <c r="A86" s="607">
        <v>42992</v>
      </c>
      <c r="B86" s="607">
        <v>43020</v>
      </c>
      <c r="C86" s="607">
        <v>42993</v>
      </c>
      <c r="D86" s="608" t="s">
        <v>3199</v>
      </c>
      <c r="E86" s="608" t="s">
        <v>3260</v>
      </c>
      <c r="F86" s="608" t="s">
        <v>3108</v>
      </c>
      <c r="G86" s="608" t="s">
        <v>3261</v>
      </c>
      <c r="H86" s="609">
        <v>7.75</v>
      </c>
      <c r="I86" s="608">
        <v>30</v>
      </c>
      <c r="J86" s="610">
        <v>0</v>
      </c>
      <c r="K86" s="609">
        <f t="shared" si="1"/>
        <v>232.5</v>
      </c>
      <c r="L86" s="608" t="s">
        <v>3063</v>
      </c>
      <c r="M86" s="608" t="s">
        <v>3248</v>
      </c>
      <c r="N86" s="608" t="s">
        <v>3249</v>
      </c>
      <c r="O86" s="608" t="s">
        <v>3250</v>
      </c>
      <c r="P86" s="608" t="s">
        <v>1303</v>
      </c>
      <c r="Q86" s="608" t="s">
        <v>3150</v>
      </c>
    </row>
    <row r="87" spans="1:17">
      <c r="A87" s="611">
        <v>42627</v>
      </c>
      <c r="B87" s="611">
        <v>42655</v>
      </c>
      <c r="C87" s="611">
        <v>42637</v>
      </c>
      <c r="D87" s="612" t="s">
        <v>3199</v>
      </c>
      <c r="E87" s="612" t="s">
        <v>3126</v>
      </c>
      <c r="F87" s="612" t="s">
        <v>3108</v>
      </c>
      <c r="G87" s="612" t="s">
        <v>3127</v>
      </c>
      <c r="H87" s="613">
        <v>4.5</v>
      </c>
      <c r="I87" s="612">
        <v>12</v>
      </c>
      <c r="J87" s="614">
        <v>0</v>
      </c>
      <c r="K87" s="613">
        <f t="shared" si="1"/>
        <v>54</v>
      </c>
      <c r="L87" s="612" t="s">
        <v>3063</v>
      </c>
      <c r="M87" s="612" t="s">
        <v>3248</v>
      </c>
      <c r="N87" s="612" t="s">
        <v>3249</v>
      </c>
      <c r="O87" s="612" t="s">
        <v>3250</v>
      </c>
      <c r="P87" s="612" t="s">
        <v>1303</v>
      </c>
      <c r="Q87" s="612" t="s">
        <v>3128</v>
      </c>
    </row>
    <row r="88" spans="1:17">
      <c r="A88" s="607">
        <v>42261</v>
      </c>
      <c r="B88" s="607">
        <v>42275</v>
      </c>
      <c r="C88" s="607">
        <v>42266</v>
      </c>
      <c r="D88" s="608" t="s">
        <v>3071</v>
      </c>
      <c r="E88" s="608" t="s">
        <v>3126</v>
      </c>
      <c r="F88" s="608" t="s">
        <v>3108</v>
      </c>
      <c r="G88" s="608" t="s">
        <v>3127</v>
      </c>
      <c r="H88" s="609">
        <v>4.5</v>
      </c>
      <c r="I88" s="608">
        <v>6</v>
      </c>
      <c r="J88" s="610">
        <v>0</v>
      </c>
      <c r="K88" s="609">
        <f t="shared" si="1"/>
        <v>27</v>
      </c>
      <c r="L88" s="608" t="s">
        <v>3063</v>
      </c>
      <c r="M88" s="608" t="s">
        <v>3262</v>
      </c>
      <c r="N88" s="608" t="s">
        <v>3263</v>
      </c>
      <c r="O88" s="608" t="s">
        <v>3264</v>
      </c>
      <c r="P88" s="608" t="s">
        <v>1461</v>
      </c>
      <c r="Q88" s="608" t="s">
        <v>3128</v>
      </c>
    </row>
    <row r="89" spans="1:17">
      <c r="A89" s="611">
        <v>43357</v>
      </c>
      <c r="B89" s="611">
        <v>43371</v>
      </c>
      <c r="C89" s="611">
        <v>43357</v>
      </c>
      <c r="D89" s="612" t="s">
        <v>3071</v>
      </c>
      <c r="E89" s="612" t="s">
        <v>3180</v>
      </c>
      <c r="F89" s="612" t="s">
        <v>3108</v>
      </c>
      <c r="G89" s="612" t="s">
        <v>3131</v>
      </c>
      <c r="H89" s="613">
        <v>18</v>
      </c>
      <c r="I89" s="612">
        <v>4</v>
      </c>
      <c r="J89" s="614">
        <v>0</v>
      </c>
      <c r="K89" s="613">
        <f t="shared" si="1"/>
        <v>72</v>
      </c>
      <c r="L89" s="612" t="s">
        <v>3063</v>
      </c>
      <c r="M89" s="612" t="s">
        <v>3262</v>
      </c>
      <c r="N89" s="612" t="s">
        <v>3263</v>
      </c>
      <c r="O89" s="612" t="s">
        <v>3264</v>
      </c>
      <c r="P89" s="612" t="s">
        <v>1461</v>
      </c>
      <c r="Q89" s="612" t="s">
        <v>3183</v>
      </c>
    </row>
    <row r="90" spans="1:17">
      <c r="A90" s="607">
        <v>43357</v>
      </c>
      <c r="B90" s="607">
        <v>43371</v>
      </c>
      <c r="C90" s="607">
        <v>43357</v>
      </c>
      <c r="D90" s="608" t="s">
        <v>3071</v>
      </c>
      <c r="E90" s="608" t="s">
        <v>3265</v>
      </c>
      <c r="F90" s="608" t="s">
        <v>3104</v>
      </c>
      <c r="G90" s="608" t="s">
        <v>3266</v>
      </c>
      <c r="H90" s="609">
        <v>9.1999999999999993</v>
      </c>
      <c r="I90" s="608">
        <v>1</v>
      </c>
      <c r="J90" s="610">
        <v>0</v>
      </c>
      <c r="K90" s="609">
        <f t="shared" si="1"/>
        <v>9.1999999999999993</v>
      </c>
      <c r="L90" s="608" t="s">
        <v>3063</v>
      </c>
      <c r="M90" s="608" t="s">
        <v>3262</v>
      </c>
      <c r="N90" s="608" t="s">
        <v>3263</v>
      </c>
      <c r="O90" s="608" t="s">
        <v>3264</v>
      </c>
      <c r="P90" s="608" t="s">
        <v>1461</v>
      </c>
      <c r="Q90" s="608" t="s">
        <v>3106</v>
      </c>
    </row>
    <row r="91" spans="1:17">
      <c r="A91" s="611">
        <v>42993</v>
      </c>
      <c r="B91" s="611">
        <v>43021</v>
      </c>
      <c r="C91" s="611">
        <v>43002</v>
      </c>
      <c r="D91" s="612" t="s">
        <v>3071</v>
      </c>
      <c r="E91" s="612" t="s">
        <v>3091</v>
      </c>
      <c r="F91" s="612" t="s">
        <v>3053</v>
      </c>
      <c r="G91" s="612" t="s">
        <v>3092</v>
      </c>
      <c r="H91" s="613">
        <v>19.5</v>
      </c>
      <c r="I91" s="612">
        <v>2</v>
      </c>
      <c r="J91" s="614">
        <v>0</v>
      </c>
      <c r="K91" s="613">
        <f t="shared" si="1"/>
        <v>39</v>
      </c>
      <c r="L91" s="612" t="s">
        <v>3063</v>
      </c>
      <c r="M91" s="612" t="s">
        <v>3262</v>
      </c>
      <c r="N91" s="612" t="s">
        <v>3263</v>
      </c>
      <c r="O91" s="612" t="s">
        <v>3264</v>
      </c>
      <c r="P91" s="612" t="s">
        <v>1461</v>
      </c>
      <c r="Q91" s="612" t="s">
        <v>3093</v>
      </c>
    </row>
    <row r="92" spans="1:17">
      <c r="A92" s="607">
        <v>42993</v>
      </c>
      <c r="B92" s="607">
        <v>43021</v>
      </c>
      <c r="C92" s="607">
        <v>43002</v>
      </c>
      <c r="D92" s="608" t="s">
        <v>3071</v>
      </c>
      <c r="E92" s="608" t="s">
        <v>3193</v>
      </c>
      <c r="F92" s="608" t="s">
        <v>3077</v>
      </c>
      <c r="G92" s="608" t="s">
        <v>3194</v>
      </c>
      <c r="H92" s="609">
        <v>25.89</v>
      </c>
      <c r="I92" s="608">
        <v>6</v>
      </c>
      <c r="J92" s="610">
        <v>0</v>
      </c>
      <c r="K92" s="609">
        <f t="shared" si="1"/>
        <v>155.34</v>
      </c>
      <c r="L92" s="608" t="s">
        <v>3063</v>
      </c>
      <c r="M92" s="608" t="s">
        <v>3262</v>
      </c>
      <c r="N92" s="608" t="s">
        <v>3263</v>
      </c>
      <c r="O92" s="608" t="s">
        <v>3264</v>
      </c>
      <c r="P92" s="608" t="s">
        <v>1461</v>
      </c>
      <c r="Q92" s="608" t="s">
        <v>3195</v>
      </c>
    </row>
    <row r="93" spans="1:17">
      <c r="A93" s="611">
        <v>43359</v>
      </c>
      <c r="B93" s="611">
        <v>43387</v>
      </c>
      <c r="C93" s="611">
        <v>43368</v>
      </c>
      <c r="D93" s="612" t="s">
        <v>3084</v>
      </c>
      <c r="E93" s="612" t="s">
        <v>3265</v>
      </c>
      <c r="F93" s="612" t="s">
        <v>3104</v>
      </c>
      <c r="G93" s="612" t="s">
        <v>3266</v>
      </c>
      <c r="H93" s="613">
        <v>9.1999999999999993</v>
      </c>
      <c r="I93" s="612">
        <v>18</v>
      </c>
      <c r="J93" s="614">
        <v>0</v>
      </c>
      <c r="K93" s="613">
        <f t="shared" si="1"/>
        <v>165.6</v>
      </c>
      <c r="L93" s="612" t="s">
        <v>3047</v>
      </c>
      <c r="M93" s="612" t="s">
        <v>3267</v>
      </c>
      <c r="N93" s="612" t="s">
        <v>3268</v>
      </c>
      <c r="O93" s="612" t="s">
        <v>3269</v>
      </c>
      <c r="P93" s="612" t="s">
        <v>3156</v>
      </c>
      <c r="Q93" s="612" t="s">
        <v>3106</v>
      </c>
    </row>
    <row r="94" spans="1:17">
      <c r="A94" s="607">
        <v>42263</v>
      </c>
      <c r="B94" s="607">
        <v>42291</v>
      </c>
      <c r="C94" s="607">
        <v>42270</v>
      </c>
      <c r="D94" s="608" t="s">
        <v>3084</v>
      </c>
      <c r="E94" s="608" t="s">
        <v>3100</v>
      </c>
      <c r="F94" s="608" t="s">
        <v>3045</v>
      </c>
      <c r="G94" s="608" t="s">
        <v>3101</v>
      </c>
      <c r="H94" s="609">
        <v>34</v>
      </c>
      <c r="I94" s="608">
        <v>35</v>
      </c>
      <c r="J94" s="610">
        <v>0</v>
      </c>
      <c r="K94" s="609">
        <f t="shared" si="1"/>
        <v>1190</v>
      </c>
      <c r="L94" s="608" t="s">
        <v>3047</v>
      </c>
      <c r="M94" s="608" t="s">
        <v>3267</v>
      </c>
      <c r="N94" s="608" t="s">
        <v>3268</v>
      </c>
      <c r="O94" s="608" t="s">
        <v>3269</v>
      </c>
      <c r="P94" s="608" t="s">
        <v>3156</v>
      </c>
      <c r="Q94" s="608" t="s">
        <v>3102</v>
      </c>
    </row>
    <row r="95" spans="1:17">
      <c r="A95" s="611">
        <v>42994</v>
      </c>
      <c r="B95" s="611">
        <v>43022</v>
      </c>
      <c r="C95" s="611">
        <v>43002</v>
      </c>
      <c r="D95" s="612" t="s">
        <v>3084</v>
      </c>
      <c r="E95" s="612" t="s">
        <v>3270</v>
      </c>
      <c r="F95" s="612" t="s">
        <v>3081</v>
      </c>
      <c r="G95" s="612" t="s">
        <v>3271</v>
      </c>
      <c r="H95" s="613">
        <v>15.5</v>
      </c>
      <c r="I95" s="612">
        <v>20</v>
      </c>
      <c r="J95" s="614">
        <v>0</v>
      </c>
      <c r="K95" s="613">
        <f t="shared" si="1"/>
        <v>310</v>
      </c>
      <c r="L95" s="612" t="s">
        <v>3047</v>
      </c>
      <c r="M95" s="612" t="s">
        <v>3267</v>
      </c>
      <c r="N95" s="612" t="s">
        <v>3268</v>
      </c>
      <c r="O95" s="612" t="s">
        <v>3269</v>
      </c>
      <c r="P95" s="612" t="s">
        <v>3156</v>
      </c>
      <c r="Q95" s="612" t="s">
        <v>3070</v>
      </c>
    </row>
    <row r="96" spans="1:17">
      <c r="A96" s="607">
        <v>42263</v>
      </c>
      <c r="B96" s="607">
        <v>42291</v>
      </c>
      <c r="C96" s="607">
        <v>42264</v>
      </c>
      <c r="D96" s="608" t="s">
        <v>3084</v>
      </c>
      <c r="E96" s="608" t="s">
        <v>3044</v>
      </c>
      <c r="F96" s="608" t="s">
        <v>3045</v>
      </c>
      <c r="G96" s="608" t="s">
        <v>3046</v>
      </c>
      <c r="H96" s="609">
        <v>34.799999999999997</v>
      </c>
      <c r="I96" s="608">
        <v>3</v>
      </c>
      <c r="J96" s="610">
        <v>0</v>
      </c>
      <c r="K96" s="609">
        <f t="shared" si="1"/>
        <v>104.39999999999999</v>
      </c>
      <c r="L96" s="608" t="s">
        <v>3047</v>
      </c>
      <c r="M96" s="608" t="s">
        <v>3267</v>
      </c>
      <c r="N96" s="608" t="s">
        <v>3268</v>
      </c>
      <c r="O96" s="608" t="s">
        <v>3269</v>
      </c>
      <c r="P96" s="608" t="s">
        <v>3156</v>
      </c>
      <c r="Q96" s="608" t="s">
        <v>3051</v>
      </c>
    </row>
    <row r="97" spans="1:17">
      <c r="A97" s="611">
        <v>42632</v>
      </c>
      <c r="B97" s="611">
        <v>42660</v>
      </c>
      <c r="C97" s="611">
        <v>42635</v>
      </c>
      <c r="D97" s="612" t="s">
        <v>3071</v>
      </c>
      <c r="E97" s="612" t="s">
        <v>3272</v>
      </c>
      <c r="F97" s="612" t="s">
        <v>3108</v>
      </c>
      <c r="G97" s="612" t="s">
        <v>3131</v>
      </c>
      <c r="H97" s="613">
        <v>14</v>
      </c>
      <c r="I97" s="612">
        <v>5</v>
      </c>
      <c r="J97" s="614">
        <v>0.25</v>
      </c>
      <c r="K97" s="613">
        <f t="shared" si="1"/>
        <v>70</v>
      </c>
      <c r="L97" s="612" t="s">
        <v>3063</v>
      </c>
      <c r="M97" s="612" t="s">
        <v>3257</v>
      </c>
      <c r="N97" s="612" t="s">
        <v>3258</v>
      </c>
      <c r="O97" s="612" t="s">
        <v>3259</v>
      </c>
      <c r="P97" s="612" t="s">
        <v>910</v>
      </c>
      <c r="Q97" s="612" t="s">
        <v>3183</v>
      </c>
    </row>
    <row r="98" spans="1:17">
      <c r="A98" s="607">
        <v>42266</v>
      </c>
      <c r="B98" s="607">
        <v>42294</v>
      </c>
      <c r="C98" s="607">
        <v>42275</v>
      </c>
      <c r="D98" s="608" t="s">
        <v>3071</v>
      </c>
      <c r="E98" s="608" t="s">
        <v>3253</v>
      </c>
      <c r="F98" s="608" t="s">
        <v>3081</v>
      </c>
      <c r="G98" s="608" t="s">
        <v>3254</v>
      </c>
      <c r="H98" s="609">
        <v>19.45</v>
      </c>
      <c r="I98" s="608">
        <v>21</v>
      </c>
      <c r="J98" s="610">
        <v>0</v>
      </c>
      <c r="K98" s="609">
        <f t="shared" si="1"/>
        <v>408.45</v>
      </c>
      <c r="L98" s="608" t="s">
        <v>3063</v>
      </c>
      <c r="M98" s="608" t="s">
        <v>3257</v>
      </c>
      <c r="N98" s="608" t="s">
        <v>3258</v>
      </c>
      <c r="O98" s="608" t="s">
        <v>3259</v>
      </c>
      <c r="P98" s="608" t="s">
        <v>910</v>
      </c>
      <c r="Q98" s="608" t="s">
        <v>3055</v>
      </c>
    </row>
    <row r="99" spans="1:17">
      <c r="A99" s="611">
        <v>43362</v>
      </c>
      <c r="B99" s="611">
        <v>43390</v>
      </c>
      <c r="C99" s="611">
        <v>43371</v>
      </c>
      <c r="D99" s="612" t="s">
        <v>3071</v>
      </c>
      <c r="E99" s="612" t="s">
        <v>3100</v>
      </c>
      <c r="F99" s="612" t="s">
        <v>3045</v>
      </c>
      <c r="G99" s="612" t="s">
        <v>3101</v>
      </c>
      <c r="H99" s="613">
        <v>34</v>
      </c>
      <c r="I99" s="612">
        <v>20</v>
      </c>
      <c r="J99" s="614">
        <v>0.25</v>
      </c>
      <c r="K99" s="613">
        <f t="shared" si="1"/>
        <v>680</v>
      </c>
      <c r="L99" s="612" t="s">
        <v>3063</v>
      </c>
      <c r="M99" s="612" t="s">
        <v>3257</v>
      </c>
      <c r="N99" s="612" t="s">
        <v>3258</v>
      </c>
      <c r="O99" s="612" t="s">
        <v>3259</v>
      </c>
      <c r="P99" s="612" t="s">
        <v>910</v>
      </c>
      <c r="Q99" s="612" t="s">
        <v>3102</v>
      </c>
    </row>
    <row r="100" spans="1:17">
      <c r="A100" s="607">
        <v>42632</v>
      </c>
      <c r="B100" s="607">
        <v>42660</v>
      </c>
      <c r="C100" s="607">
        <v>42642</v>
      </c>
      <c r="D100" s="608" t="s">
        <v>3071</v>
      </c>
      <c r="E100" s="608" t="s">
        <v>3151</v>
      </c>
      <c r="F100" s="608" t="s">
        <v>3104</v>
      </c>
      <c r="G100" s="608" t="s">
        <v>3152</v>
      </c>
      <c r="H100" s="609">
        <v>43.9</v>
      </c>
      <c r="I100" s="608">
        <v>15</v>
      </c>
      <c r="J100" s="610">
        <v>0.25</v>
      </c>
      <c r="K100" s="609">
        <f t="shared" si="1"/>
        <v>658.5</v>
      </c>
      <c r="L100" s="608" t="s">
        <v>3063</v>
      </c>
      <c r="M100" s="608" t="s">
        <v>3257</v>
      </c>
      <c r="N100" s="608" t="s">
        <v>3258</v>
      </c>
      <c r="O100" s="608" t="s">
        <v>3259</v>
      </c>
      <c r="P100" s="608" t="s">
        <v>910</v>
      </c>
      <c r="Q100" s="608" t="s">
        <v>3157</v>
      </c>
    </row>
    <row r="101" spans="1:17">
      <c r="A101" s="611">
        <v>42998</v>
      </c>
      <c r="B101" s="611">
        <v>43026</v>
      </c>
      <c r="C101" s="611">
        <v>43007</v>
      </c>
      <c r="D101" s="612" t="s">
        <v>3158</v>
      </c>
      <c r="E101" s="612" t="s">
        <v>3273</v>
      </c>
      <c r="F101" s="612" t="s">
        <v>3108</v>
      </c>
      <c r="G101" s="612" t="s">
        <v>3274</v>
      </c>
      <c r="H101" s="613">
        <v>18</v>
      </c>
      <c r="I101" s="612">
        <v>45</v>
      </c>
      <c r="J101" s="614">
        <v>0.2</v>
      </c>
      <c r="K101" s="613">
        <f t="shared" si="1"/>
        <v>810</v>
      </c>
      <c r="L101" s="612" t="s">
        <v>3072</v>
      </c>
      <c r="M101" s="612" t="s">
        <v>3230</v>
      </c>
      <c r="N101" s="612" t="s">
        <v>3231</v>
      </c>
      <c r="O101" s="612" t="s">
        <v>3232</v>
      </c>
      <c r="P101" s="612" t="s">
        <v>910</v>
      </c>
      <c r="Q101" s="612" t="s">
        <v>3135</v>
      </c>
    </row>
    <row r="102" spans="1:17">
      <c r="A102" s="607">
        <v>42998</v>
      </c>
      <c r="B102" s="607">
        <v>43026</v>
      </c>
      <c r="C102" s="607">
        <v>42999</v>
      </c>
      <c r="D102" s="608" t="s">
        <v>3158</v>
      </c>
      <c r="E102" s="608" t="s">
        <v>3215</v>
      </c>
      <c r="F102" s="608" t="s">
        <v>3077</v>
      </c>
      <c r="G102" s="608" t="s">
        <v>3216</v>
      </c>
      <c r="H102" s="609">
        <v>18.399999999999999</v>
      </c>
      <c r="I102" s="608">
        <v>40</v>
      </c>
      <c r="J102" s="610">
        <v>0.2</v>
      </c>
      <c r="K102" s="609">
        <f t="shared" si="1"/>
        <v>736</v>
      </c>
      <c r="L102" s="608" t="s">
        <v>3072</v>
      </c>
      <c r="M102" s="608" t="s">
        <v>3230</v>
      </c>
      <c r="N102" s="608" t="s">
        <v>3231</v>
      </c>
      <c r="O102" s="608" t="s">
        <v>3232</v>
      </c>
      <c r="P102" s="608" t="s">
        <v>910</v>
      </c>
      <c r="Q102" s="608" t="s">
        <v>3079</v>
      </c>
    </row>
    <row r="103" spans="1:17">
      <c r="A103" s="611">
        <v>42267</v>
      </c>
      <c r="B103" s="611">
        <v>42295</v>
      </c>
      <c r="C103" s="611">
        <v>42275</v>
      </c>
      <c r="D103" s="612" t="s">
        <v>3158</v>
      </c>
      <c r="E103" s="612" t="s">
        <v>3143</v>
      </c>
      <c r="F103" s="612" t="s">
        <v>3123</v>
      </c>
      <c r="G103" s="612" t="s">
        <v>3144</v>
      </c>
      <c r="H103" s="613">
        <v>32.799999999999997</v>
      </c>
      <c r="I103" s="612">
        <v>36</v>
      </c>
      <c r="J103" s="614">
        <v>0.2</v>
      </c>
      <c r="K103" s="613">
        <f t="shared" si="1"/>
        <v>1180.8</v>
      </c>
      <c r="L103" s="612" t="s">
        <v>3072</v>
      </c>
      <c r="M103" s="612" t="s">
        <v>3230</v>
      </c>
      <c r="N103" s="612" t="s">
        <v>3231</v>
      </c>
      <c r="O103" s="612" t="s">
        <v>3232</v>
      </c>
      <c r="P103" s="612" t="s">
        <v>910</v>
      </c>
      <c r="Q103" s="612" t="s">
        <v>3067</v>
      </c>
    </row>
    <row r="104" spans="1:17">
      <c r="A104" s="607">
        <v>42634</v>
      </c>
      <c r="B104" s="607">
        <v>42662</v>
      </c>
      <c r="C104" s="607">
        <v>42635</v>
      </c>
      <c r="D104" s="608" t="s">
        <v>3184</v>
      </c>
      <c r="E104" s="608" t="s">
        <v>3177</v>
      </c>
      <c r="F104" s="608" t="s">
        <v>3104</v>
      </c>
      <c r="G104" s="608" t="s">
        <v>3178</v>
      </c>
      <c r="H104" s="609">
        <v>49.3</v>
      </c>
      <c r="I104" s="608">
        <v>40</v>
      </c>
      <c r="J104" s="610">
        <v>0</v>
      </c>
      <c r="K104" s="609">
        <f t="shared" si="1"/>
        <v>1972</v>
      </c>
      <c r="L104" s="608" t="s">
        <v>3047</v>
      </c>
      <c r="M104" s="608" t="s">
        <v>3230</v>
      </c>
      <c r="N104" s="608" t="s">
        <v>3231</v>
      </c>
      <c r="O104" s="608" t="s">
        <v>3232</v>
      </c>
      <c r="P104" s="608" t="s">
        <v>910</v>
      </c>
      <c r="Q104" s="608" t="s">
        <v>3179</v>
      </c>
    </row>
    <row r="105" spans="1:17">
      <c r="A105" s="611">
        <v>42268</v>
      </c>
      <c r="B105" s="611">
        <v>42296</v>
      </c>
      <c r="C105" s="611">
        <v>42274</v>
      </c>
      <c r="D105" s="612" t="s">
        <v>3184</v>
      </c>
      <c r="E105" s="612" t="s">
        <v>3180</v>
      </c>
      <c r="F105" s="612" t="s">
        <v>3108</v>
      </c>
      <c r="G105" s="612" t="s">
        <v>3131</v>
      </c>
      <c r="H105" s="613">
        <v>18</v>
      </c>
      <c r="I105" s="612">
        <v>100</v>
      </c>
      <c r="J105" s="614">
        <v>0</v>
      </c>
      <c r="K105" s="613">
        <f t="shared" si="1"/>
        <v>1800</v>
      </c>
      <c r="L105" s="612" t="s">
        <v>3047</v>
      </c>
      <c r="M105" s="612" t="s">
        <v>3230</v>
      </c>
      <c r="N105" s="612" t="s">
        <v>3231</v>
      </c>
      <c r="O105" s="612" t="s">
        <v>3232</v>
      </c>
      <c r="P105" s="612" t="s">
        <v>910</v>
      </c>
      <c r="Q105" s="612" t="s">
        <v>3183</v>
      </c>
    </row>
    <row r="106" spans="1:17">
      <c r="A106" s="607">
        <v>42635</v>
      </c>
      <c r="B106" s="607">
        <v>42663</v>
      </c>
      <c r="C106" s="607">
        <v>42645</v>
      </c>
      <c r="D106" s="608" t="s">
        <v>3184</v>
      </c>
      <c r="E106" s="608" t="s">
        <v>3275</v>
      </c>
      <c r="F106" s="608" t="s">
        <v>3077</v>
      </c>
      <c r="G106" s="608" t="s">
        <v>3276</v>
      </c>
      <c r="H106" s="609">
        <v>12</v>
      </c>
      <c r="I106" s="608">
        <v>15</v>
      </c>
      <c r="J106" s="610">
        <v>0.15</v>
      </c>
      <c r="K106" s="609">
        <f t="shared" si="1"/>
        <v>180</v>
      </c>
      <c r="L106" s="608" t="s">
        <v>3047</v>
      </c>
      <c r="M106" s="608" t="s">
        <v>3277</v>
      </c>
      <c r="N106" s="608" t="s">
        <v>3278</v>
      </c>
      <c r="O106" s="608" t="s">
        <v>3075</v>
      </c>
      <c r="P106" s="608" t="s">
        <v>988</v>
      </c>
      <c r="Q106" s="608" t="s">
        <v>3279</v>
      </c>
    </row>
    <row r="107" spans="1:17">
      <c r="A107" s="611">
        <v>42635</v>
      </c>
      <c r="B107" s="611">
        <v>42663</v>
      </c>
      <c r="C107" s="611">
        <v>42642</v>
      </c>
      <c r="D107" s="612" t="s">
        <v>3184</v>
      </c>
      <c r="E107" s="612" t="s">
        <v>3137</v>
      </c>
      <c r="F107" s="612" t="s">
        <v>3104</v>
      </c>
      <c r="G107" s="612" t="s">
        <v>3138</v>
      </c>
      <c r="H107" s="613">
        <v>17.45</v>
      </c>
      <c r="I107" s="612">
        <v>40</v>
      </c>
      <c r="J107" s="614">
        <v>0.15</v>
      </c>
      <c r="K107" s="613">
        <f t="shared" si="1"/>
        <v>698</v>
      </c>
      <c r="L107" s="612" t="s">
        <v>3047</v>
      </c>
      <c r="M107" s="612" t="s">
        <v>3277</v>
      </c>
      <c r="N107" s="612" t="s">
        <v>3278</v>
      </c>
      <c r="O107" s="612" t="s">
        <v>3075</v>
      </c>
      <c r="P107" s="612" t="s">
        <v>988</v>
      </c>
      <c r="Q107" s="612" t="s">
        <v>3139</v>
      </c>
    </row>
    <row r="108" spans="1:17">
      <c r="A108" s="607">
        <v>42269</v>
      </c>
      <c r="B108" s="607">
        <v>42297</v>
      </c>
      <c r="C108" s="607">
        <v>42279</v>
      </c>
      <c r="D108" s="608" t="s">
        <v>3184</v>
      </c>
      <c r="E108" s="608" t="s">
        <v>3280</v>
      </c>
      <c r="F108" s="608" t="s">
        <v>3108</v>
      </c>
      <c r="G108" s="608" t="s">
        <v>3131</v>
      </c>
      <c r="H108" s="609">
        <v>14</v>
      </c>
      <c r="I108" s="608">
        <v>20</v>
      </c>
      <c r="J108" s="610">
        <v>0</v>
      </c>
      <c r="K108" s="609">
        <f t="shared" si="1"/>
        <v>280</v>
      </c>
      <c r="L108" s="608" t="s">
        <v>3047</v>
      </c>
      <c r="M108" s="608" t="s">
        <v>3277</v>
      </c>
      <c r="N108" s="608" t="s">
        <v>3278</v>
      </c>
      <c r="O108" s="608" t="s">
        <v>3075</v>
      </c>
      <c r="P108" s="608" t="s">
        <v>988</v>
      </c>
      <c r="Q108" s="608" t="s">
        <v>3183</v>
      </c>
    </row>
    <row r="109" spans="1:17">
      <c r="A109" s="611">
        <v>42636</v>
      </c>
      <c r="B109" s="611">
        <v>42664</v>
      </c>
      <c r="C109" s="611">
        <v>42639</v>
      </c>
      <c r="D109" s="612" t="s">
        <v>3071</v>
      </c>
      <c r="E109" s="612" t="s">
        <v>3281</v>
      </c>
      <c r="F109" s="612" t="s">
        <v>3104</v>
      </c>
      <c r="G109" s="612" t="s">
        <v>3282</v>
      </c>
      <c r="H109" s="613">
        <v>12.5</v>
      </c>
      <c r="I109" s="612">
        <v>3</v>
      </c>
      <c r="J109" s="614">
        <v>0.1</v>
      </c>
      <c r="K109" s="613">
        <f t="shared" si="1"/>
        <v>37.5</v>
      </c>
      <c r="L109" s="612" t="s">
        <v>3063</v>
      </c>
      <c r="M109" s="612" t="s">
        <v>3283</v>
      </c>
      <c r="N109" s="612" t="s">
        <v>3284</v>
      </c>
      <c r="O109" s="612" t="s">
        <v>3285</v>
      </c>
      <c r="P109" s="612" t="s">
        <v>1743</v>
      </c>
      <c r="Q109" s="612" t="s">
        <v>3106</v>
      </c>
    </row>
    <row r="110" spans="1:17">
      <c r="A110" s="607">
        <v>43366</v>
      </c>
      <c r="B110" s="607">
        <v>43394</v>
      </c>
      <c r="C110" s="607">
        <v>43366</v>
      </c>
      <c r="D110" s="608" t="s">
        <v>3071</v>
      </c>
      <c r="E110" s="608" t="s">
        <v>3286</v>
      </c>
      <c r="F110" s="608" t="s">
        <v>3123</v>
      </c>
      <c r="G110" s="608" t="s">
        <v>3287</v>
      </c>
      <c r="H110" s="609">
        <v>7.45</v>
      </c>
      <c r="I110" s="608">
        <v>10</v>
      </c>
      <c r="J110" s="610">
        <v>0.1</v>
      </c>
      <c r="K110" s="609">
        <f t="shared" si="1"/>
        <v>74.5</v>
      </c>
      <c r="L110" s="608" t="s">
        <v>3063</v>
      </c>
      <c r="M110" s="608" t="s">
        <v>3283</v>
      </c>
      <c r="N110" s="608" t="s">
        <v>3284</v>
      </c>
      <c r="O110" s="608" t="s">
        <v>3285</v>
      </c>
      <c r="P110" s="608" t="s">
        <v>1743</v>
      </c>
      <c r="Q110" s="608" t="s">
        <v>3125</v>
      </c>
    </row>
    <row r="111" spans="1:17">
      <c r="A111" s="611">
        <v>43004</v>
      </c>
      <c r="B111" s="611">
        <v>43032</v>
      </c>
      <c r="C111" s="611">
        <v>43010</v>
      </c>
      <c r="D111" s="612" t="s">
        <v>3288</v>
      </c>
      <c r="E111" s="612" t="s">
        <v>3289</v>
      </c>
      <c r="F111" s="612" t="s">
        <v>3081</v>
      </c>
      <c r="G111" s="612" t="s">
        <v>3290</v>
      </c>
      <c r="H111" s="613">
        <v>10</v>
      </c>
      <c r="I111" s="612">
        <v>30</v>
      </c>
      <c r="J111" s="614">
        <v>0</v>
      </c>
      <c r="K111" s="613">
        <f t="shared" si="1"/>
        <v>300</v>
      </c>
      <c r="L111" s="612" t="s">
        <v>3047</v>
      </c>
      <c r="M111" s="612" t="s">
        <v>3291</v>
      </c>
      <c r="N111" s="612" t="s">
        <v>3292</v>
      </c>
      <c r="O111" s="612" t="s">
        <v>186</v>
      </c>
      <c r="P111" s="612" t="s">
        <v>389</v>
      </c>
      <c r="Q111" s="612" t="s">
        <v>3135</v>
      </c>
    </row>
    <row r="112" spans="1:17">
      <c r="A112" s="607">
        <v>42273</v>
      </c>
      <c r="B112" s="607">
        <v>42301</v>
      </c>
      <c r="C112" s="607">
        <v>42279</v>
      </c>
      <c r="D112" s="608" t="s">
        <v>3288</v>
      </c>
      <c r="E112" s="608" t="s">
        <v>3293</v>
      </c>
      <c r="F112" s="608" t="s">
        <v>3053</v>
      </c>
      <c r="G112" s="608" t="s">
        <v>3294</v>
      </c>
      <c r="H112" s="609">
        <v>33.25</v>
      </c>
      <c r="I112" s="608">
        <v>9</v>
      </c>
      <c r="J112" s="610">
        <v>0</v>
      </c>
      <c r="K112" s="609">
        <f t="shared" si="1"/>
        <v>299.25</v>
      </c>
      <c r="L112" s="608" t="s">
        <v>3047</v>
      </c>
      <c r="M112" s="608" t="s">
        <v>3291</v>
      </c>
      <c r="N112" s="608" t="s">
        <v>3292</v>
      </c>
      <c r="O112" s="608" t="s">
        <v>186</v>
      </c>
      <c r="P112" s="608" t="s">
        <v>389</v>
      </c>
      <c r="Q112" s="608" t="s">
        <v>3150</v>
      </c>
    </row>
    <row r="113" spans="1:17">
      <c r="A113" s="611">
        <v>42274</v>
      </c>
      <c r="B113" s="611">
        <v>42302</v>
      </c>
      <c r="C113" s="611">
        <v>42280</v>
      </c>
      <c r="D113" s="612" t="s">
        <v>3184</v>
      </c>
      <c r="E113" s="612" t="s">
        <v>3148</v>
      </c>
      <c r="F113" s="612" t="s">
        <v>3081</v>
      </c>
      <c r="G113" s="612" t="s">
        <v>3149</v>
      </c>
      <c r="H113" s="613">
        <v>13</v>
      </c>
      <c r="I113" s="612">
        <v>10</v>
      </c>
      <c r="J113" s="614">
        <v>0</v>
      </c>
      <c r="K113" s="613">
        <f t="shared" si="1"/>
        <v>130</v>
      </c>
      <c r="L113" s="612" t="s">
        <v>3063</v>
      </c>
      <c r="M113" s="612" t="s">
        <v>3295</v>
      </c>
      <c r="N113" s="612" t="s">
        <v>3296</v>
      </c>
      <c r="O113" s="612" t="s">
        <v>3297</v>
      </c>
      <c r="P113" s="612" t="s">
        <v>988</v>
      </c>
      <c r="Q113" s="612" t="s">
        <v>3150</v>
      </c>
    </row>
    <row r="114" spans="1:17">
      <c r="A114" s="607">
        <v>43370</v>
      </c>
      <c r="B114" s="607">
        <v>43398</v>
      </c>
      <c r="C114" s="607">
        <v>43378</v>
      </c>
      <c r="D114" s="608" t="s">
        <v>3184</v>
      </c>
      <c r="E114" s="608" t="s">
        <v>3220</v>
      </c>
      <c r="F114" s="608" t="s">
        <v>3123</v>
      </c>
      <c r="G114" s="608" t="s">
        <v>3221</v>
      </c>
      <c r="H114" s="609">
        <v>123.79</v>
      </c>
      <c r="I114" s="608">
        <v>15</v>
      </c>
      <c r="J114" s="610">
        <v>0</v>
      </c>
      <c r="K114" s="609">
        <f t="shared" si="1"/>
        <v>1856.8500000000001</v>
      </c>
      <c r="L114" s="608" t="s">
        <v>3063</v>
      </c>
      <c r="M114" s="608" t="s">
        <v>3295</v>
      </c>
      <c r="N114" s="608" t="s">
        <v>3296</v>
      </c>
      <c r="O114" s="608" t="s">
        <v>3297</v>
      </c>
      <c r="P114" s="608" t="s">
        <v>988</v>
      </c>
      <c r="Q114" s="608" t="s">
        <v>3150</v>
      </c>
    </row>
    <row r="115" spans="1:17">
      <c r="A115" s="611">
        <v>43370</v>
      </c>
      <c r="B115" s="611">
        <v>43398</v>
      </c>
      <c r="C115" s="611">
        <v>43377</v>
      </c>
      <c r="D115" s="612" t="s">
        <v>3184</v>
      </c>
      <c r="E115" s="612" t="s">
        <v>3113</v>
      </c>
      <c r="F115" s="612" t="s">
        <v>3104</v>
      </c>
      <c r="G115" s="612" t="s">
        <v>3114</v>
      </c>
      <c r="H115" s="613">
        <v>20</v>
      </c>
      <c r="I115" s="612">
        <v>15</v>
      </c>
      <c r="J115" s="614">
        <v>0</v>
      </c>
      <c r="K115" s="613">
        <f t="shared" si="1"/>
        <v>300</v>
      </c>
      <c r="L115" s="612" t="s">
        <v>3063</v>
      </c>
      <c r="M115" s="612" t="s">
        <v>3295</v>
      </c>
      <c r="N115" s="612" t="s">
        <v>3296</v>
      </c>
      <c r="O115" s="612" t="s">
        <v>3297</v>
      </c>
      <c r="P115" s="612" t="s">
        <v>988</v>
      </c>
      <c r="Q115" s="612" t="s">
        <v>3115</v>
      </c>
    </row>
    <row r="116" spans="1:17">
      <c r="A116" s="607">
        <v>43370</v>
      </c>
      <c r="B116" s="607">
        <v>43398</v>
      </c>
      <c r="C116" s="607">
        <v>43378</v>
      </c>
      <c r="D116" s="608" t="s">
        <v>3184</v>
      </c>
      <c r="E116" s="608" t="s">
        <v>3159</v>
      </c>
      <c r="F116" s="608" t="s">
        <v>3081</v>
      </c>
      <c r="G116" s="608" t="s">
        <v>3160</v>
      </c>
      <c r="H116" s="609">
        <v>21.35</v>
      </c>
      <c r="I116" s="608">
        <v>20</v>
      </c>
      <c r="J116" s="610">
        <v>0</v>
      </c>
      <c r="K116" s="609">
        <f t="shared" si="1"/>
        <v>427</v>
      </c>
      <c r="L116" s="608" t="s">
        <v>3063</v>
      </c>
      <c r="M116" s="608" t="s">
        <v>3295</v>
      </c>
      <c r="N116" s="608" t="s">
        <v>3296</v>
      </c>
      <c r="O116" s="608" t="s">
        <v>3297</v>
      </c>
      <c r="P116" s="608" t="s">
        <v>988</v>
      </c>
      <c r="Q116" s="608" t="s">
        <v>3083</v>
      </c>
    </row>
    <row r="117" spans="1:17">
      <c r="A117" s="611">
        <v>43370</v>
      </c>
      <c r="B117" s="611">
        <v>43398</v>
      </c>
      <c r="C117" s="611">
        <v>43376</v>
      </c>
      <c r="D117" s="612" t="s">
        <v>3059</v>
      </c>
      <c r="E117" s="612" t="s">
        <v>3253</v>
      </c>
      <c r="F117" s="612" t="s">
        <v>3081</v>
      </c>
      <c r="G117" s="612" t="s">
        <v>3254</v>
      </c>
      <c r="H117" s="613">
        <v>19.45</v>
      </c>
      <c r="I117" s="612">
        <v>24</v>
      </c>
      <c r="J117" s="614">
        <v>0.1</v>
      </c>
      <c r="K117" s="613">
        <f t="shared" si="1"/>
        <v>466.79999999999995</v>
      </c>
      <c r="L117" s="612" t="s">
        <v>3072</v>
      </c>
      <c r="M117" s="612" t="s">
        <v>3181</v>
      </c>
      <c r="N117" s="612" t="s">
        <v>3182</v>
      </c>
      <c r="O117" s="612" t="s">
        <v>3075</v>
      </c>
      <c r="P117" s="612" t="s">
        <v>988</v>
      </c>
      <c r="Q117" s="612" t="s">
        <v>3055</v>
      </c>
    </row>
    <row r="118" spans="1:17">
      <c r="A118" s="607">
        <v>43370</v>
      </c>
      <c r="B118" s="607">
        <v>43398</v>
      </c>
      <c r="C118" s="607">
        <v>43373</v>
      </c>
      <c r="D118" s="608" t="s">
        <v>3059</v>
      </c>
      <c r="E118" s="608" t="s">
        <v>3241</v>
      </c>
      <c r="F118" s="608" t="s">
        <v>3077</v>
      </c>
      <c r="G118" s="608" t="s">
        <v>3242</v>
      </c>
      <c r="H118" s="609">
        <v>6</v>
      </c>
      <c r="I118" s="608">
        <v>20</v>
      </c>
      <c r="J118" s="610">
        <v>0.1</v>
      </c>
      <c r="K118" s="609">
        <f t="shared" si="1"/>
        <v>120</v>
      </c>
      <c r="L118" s="608" t="s">
        <v>3072</v>
      </c>
      <c r="M118" s="608" t="s">
        <v>3181</v>
      </c>
      <c r="N118" s="608" t="s">
        <v>3182</v>
      </c>
      <c r="O118" s="608" t="s">
        <v>3075</v>
      </c>
      <c r="P118" s="608" t="s">
        <v>988</v>
      </c>
      <c r="Q118" s="608" t="s">
        <v>3070</v>
      </c>
    </row>
    <row r="119" spans="1:17">
      <c r="A119" s="611">
        <v>43005</v>
      </c>
      <c r="B119" s="611">
        <v>43033</v>
      </c>
      <c r="C119" s="611">
        <v>43012</v>
      </c>
      <c r="D119" s="612" t="s">
        <v>3059</v>
      </c>
      <c r="E119" s="612" t="s">
        <v>3060</v>
      </c>
      <c r="F119" s="612" t="s">
        <v>3061</v>
      </c>
      <c r="G119" s="612" t="s">
        <v>3062</v>
      </c>
      <c r="H119" s="613">
        <v>53</v>
      </c>
      <c r="I119" s="612">
        <v>2</v>
      </c>
      <c r="J119" s="614">
        <v>0.1</v>
      </c>
      <c r="K119" s="613">
        <f t="shared" si="1"/>
        <v>106</v>
      </c>
      <c r="L119" s="612" t="s">
        <v>3072</v>
      </c>
      <c r="M119" s="612" t="s">
        <v>3181</v>
      </c>
      <c r="N119" s="612" t="s">
        <v>3182</v>
      </c>
      <c r="O119" s="612" t="s">
        <v>3075</v>
      </c>
      <c r="P119" s="612" t="s">
        <v>988</v>
      </c>
      <c r="Q119" s="612" t="s">
        <v>3067</v>
      </c>
    </row>
    <row r="120" spans="1:17">
      <c r="A120" s="607">
        <v>42275</v>
      </c>
      <c r="B120" s="607">
        <v>42303</v>
      </c>
      <c r="C120" s="607">
        <v>42283</v>
      </c>
      <c r="D120" s="608" t="s">
        <v>3158</v>
      </c>
      <c r="E120" s="608" t="s">
        <v>3103</v>
      </c>
      <c r="F120" s="608" t="s">
        <v>3104</v>
      </c>
      <c r="G120" s="608" t="s">
        <v>3105</v>
      </c>
      <c r="H120" s="609">
        <v>81</v>
      </c>
      <c r="I120" s="608">
        <v>20</v>
      </c>
      <c r="J120" s="610">
        <v>0</v>
      </c>
      <c r="K120" s="609">
        <f t="shared" si="1"/>
        <v>1620</v>
      </c>
      <c r="L120" s="608" t="s">
        <v>3072</v>
      </c>
      <c r="M120" s="608" t="s">
        <v>3298</v>
      </c>
      <c r="N120" s="608" t="s">
        <v>3299</v>
      </c>
      <c r="O120" s="608" t="s">
        <v>3297</v>
      </c>
      <c r="P120" s="608" t="s">
        <v>988</v>
      </c>
      <c r="Q120" s="608" t="s">
        <v>3106</v>
      </c>
    </row>
    <row r="121" spans="1:17">
      <c r="A121" s="611">
        <v>42276</v>
      </c>
      <c r="B121" s="611">
        <v>42304</v>
      </c>
      <c r="C121" s="611">
        <v>42282</v>
      </c>
      <c r="D121" s="612" t="s">
        <v>3158</v>
      </c>
      <c r="E121" s="612" t="s">
        <v>3300</v>
      </c>
      <c r="F121" s="612" t="s">
        <v>3077</v>
      </c>
      <c r="G121" s="612" t="s">
        <v>3301</v>
      </c>
      <c r="H121" s="613">
        <v>62.5</v>
      </c>
      <c r="I121" s="612">
        <v>12</v>
      </c>
      <c r="J121" s="614">
        <v>0</v>
      </c>
      <c r="K121" s="613">
        <f t="shared" si="1"/>
        <v>750</v>
      </c>
      <c r="L121" s="612" t="s">
        <v>3047</v>
      </c>
      <c r="M121" s="612" t="s">
        <v>3239</v>
      </c>
      <c r="N121" s="612" t="s">
        <v>3240</v>
      </c>
      <c r="O121" s="612" t="s">
        <v>3169</v>
      </c>
      <c r="P121" s="612" t="s">
        <v>1036</v>
      </c>
      <c r="Q121" s="612" t="s">
        <v>3139</v>
      </c>
    </row>
    <row r="122" spans="1:17">
      <c r="A122" s="607">
        <v>42642</v>
      </c>
      <c r="B122" s="607">
        <v>42670</v>
      </c>
      <c r="C122" s="607">
        <v>42650</v>
      </c>
      <c r="D122" s="608" t="s">
        <v>3158</v>
      </c>
      <c r="E122" s="608" t="s">
        <v>3260</v>
      </c>
      <c r="F122" s="608" t="s">
        <v>3108</v>
      </c>
      <c r="G122" s="608" t="s">
        <v>3261</v>
      </c>
      <c r="H122" s="609">
        <v>7.75</v>
      </c>
      <c r="I122" s="608">
        <v>6</v>
      </c>
      <c r="J122" s="610">
        <v>0</v>
      </c>
      <c r="K122" s="609">
        <f t="shared" si="1"/>
        <v>46.5</v>
      </c>
      <c r="L122" s="608" t="s">
        <v>3047</v>
      </c>
      <c r="M122" s="608" t="s">
        <v>3239</v>
      </c>
      <c r="N122" s="608" t="s">
        <v>3240</v>
      </c>
      <c r="O122" s="608" t="s">
        <v>3169</v>
      </c>
      <c r="P122" s="608" t="s">
        <v>1036</v>
      </c>
      <c r="Q122" s="608" t="s">
        <v>3150</v>
      </c>
    </row>
    <row r="123" spans="1:17">
      <c r="A123" s="611">
        <v>43372</v>
      </c>
      <c r="B123" s="611">
        <v>43400</v>
      </c>
      <c r="C123" s="611">
        <v>43382</v>
      </c>
      <c r="D123" s="612" t="s">
        <v>3158</v>
      </c>
      <c r="E123" s="612" t="s">
        <v>3126</v>
      </c>
      <c r="F123" s="612" t="s">
        <v>3108</v>
      </c>
      <c r="G123" s="612" t="s">
        <v>3127</v>
      </c>
      <c r="H123" s="613">
        <v>4.5</v>
      </c>
      <c r="I123" s="612">
        <v>10</v>
      </c>
      <c r="J123" s="614">
        <v>0</v>
      </c>
      <c r="K123" s="613">
        <f t="shared" si="1"/>
        <v>45</v>
      </c>
      <c r="L123" s="612" t="s">
        <v>3047</v>
      </c>
      <c r="M123" s="612" t="s">
        <v>3239</v>
      </c>
      <c r="N123" s="612" t="s">
        <v>3240</v>
      </c>
      <c r="O123" s="612" t="s">
        <v>3169</v>
      </c>
      <c r="P123" s="612" t="s">
        <v>1036</v>
      </c>
      <c r="Q123" s="612" t="s">
        <v>3128</v>
      </c>
    </row>
    <row r="124" spans="1:17">
      <c r="A124" s="607">
        <v>42276</v>
      </c>
      <c r="B124" s="607">
        <v>42304</v>
      </c>
      <c r="C124" s="607">
        <v>42278</v>
      </c>
      <c r="D124" s="608" t="s">
        <v>3158</v>
      </c>
      <c r="E124" s="608" t="s">
        <v>3255</v>
      </c>
      <c r="F124" s="608" t="s">
        <v>3081</v>
      </c>
      <c r="G124" s="608" t="s">
        <v>3256</v>
      </c>
      <c r="H124" s="609">
        <v>43.9</v>
      </c>
      <c r="I124" s="608">
        <v>5</v>
      </c>
      <c r="J124" s="610">
        <v>0</v>
      </c>
      <c r="K124" s="609">
        <f t="shared" si="1"/>
        <v>219.5</v>
      </c>
      <c r="L124" s="608" t="s">
        <v>3047</v>
      </c>
      <c r="M124" s="608" t="s">
        <v>3239</v>
      </c>
      <c r="N124" s="608" t="s">
        <v>3240</v>
      </c>
      <c r="O124" s="608" t="s">
        <v>3169</v>
      </c>
      <c r="P124" s="608" t="s">
        <v>1036</v>
      </c>
      <c r="Q124" s="608" t="s">
        <v>3139</v>
      </c>
    </row>
    <row r="125" spans="1:17">
      <c r="A125" s="611">
        <v>42643</v>
      </c>
      <c r="B125" s="611">
        <v>42671</v>
      </c>
      <c r="C125" s="611">
        <v>42648</v>
      </c>
      <c r="D125" s="612" t="s">
        <v>3071</v>
      </c>
      <c r="E125" s="612" t="s">
        <v>3100</v>
      </c>
      <c r="F125" s="612" t="s">
        <v>3045</v>
      </c>
      <c r="G125" s="612" t="s">
        <v>3101</v>
      </c>
      <c r="H125" s="613">
        <v>34</v>
      </c>
      <c r="I125" s="612">
        <v>21</v>
      </c>
      <c r="J125" s="614">
        <v>0</v>
      </c>
      <c r="K125" s="613">
        <f t="shared" si="1"/>
        <v>714</v>
      </c>
      <c r="L125" s="612" t="s">
        <v>3072</v>
      </c>
      <c r="M125" s="612" t="s">
        <v>3185</v>
      </c>
      <c r="N125" s="612" t="s">
        <v>3186</v>
      </c>
      <c r="O125" s="612" t="s">
        <v>3187</v>
      </c>
      <c r="P125" s="612" t="s">
        <v>3188</v>
      </c>
      <c r="Q125" s="612" t="s">
        <v>3102</v>
      </c>
    </row>
    <row r="126" spans="1:17">
      <c r="A126" s="607">
        <v>42277</v>
      </c>
      <c r="B126" s="607">
        <v>42305</v>
      </c>
      <c r="C126" s="607">
        <v>42282</v>
      </c>
      <c r="D126" s="608" t="s">
        <v>3071</v>
      </c>
      <c r="E126" s="608" t="s">
        <v>3260</v>
      </c>
      <c r="F126" s="608" t="s">
        <v>3108</v>
      </c>
      <c r="G126" s="608" t="s">
        <v>3261</v>
      </c>
      <c r="H126" s="609">
        <v>7.75</v>
      </c>
      <c r="I126" s="608">
        <v>6</v>
      </c>
      <c r="J126" s="610">
        <v>0</v>
      </c>
      <c r="K126" s="609">
        <f t="shared" si="1"/>
        <v>46.5</v>
      </c>
      <c r="L126" s="608" t="s">
        <v>3072</v>
      </c>
      <c r="M126" s="608" t="s">
        <v>3185</v>
      </c>
      <c r="N126" s="608" t="s">
        <v>3186</v>
      </c>
      <c r="O126" s="608" t="s">
        <v>3187</v>
      </c>
      <c r="P126" s="608" t="s">
        <v>3188</v>
      </c>
      <c r="Q126" s="608" t="s">
        <v>3150</v>
      </c>
    </row>
    <row r="127" spans="1:17">
      <c r="A127" s="611">
        <v>43008</v>
      </c>
      <c r="B127" s="611">
        <v>43036</v>
      </c>
      <c r="C127" s="611">
        <v>43011</v>
      </c>
      <c r="D127" s="612" t="s">
        <v>3071</v>
      </c>
      <c r="E127" s="612" t="s">
        <v>3273</v>
      </c>
      <c r="F127" s="612" t="s">
        <v>3108</v>
      </c>
      <c r="G127" s="612" t="s">
        <v>3274</v>
      </c>
      <c r="H127" s="613">
        <v>18</v>
      </c>
      <c r="I127" s="612">
        <v>18</v>
      </c>
      <c r="J127" s="614">
        <v>0</v>
      </c>
      <c r="K127" s="613">
        <f t="shared" si="1"/>
        <v>324</v>
      </c>
      <c r="L127" s="612" t="s">
        <v>3072</v>
      </c>
      <c r="M127" s="612" t="s">
        <v>3185</v>
      </c>
      <c r="N127" s="612" t="s">
        <v>3186</v>
      </c>
      <c r="O127" s="612" t="s">
        <v>3187</v>
      </c>
      <c r="P127" s="612" t="s">
        <v>3188</v>
      </c>
      <c r="Q127" s="612" t="s">
        <v>3135</v>
      </c>
    </row>
    <row r="128" spans="1:17">
      <c r="A128" s="607">
        <v>43008</v>
      </c>
      <c r="B128" s="607">
        <v>43036</v>
      </c>
      <c r="C128" s="607">
        <v>43017</v>
      </c>
      <c r="D128" s="608" t="s">
        <v>3071</v>
      </c>
      <c r="E128" s="608" t="s">
        <v>3225</v>
      </c>
      <c r="F128" s="608" t="s">
        <v>3108</v>
      </c>
      <c r="G128" s="608" t="s">
        <v>3226</v>
      </c>
      <c r="H128" s="609">
        <v>46</v>
      </c>
      <c r="I128" s="608">
        <v>15</v>
      </c>
      <c r="J128" s="610">
        <v>0</v>
      </c>
      <c r="K128" s="609">
        <f t="shared" si="1"/>
        <v>690</v>
      </c>
      <c r="L128" s="608" t="s">
        <v>3072</v>
      </c>
      <c r="M128" s="608" t="s">
        <v>3185</v>
      </c>
      <c r="N128" s="608" t="s">
        <v>3186</v>
      </c>
      <c r="O128" s="608" t="s">
        <v>3187</v>
      </c>
      <c r="P128" s="608" t="s">
        <v>3188</v>
      </c>
      <c r="Q128" s="608" t="s">
        <v>3055</v>
      </c>
    </row>
    <row r="129" spans="1:17">
      <c r="A129" s="611">
        <v>42643</v>
      </c>
      <c r="B129" s="611">
        <v>42671</v>
      </c>
      <c r="C129" s="611">
        <v>42645</v>
      </c>
      <c r="D129" s="612" t="s">
        <v>3071</v>
      </c>
      <c r="E129" s="612" t="s">
        <v>3200</v>
      </c>
      <c r="F129" s="612" t="s">
        <v>3123</v>
      </c>
      <c r="G129" s="612" t="s">
        <v>3201</v>
      </c>
      <c r="H129" s="613">
        <v>39</v>
      </c>
      <c r="I129" s="612">
        <v>15</v>
      </c>
      <c r="J129" s="614">
        <v>0</v>
      </c>
      <c r="K129" s="613">
        <f t="shared" si="1"/>
        <v>585</v>
      </c>
      <c r="L129" s="612" t="s">
        <v>3072</v>
      </c>
      <c r="M129" s="612" t="s">
        <v>3185</v>
      </c>
      <c r="N129" s="612" t="s">
        <v>3186</v>
      </c>
      <c r="O129" s="612" t="s">
        <v>3187</v>
      </c>
      <c r="P129" s="612" t="s">
        <v>3188</v>
      </c>
      <c r="Q129" s="612" t="s">
        <v>3139</v>
      </c>
    </row>
    <row r="130" spans="1:17">
      <c r="A130" s="607">
        <v>42280</v>
      </c>
      <c r="B130" s="607">
        <v>42308</v>
      </c>
      <c r="C130" s="607">
        <v>42286</v>
      </c>
      <c r="D130" s="608" t="s">
        <v>3199</v>
      </c>
      <c r="E130" s="608" t="s">
        <v>3192</v>
      </c>
      <c r="F130" s="608" t="s">
        <v>3053</v>
      </c>
      <c r="G130" s="608" t="s">
        <v>3092</v>
      </c>
      <c r="H130" s="609">
        <v>38</v>
      </c>
      <c r="I130" s="608">
        <v>4</v>
      </c>
      <c r="J130" s="610">
        <v>0</v>
      </c>
      <c r="K130" s="609">
        <f t="shared" si="1"/>
        <v>152</v>
      </c>
      <c r="L130" s="608" t="s">
        <v>3072</v>
      </c>
      <c r="M130" s="608" t="s">
        <v>3048</v>
      </c>
      <c r="N130" s="608" t="s">
        <v>3049</v>
      </c>
      <c r="O130" s="608" t="s">
        <v>3050</v>
      </c>
      <c r="P130" s="608" t="s">
        <v>982</v>
      </c>
      <c r="Q130" s="608" t="s">
        <v>3093</v>
      </c>
    </row>
    <row r="131" spans="1:17">
      <c r="A131" s="611">
        <v>42281</v>
      </c>
      <c r="B131" s="611">
        <v>42309</v>
      </c>
      <c r="C131" s="611">
        <v>42285</v>
      </c>
      <c r="D131" s="612" t="s">
        <v>3059</v>
      </c>
      <c r="E131" s="612" t="s">
        <v>3302</v>
      </c>
      <c r="F131" s="612" t="s">
        <v>3045</v>
      </c>
      <c r="G131" s="612" t="s">
        <v>3303</v>
      </c>
      <c r="H131" s="613">
        <v>36</v>
      </c>
      <c r="I131" s="612">
        <v>15</v>
      </c>
      <c r="J131" s="614">
        <v>0</v>
      </c>
      <c r="K131" s="613">
        <f t="shared" ref="K131:K194" si="2">I131*H131</f>
        <v>540</v>
      </c>
      <c r="L131" s="612" t="s">
        <v>3063</v>
      </c>
      <c r="M131" s="612" t="s">
        <v>3267</v>
      </c>
      <c r="N131" s="612" t="s">
        <v>3268</v>
      </c>
      <c r="O131" s="612" t="s">
        <v>3269</v>
      </c>
      <c r="P131" s="612" t="s">
        <v>3156</v>
      </c>
      <c r="Q131" s="612" t="s">
        <v>3099</v>
      </c>
    </row>
    <row r="132" spans="1:17">
      <c r="A132" s="607">
        <v>43012</v>
      </c>
      <c r="B132" s="607">
        <v>43040</v>
      </c>
      <c r="C132" s="607">
        <v>43018</v>
      </c>
      <c r="D132" s="608" t="s">
        <v>3059</v>
      </c>
      <c r="E132" s="608" t="s">
        <v>3056</v>
      </c>
      <c r="F132" s="608" t="s">
        <v>3045</v>
      </c>
      <c r="G132" s="608" t="s">
        <v>3057</v>
      </c>
      <c r="H132" s="609">
        <v>21</v>
      </c>
      <c r="I132" s="608">
        <v>12</v>
      </c>
      <c r="J132" s="610">
        <v>0</v>
      </c>
      <c r="K132" s="609">
        <f t="shared" si="2"/>
        <v>252</v>
      </c>
      <c r="L132" s="608" t="s">
        <v>3063</v>
      </c>
      <c r="M132" s="608" t="s">
        <v>3267</v>
      </c>
      <c r="N132" s="608" t="s">
        <v>3268</v>
      </c>
      <c r="O132" s="608" t="s">
        <v>3269</v>
      </c>
      <c r="P132" s="608" t="s">
        <v>3156</v>
      </c>
      <c r="Q132" s="608" t="s">
        <v>3058</v>
      </c>
    </row>
    <row r="133" spans="1:17">
      <c r="A133" s="611">
        <v>42647</v>
      </c>
      <c r="B133" s="611">
        <v>42675</v>
      </c>
      <c r="C133" s="611">
        <v>42649</v>
      </c>
      <c r="D133" s="612" t="s">
        <v>3059</v>
      </c>
      <c r="E133" s="612" t="s">
        <v>3137</v>
      </c>
      <c r="F133" s="612" t="s">
        <v>3104</v>
      </c>
      <c r="G133" s="612" t="s">
        <v>3138</v>
      </c>
      <c r="H133" s="613">
        <v>17.45</v>
      </c>
      <c r="I133" s="612">
        <v>30</v>
      </c>
      <c r="J133" s="614">
        <v>0</v>
      </c>
      <c r="K133" s="613">
        <f t="shared" si="2"/>
        <v>523.5</v>
      </c>
      <c r="L133" s="612" t="s">
        <v>3063</v>
      </c>
      <c r="M133" s="612" t="s">
        <v>3267</v>
      </c>
      <c r="N133" s="612" t="s">
        <v>3268</v>
      </c>
      <c r="O133" s="612" t="s">
        <v>3269</v>
      </c>
      <c r="P133" s="612" t="s">
        <v>3156</v>
      </c>
      <c r="Q133" s="612" t="s">
        <v>3139</v>
      </c>
    </row>
    <row r="134" spans="1:17">
      <c r="A134" s="607">
        <v>42282</v>
      </c>
      <c r="B134" s="607">
        <v>42324</v>
      </c>
      <c r="C134" s="607">
        <v>42289</v>
      </c>
      <c r="D134" s="608" t="s">
        <v>3043</v>
      </c>
      <c r="E134" s="608" t="s">
        <v>3044</v>
      </c>
      <c r="F134" s="608" t="s">
        <v>3045</v>
      </c>
      <c r="G134" s="608" t="s">
        <v>3046</v>
      </c>
      <c r="H134" s="609">
        <v>34.799999999999997</v>
      </c>
      <c r="I134" s="608">
        <v>20</v>
      </c>
      <c r="J134" s="610">
        <v>0</v>
      </c>
      <c r="K134" s="609">
        <f t="shared" si="2"/>
        <v>696</v>
      </c>
      <c r="L134" s="608" t="s">
        <v>3072</v>
      </c>
      <c r="M134" s="608" t="s">
        <v>3202</v>
      </c>
      <c r="N134" s="608" t="s">
        <v>3203</v>
      </c>
      <c r="O134" s="608" t="s">
        <v>3204</v>
      </c>
      <c r="P134" s="608" t="s">
        <v>982</v>
      </c>
      <c r="Q134" s="608" t="s">
        <v>3051</v>
      </c>
    </row>
    <row r="135" spans="1:17">
      <c r="A135" s="611">
        <v>43013</v>
      </c>
      <c r="B135" s="611">
        <v>43055</v>
      </c>
      <c r="C135" s="611">
        <v>43019</v>
      </c>
      <c r="D135" s="612" t="s">
        <v>3043</v>
      </c>
      <c r="E135" s="612" t="s">
        <v>3107</v>
      </c>
      <c r="F135" s="612" t="s">
        <v>3108</v>
      </c>
      <c r="G135" s="612" t="s">
        <v>3109</v>
      </c>
      <c r="H135" s="613">
        <v>18</v>
      </c>
      <c r="I135" s="612">
        <v>60</v>
      </c>
      <c r="J135" s="614">
        <v>0</v>
      </c>
      <c r="K135" s="613">
        <f t="shared" si="2"/>
        <v>1080</v>
      </c>
      <c r="L135" s="612" t="s">
        <v>3072</v>
      </c>
      <c r="M135" s="612" t="s">
        <v>3202</v>
      </c>
      <c r="N135" s="612" t="s">
        <v>3203</v>
      </c>
      <c r="O135" s="612" t="s">
        <v>3204</v>
      </c>
      <c r="P135" s="612" t="s">
        <v>982</v>
      </c>
      <c r="Q135" s="612" t="s">
        <v>3110</v>
      </c>
    </row>
    <row r="136" spans="1:17">
      <c r="A136" s="607">
        <v>43379</v>
      </c>
      <c r="B136" s="607">
        <v>43407</v>
      </c>
      <c r="C136" s="607">
        <v>43379</v>
      </c>
      <c r="D136" s="608" t="s">
        <v>3059</v>
      </c>
      <c r="E136" s="608" t="s">
        <v>3130</v>
      </c>
      <c r="F136" s="608" t="s">
        <v>3108</v>
      </c>
      <c r="G136" s="608" t="s">
        <v>3131</v>
      </c>
      <c r="H136" s="609">
        <v>19</v>
      </c>
      <c r="I136" s="608">
        <v>40</v>
      </c>
      <c r="J136" s="610">
        <v>0</v>
      </c>
      <c r="K136" s="609">
        <f t="shared" si="2"/>
        <v>760</v>
      </c>
      <c r="L136" s="608" t="s">
        <v>3072</v>
      </c>
      <c r="M136" s="608" t="s">
        <v>3304</v>
      </c>
      <c r="N136" s="608" t="s">
        <v>3305</v>
      </c>
      <c r="O136" s="608" t="s">
        <v>3306</v>
      </c>
      <c r="P136" s="608" t="s">
        <v>921</v>
      </c>
      <c r="Q136" s="608" t="s">
        <v>3135</v>
      </c>
    </row>
    <row r="137" spans="1:17">
      <c r="A137" s="611">
        <v>42283</v>
      </c>
      <c r="B137" s="611">
        <v>42311</v>
      </c>
      <c r="C137" s="611">
        <v>42285</v>
      </c>
      <c r="D137" s="612" t="s">
        <v>3059</v>
      </c>
      <c r="E137" s="612" t="s">
        <v>3140</v>
      </c>
      <c r="F137" s="612" t="s">
        <v>3077</v>
      </c>
      <c r="G137" s="612" t="s">
        <v>3141</v>
      </c>
      <c r="H137" s="613">
        <v>19</v>
      </c>
      <c r="I137" s="612">
        <v>40</v>
      </c>
      <c r="J137" s="614">
        <v>0.25</v>
      </c>
      <c r="K137" s="613">
        <f t="shared" si="2"/>
        <v>760</v>
      </c>
      <c r="L137" s="612" t="s">
        <v>3072</v>
      </c>
      <c r="M137" s="612" t="s">
        <v>3304</v>
      </c>
      <c r="N137" s="612" t="s">
        <v>3305</v>
      </c>
      <c r="O137" s="612" t="s">
        <v>3306</v>
      </c>
      <c r="P137" s="612" t="s">
        <v>921</v>
      </c>
      <c r="Q137" s="612" t="s">
        <v>3142</v>
      </c>
    </row>
    <row r="138" spans="1:17">
      <c r="A138" s="607">
        <v>42649</v>
      </c>
      <c r="B138" s="607">
        <v>42677</v>
      </c>
      <c r="C138" s="607">
        <v>42656</v>
      </c>
      <c r="D138" s="608" t="s">
        <v>3059</v>
      </c>
      <c r="E138" s="608" t="s">
        <v>3177</v>
      </c>
      <c r="F138" s="608" t="s">
        <v>3104</v>
      </c>
      <c r="G138" s="608" t="s">
        <v>3178</v>
      </c>
      <c r="H138" s="609">
        <v>49.3</v>
      </c>
      <c r="I138" s="608">
        <v>15</v>
      </c>
      <c r="J138" s="610">
        <v>0</v>
      </c>
      <c r="K138" s="609">
        <f t="shared" si="2"/>
        <v>739.5</v>
      </c>
      <c r="L138" s="608" t="s">
        <v>3072</v>
      </c>
      <c r="M138" s="608" t="s">
        <v>3304</v>
      </c>
      <c r="N138" s="608" t="s">
        <v>3305</v>
      </c>
      <c r="O138" s="608" t="s">
        <v>3306</v>
      </c>
      <c r="P138" s="608" t="s">
        <v>921</v>
      </c>
      <c r="Q138" s="608" t="s">
        <v>3179</v>
      </c>
    </row>
    <row r="139" spans="1:17">
      <c r="A139" s="611">
        <v>43014</v>
      </c>
      <c r="B139" s="611">
        <v>43042</v>
      </c>
      <c r="C139" s="611">
        <v>43015</v>
      </c>
      <c r="D139" s="612" t="s">
        <v>3059</v>
      </c>
      <c r="E139" s="612" t="s">
        <v>3136</v>
      </c>
      <c r="F139" s="612" t="s">
        <v>3045</v>
      </c>
      <c r="G139" s="612" t="s">
        <v>3117</v>
      </c>
      <c r="H139" s="613">
        <v>55</v>
      </c>
      <c r="I139" s="612">
        <v>30</v>
      </c>
      <c r="J139" s="614">
        <v>0.25</v>
      </c>
      <c r="K139" s="613">
        <f t="shared" si="2"/>
        <v>1650</v>
      </c>
      <c r="L139" s="612" t="s">
        <v>3072</v>
      </c>
      <c r="M139" s="612" t="s">
        <v>3304</v>
      </c>
      <c r="N139" s="612" t="s">
        <v>3305</v>
      </c>
      <c r="O139" s="612" t="s">
        <v>3306</v>
      </c>
      <c r="P139" s="612" t="s">
        <v>921</v>
      </c>
      <c r="Q139" s="612" t="s">
        <v>3102</v>
      </c>
    </row>
    <row r="140" spans="1:17">
      <c r="A140" s="607">
        <v>43015</v>
      </c>
      <c r="B140" s="607">
        <v>43043</v>
      </c>
      <c r="C140" s="607">
        <v>43022</v>
      </c>
      <c r="D140" s="608" t="s">
        <v>3071</v>
      </c>
      <c r="E140" s="608" t="s">
        <v>3172</v>
      </c>
      <c r="F140" s="608" t="s">
        <v>3108</v>
      </c>
      <c r="G140" s="608" t="s">
        <v>3173</v>
      </c>
      <c r="H140" s="609">
        <v>15</v>
      </c>
      <c r="I140" s="608">
        <v>20</v>
      </c>
      <c r="J140" s="610">
        <v>0</v>
      </c>
      <c r="K140" s="609">
        <f t="shared" si="2"/>
        <v>300</v>
      </c>
      <c r="L140" s="608" t="s">
        <v>3072</v>
      </c>
      <c r="M140" s="608" t="s">
        <v>3277</v>
      </c>
      <c r="N140" s="608" t="s">
        <v>3278</v>
      </c>
      <c r="O140" s="608" t="s">
        <v>3075</v>
      </c>
      <c r="P140" s="608" t="s">
        <v>988</v>
      </c>
      <c r="Q140" s="608" t="s">
        <v>3139</v>
      </c>
    </row>
    <row r="141" spans="1:17">
      <c r="A141" s="611">
        <v>43380</v>
      </c>
      <c r="B141" s="611">
        <v>43408</v>
      </c>
      <c r="C141" s="611">
        <v>43380</v>
      </c>
      <c r="D141" s="612" t="s">
        <v>3071</v>
      </c>
      <c r="E141" s="612" t="s">
        <v>3265</v>
      </c>
      <c r="F141" s="612" t="s">
        <v>3104</v>
      </c>
      <c r="G141" s="612" t="s">
        <v>3266</v>
      </c>
      <c r="H141" s="613">
        <v>9.1999999999999993</v>
      </c>
      <c r="I141" s="612">
        <v>15</v>
      </c>
      <c r="J141" s="614">
        <v>0</v>
      </c>
      <c r="K141" s="613">
        <f t="shared" si="2"/>
        <v>138</v>
      </c>
      <c r="L141" s="612" t="s">
        <v>3072</v>
      </c>
      <c r="M141" s="612" t="s">
        <v>3277</v>
      </c>
      <c r="N141" s="612" t="s">
        <v>3278</v>
      </c>
      <c r="O141" s="612" t="s">
        <v>3075</v>
      </c>
      <c r="P141" s="612" t="s">
        <v>988</v>
      </c>
      <c r="Q141" s="612" t="s">
        <v>3106</v>
      </c>
    </row>
    <row r="142" spans="1:17">
      <c r="A142" s="607">
        <v>43383</v>
      </c>
      <c r="B142" s="607">
        <v>43411</v>
      </c>
      <c r="C142" s="607">
        <v>43386</v>
      </c>
      <c r="D142" s="608" t="s">
        <v>3199</v>
      </c>
      <c r="E142" s="608" t="s">
        <v>3281</v>
      </c>
      <c r="F142" s="608" t="s">
        <v>3104</v>
      </c>
      <c r="G142" s="608" t="s">
        <v>3282</v>
      </c>
      <c r="H142" s="609">
        <v>12.5</v>
      </c>
      <c r="I142" s="608">
        <v>20</v>
      </c>
      <c r="J142" s="610">
        <v>0</v>
      </c>
      <c r="K142" s="609">
        <f t="shared" si="2"/>
        <v>250</v>
      </c>
      <c r="L142" s="608" t="s">
        <v>3072</v>
      </c>
      <c r="M142" s="608" t="s">
        <v>3236</v>
      </c>
      <c r="N142" s="608" t="s">
        <v>3237</v>
      </c>
      <c r="O142" s="608" t="s">
        <v>3238</v>
      </c>
      <c r="P142" s="608" t="s">
        <v>1743</v>
      </c>
      <c r="Q142" s="608" t="s">
        <v>3106</v>
      </c>
    </row>
    <row r="143" spans="1:17">
      <c r="A143" s="611">
        <v>42653</v>
      </c>
      <c r="B143" s="611">
        <v>42681</v>
      </c>
      <c r="C143" s="611">
        <v>42663</v>
      </c>
      <c r="D143" s="612" t="s">
        <v>3199</v>
      </c>
      <c r="E143" s="612" t="s">
        <v>3307</v>
      </c>
      <c r="F143" s="612" t="s">
        <v>3081</v>
      </c>
      <c r="G143" s="612" t="s">
        <v>3308</v>
      </c>
      <c r="H143" s="613">
        <v>17</v>
      </c>
      <c r="I143" s="612">
        <v>30</v>
      </c>
      <c r="J143" s="614">
        <v>0</v>
      </c>
      <c r="K143" s="613">
        <f t="shared" si="2"/>
        <v>510</v>
      </c>
      <c r="L143" s="612" t="s">
        <v>3072</v>
      </c>
      <c r="M143" s="612" t="s">
        <v>3236</v>
      </c>
      <c r="N143" s="612" t="s">
        <v>3237</v>
      </c>
      <c r="O143" s="612" t="s">
        <v>3238</v>
      </c>
      <c r="P143" s="612" t="s">
        <v>1743</v>
      </c>
      <c r="Q143" s="612" t="s">
        <v>3083</v>
      </c>
    </row>
    <row r="144" spans="1:17">
      <c r="A144" s="607">
        <v>42287</v>
      </c>
      <c r="B144" s="607">
        <v>42315</v>
      </c>
      <c r="C144" s="607">
        <v>42294</v>
      </c>
      <c r="D144" s="608" t="s">
        <v>3184</v>
      </c>
      <c r="E144" s="608" t="s">
        <v>3192</v>
      </c>
      <c r="F144" s="608" t="s">
        <v>3053</v>
      </c>
      <c r="G144" s="608" t="s">
        <v>3092</v>
      </c>
      <c r="H144" s="609">
        <v>38</v>
      </c>
      <c r="I144" s="608">
        <v>20</v>
      </c>
      <c r="J144" s="610">
        <v>0</v>
      </c>
      <c r="K144" s="609">
        <f t="shared" si="2"/>
        <v>760</v>
      </c>
      <c r="L144" s="608" t="s">
        <v>3072</v>
      </c>
      <c r="M144" s="608" t="s">
        <v>3309</v>
      </c>
      <c r="N144" s="608" t="s">
        <v>3310</v>
      </c>
      <c r="O144" s="608" t="s">
        <v>3311</v>
      </c>
      <c r="P144" s="608" t="s">
        <v>910</v>
      </c>
      <c r="Q144" s="608" t="s">
        <v>3093</v>
      </c>
    </row>
    <row r="145" spans="1:17">
      <c r="A145" s="611">
        <v>42287</v>
      </c>
      <c r="B145" s="611">
        <v>42315</v>
      </c>
      <c r="C145" s="611">
        <v>42293</v>
      </c>
      <c r="D145" s="612" t="s">
        <v>3184</v>
      </c>
      <c r="E145" s="612" t="s">
        <v>3215</v>
      </c>
      <c r="F145" s="612" t="s">
        <v>3077</v>
      </c>
      <c r="G145" s="612" t="s">
        <v>3216</v>
      </c>
      <c r="H145" s="613">
        <v>18.399999999999999</v>
      </c>
      <c r="I145" s="612">
        <v>10</v>
      </c>
      <c r="J145" s="614">
        <v>0</v>
      </c>
      <c r="K145" s="613">
        <f t="shared" si="2"/>
        <v>184</v>
      </c>
      <c r="L145" s="612" t="s">
        <v>3072</v>
      </c>
      <c r="M145" s="612" t="s">
        <v>3309</v>
      </c>
      <c r="N145" s="612" t="s">
        <v>3310</v>
      </c>
      <c r="O145" s="612" t="s">
        <v>3311</v>
      </c>
      <c r="P145" s="612" t="s">
        <v>910</v>
      </c>
      <c r="Q145" s="612" t="s">
        <v>3079</v>
      </c>
    </row>
    <row r="146" spans="1:17">
      <c r="A146" s="607">
        <v>43384</v>
      </c>
      <c r="B146" s="607">
        <v>43412</v>
      </c>
      <c r="C146" s="607">
        <v>43393</v>
      </c>
      <c r="D146" s="608" t="s">
        <v>3071</v>
      </c>
      <c r="E146" s="608" t="s">
        <v>3225</v>
      </c>
      <c r="F146" s="608" t="s">
        <v>3108</v>
      </c>
      <c r="G146" s="608" t="s">
        <v>3226</v>
      </c>
      <c r="H146" s="609">
        <v>46</v>
      </c>
      <c r="I146" s="608">
        <v>12</v>
      </c>
      <c r="J146" s="610">
        <v>0</v>
      </c>
      <c r="K146" s="609">
        <f t="shared" si="2"/>
        <v>552</v>
      </c>
      <c r="L146" s="608" t="s">
        <v>3072</v>
      </c>
      <c r="M146" s="608" t="s">
        <v>3096</v>
      </c>
      <c r="N146" s="608" t="s">
        <v>3097</v>
      </c>
      <c r="O146" s="608" t="s">
        <v>3098</v>
      </c>
      <c r="P146" s="608" t="s">
        <v>944</v>
      </c>
      <c r="Q146" s="608" t="s">
        <v>3055</v>
      </c>
    </row>
    <row r="147" spans="1:17">
      <c r="A147" s="611">
        <v>43019</v>
      </c>
      <c r="B147" s="611">
        <v>43047</v>
      </c>
      <c r="C147" s="611">
        <v>43021</v>
      </c>
      <c r="D147" s="612" t="s">
        <v>3071</v>
      </c>
      <c r="E147" s="612" t="s">
        <v>3243</v>
      </c>
      <c r="F147" s="612" t="s">
        <v>3061</v>
      </c>
      <c r="G147" s="612" t="s">
        <v>3244</v>
      </c>
      <c r="H147" s="613">
        <v>45.6</v>
      </c>
      <c r="I147" s="612">
        <v>28</v>
      </c>
      <c r="J147" s="614">
        <v>0</v>
      </c>
      <c r="K147" s="613">
        <f t="shared" si="2"/>
        <v>1276.8</v>
      </c>
      <c r="L147" s="612" t="s">
        <v>3072</v>
      </c>
      <c r="M147" s="612" t="s">
        <v>3096</v>
      </c>
      <c r="N147" s="612" t="s">
        <v>3097</v>
      </c>
      <c r="O147" s="612" t="s">
        <v>3098</v>
      </c>
      <c r="P147" s="612" t="s">
        <v>944</v>
      </c>
      <c r="Q147" s="612" t="s">
        <v>3150</v>
      </c>
    </row>
    <row r="148" spans="1:17">
      <c r="A148" s="607">
        <v>43384</v>
      </c>
      <c r="B148" s="607">
        <v>43412</v>
      </c>
      <c r="C148" s="607">
        <v>43386</v>
      </c>
      <c r="D148" s="608" t="s">
        <v>3071</v>
      </c>
      <c r="E148" s="608" t="s">
        <v>3200</v>
      </c>
      <c r="F148" s="608" t="s">
        <v>3123</v>
      </c>
      <c r="G148" s="608" t="s">
        <v>3201</v>
      </c>
      <c r="H148" s="609">
        <v>39</v>
      </c>
      <c r="I148" s="608">
        <v>40</v>
      </c>
      <c r="J148" s="610">
        <v>0</v>
      </c>
      <c r="K148" s="609">
        <f t="shared" si="2"/>
        <v>1560</v>
      </c>
      <c r="L148" s="608" t="s">
        <v>3072</v>
      </c>
      <c r="M148" s="608" t="s">
        <v>3096</v>
      </c>
      <c r="N148" s="608" t="s">
        <v>3097</v>
      </c>
      <c r="O148" s="608" t="s">
        <v>3098</v>
      </c>
      <c r="P148" s="608" t="s">
        <v>944</v>
      </c>
      <c r="Q148" s="608" t="s">
        <v>3139</v>
      </c>
    </row>
    <row r="149" spans="1:17">
      <c r="A149" s="611">
        <v>43385</v>
      </c>
      <c r="B149" s="611">
        <v>43413</v>
      </c>
      <c r="C149" s="611">
        <v>43395</v>
      </c>
      <c r="D149" s="612" t="s">
        <v>3288</v>
      </c>
      <c r="E149" s="612" t="s">
        <v>3080</v>
      </c>
      <c r="F149" s="612" t="s">
        <v>3081</v>
      </c>
      <c r="G149" s="612" t="s">
        <v>3082</v>
      </c>
      <c r="H149" s="613">
        <v>21.05</v>
      </c>
      <c r="I149" s="612">
        <v>30</v>
      </c>
      <c r="J149" s="614">
        <v>0.1</v>
      </c>
      <c r="K149" s="613">
        <f t="shared" si="2"/>
        <v>631.5</v>
      </c>
      <c r="L149" s="612" t="s">
        <v>3072</v>
      </c>
      <c r="M149" s="612" t="s">
        <v>3312</v>
      </c>
      <c r="N149" s="612" t="s">
        <v>3313</v>
      </c>
      <c r="O149" s="612" t="s">
        <v>3314</v>
      </c>
      <c r="P149" s="612" t="s">
        <v>1461</v>
      </c>
      <c r="Q149" s="612" t="s">
        <v>3083</v>
      </c>
    </row>
    <row r="150" spans="1:17">
      <c r="A150" s="607">
        <v>43385</v>
      </c>
      <c r="B150" s="607">
        <v>43413</v>
      </c>
      <c r="C150" s="607">
        <v>43385</v>
      </c>
      <c r="D150" s="608" t="s">
        <v>3288</v>
      </c>
      <c r="E150" s="608" t="s">
        <v>3215</v>
      </c>
      <c r="F150" s="608" t="s">
        <v>3077</v>
      </c>
      <c r="G150" s="608" t="s">
        <v>3216</v>
      </c>
      <c r="H150" s="609">
        <v>18.399999999999999</v>
      </c>
      <c r="I150" s="608">
        <v>40</v>
      </c>
      <c r="J150" s="610">
        <v>0.1</v>
      </c>
      <c r="K150" s="609">
        <f t="shared" si="2"/>
        <v>736</v>
      </c>
      <c r="L150" s="608" t="s">
        <v>3072</v>
      </c>
      <c r="M150" s="608" t="s">
        <v>3312</v>
      </c>
      <c r="N150" s="608" t="s">
        <v>3313</v>
      </c>
      <c r="O150" s="608" t="s">
        <v>3314</v>
      </c>
      <c r="P150" s="608" t="s">
        <v>1461</v>
      </c>
      <c r="Q150" s="608" t="s">
        <v>3079</v>
      </c>
    </row>
    <row r="151" spans="1:17">
      <c r="A151" s="611">
        <v>42289</v>
      </c>
      <c r="B151" s="611">
        <v>42317</v>
      </c>
      <c r="C151" s="611">
        <v>42297</v>
      </c>
      <c r="D151" s="612" t="s">
        <v>3288</v>
      </c>
      <c r="E151" s="612" t="s">
        <v>3281</v>
      </c>
      <c r="F151" s="612" t="s">
        <v>3104</v>
      </c>
      <c r="G151" s="612" t="s">
        <v>3282</v>
      </c>
      <c r="H151" s="613">
        <v>12.5</v>
      </c>
      <c r="I151" s="612">
        <v>15</v>
      </c>
      <c r="J151" s="614">
        <v>0.1</v>
      </c>
      <c r="K151" s="613">
        <f t="shared" si="2"/>
        <v>187.5</v>
      </c>
      <c r="L151" s="612" t="s">
        <v>3072</v>
      </c>
      <c r="M151" s="612" t="s">
        <v>3312</v>
      </c>
      <c r="N151" s="612" t="s">
        <v>3313</v>
      </c>
      <c r="O151" s="612" t="s">
        <v>3314</v>
      </c>
      <c r="P151" s="612" t="s">
        <v>1461</v>
      </c>
      <c r="Q151" s="612" t="s">
        <v>3106</v>
      </c>
    </row>
    <row r="152" spans="1:17">
      <c r="A152" s="607">
        <v>43386</v>
      </c>
      <c r="B152" s="607">
        <v>43414</v>
      </c>
      <c r="C152" s="607">
        <v>43388</v>
      </c>
      <c r="D152" s="608" t="s">
        <v>3158</v>
      </c>
      <c r="E152" s="608" t="s">
        <v>3113</v>
      </c>
      <c r="F152" s="608" t="s">
        <v>3104</v>
      </c>
      <c r="G152" s="608" t="s">
        <v>3114</v>
      </c>
      <c r="H152" s="609">
        <v>20</v>
      </c>
      <c r="I152" s="608">
        <v>30</v>
      </c>
      <c r="J152" s="610">
        <v>0</v>
      </c>
      <c r="K152" s="609">
        <f t="shared" si="2"/>
        <v>600</v>
      </c>
      <c r="L152" s="608" t="s">
        <v>3072</v>
      </c>
      <c r="M152" s="608" t="s">
        <v>3239</v>
      </c>
      <c r="N152" s="608" t="s">
        <v>3240</v>
      </c>
      <c r="O152" s="608" t="s">
        <v>3169</v>
      </c>
      <c r="P152" s="608" t="s">
        <v>1036</v>
      </c>
      <c r="Q152" s="608" t="s">
        <v>3115</v>
      </c>
    </row>
    <row r="153" spans="1:17">
      <c r="A153" s="611">
        <v>42290</v>
      </c>
      <c r="B153" s="611">
        <v>42318</v>
      </c>
      <c r="C153" s="611">
        <v>42298</v>
      </c>
      <c r="D153" s="612" t="s">
        <v>3158</v>
      </c>
      <c r="E153" s="612" t="s">
        <v>3136</v>
      </c>
      <c r="F153" s="612" t="s">
        <v>3045</v>
      </c>
      <c r="G153" s="612" t="s">
        <v>3117</v>
      </c>
      <c r="H153" s="613">
        <v>55</v>
      </c>
      <c r="I153" s="612">
        <v>10</v>
      </c>
      <c r="J153" s="614">
        <v>0</v>
      </c>
      <c r="K153" s="613">
        <f t="shared" si="2"/>
        <v>550</v>
      </c>
      <c r="L153" s="612" t="s">
        <v>3072</v>
      </c>
      <c r="M153" s="612" t="s">
        <v>3239</v>
      </c>
      <c r="N153" s="612" t="s">
        <v>3240</v>
      </c>
      <c r="O153" s="612" t="s">
        <v>3169</v>
      </c>
      <c r="P153" s="612" t="s">
        <v>1036</v>
      </c>
      <c r="Q153" s="612" t="s">
        <v>3102</v>
      </c>
    </row>
    <row r="154" spans="1:17">
      <c r="A154" s="607">
        <v>43021</v>
      </c>
      <c r="B154" s="607">
        <v>43049</v>
      </c>
      <c r="C154" s="607">
        <v>43031</v>
      </c>
      <c r="D154" s="608" t="s">
        <v>3158</v>
      </c>
      <c r="E154" s="608" t="s">
        <v>3235</v>
      </c>
      <c r="F154" s="608" t="s">
        <v>3045</v>
      </c>
      <c r="G154" s="608" t="s">
        <v>3206</v>
      </c>
      <c r="H154" s="609">
        <v>21.5</v>
      </c>
      <c r="I154" s="608">
        <v>2</v>
      </c>
      <c r="J154" s="610">
        <v>0</v>
      </c>
      <c r="K154" s="609">
        <f t="shared" si="2"/>
        <v>43</v>
      </c>
      <c r="L154" s="608" t="s">
        <v>3072</v>
      </c>
      <c r="M154" s="608" t="s">
        <v>3239</v>
      </c>
      <c r="N154" s="608" t="s">
        <v>3240</v>
      </c>
      <c r="O154" s="608" t="s">
        <v>3169</v>
      </c>
      <c r="P154" s="608" t="s">
        <v>1036</v>
      </c>
      <c r="Q154" s="608" t="s">
        <v>3099</v>
      </c>
    </row>
    <row r="155" spans="1:17">
      <c r="A155" s="611">
        <v>42291</v>
      </c>
      <c r="B155" s="611">
        <v>42319</v>
      </c>
      <c r="C155" s="611">
        <v>42295</v>
      </c>
      <c r="D155" s="612" t="s">
        <v>3184</v>
      </c>
      <c r="E155" s="612" t="s">
        <v>3107</v>
      </c>
      <c r="F155" s="612" t="s">
        <v>3108</v>
      </c>
      <c r="G155" s="612" t="s">
        <v>3109</v>
      </c>
      <c r="H155" s="613">
        <v>18</v>
      </c>
      <c r="I155" s="612">
        <v>30</v>
      </c>
      <c r="J155" s="614">
        <v>0.1</v>
      </c>
      <c r="K155" s="613">
        <f t="shared" si="2"/>
        <v>540</v>
      </c>
      <c r="L155" s="612" t="s">
        <v>3047</v>
      </c>
      <c r="M155" s="612" t="s">
        <v>3315</v>
      </c>
      <c r="N155" s="612" t="s">
        <v>3316</v>
      </c>
      <c r="O155" s="612" t="s">
        <v>3317</v>
      </c>
      <c r="P155" s="612" t="s">
        <v>3188</v>
      </c>
      <c r="Q155" s="612" t="s">
        <v>3110</v>
      </c>
    </row>
    <row r="156" spans="1:17">
      <c r="A156" s="607">
        <v>42657</v>
      </c>
      <c r="B156" s="607">
        <v>42685</v>
      </c>
      <c r="C156" s="607">
        <v>42658</v>
      </c>
      <c r="D156" s="608" t="s">
        <v>3184</v>
      </c>
      <c r="E156" s="608" t="s">
        <v>3220</v>
      </c>
      <c r="F156" s="608" t="s">
        <v>3123</v>
      </c>
      <c r="G156" s="608" t="s">
        <v>3221</v>
      </c>
      <c r="H156" s="609">
        <v>123.79</v>
      </c>
      <c r="I156" s="608">
        <v>25</v>
      </c>
      <c r="J156" s="610">
        <v>0.1</v>
      </c>
      <c r="K156" s="609">
        <f t="shared" si="2"/>
        <v>3094.75</v>
      </c>
      <c r="L156" s="608" t="s">
        <v>3047</v>
      </c>
      <c r="M156" s="608" t="s">
        <v>3315</v>
      </c>
      <c r="N156" s="608" t="s">
        <v>3316</v>
      </c>
      <c r="O156" s="608" t="s">
        <v>3317</v>
      </c>
      <c r="P156" s="608" t="s">
        <v>3188</v>
      </c>
      <c r="Q156" s="608" t="s">
        <v>3150</v>
      </c>
    </row>
    <row r="157" spans="1:17">
      <c r="A157" s="611">
        <v>42291</v>
      </c>
      <c r="B157" s="611">
        <v>42319</v>
      </c>
      <c r="C157" s="611">
        <v>42297</v>
      </c>
      <c r="D157" s="612" t="s">
        <v>3184</v>
      </c>
      <c r="E157" s="612" t="s">
        <v>3300</v>
      </c>
      <c r="F157" s="612" t="s">
        <v>3077</v>
      </c>
      <c r="G157" s="612" t="s">
        <v>3301</v>
      </c>
      <c r="H157" s="613">
        <v>62.5</v>
      </c>
      <c r="I157" s="612">
        <v>25</v>
      </c>
      <c r="J157" s="614">
        <v>0.1</v>
      </c>
      <c r="K157" s="613">
        <f t="shared" si="2"/>
        <v>1562.5</v>
      </c>
      <c r="L157" s="612" t="s">
        <v>3047</v>
      </c>
      <c r="M157" s="612" t="s">
        <v>3315</v>
      </c>
      <c r="N157" s="612" t="s">
        <v>3316</v>
      </c>
      <c r="O157" s="612" t="s">
        <v>3317</v>
      </c>
      <c r="P157" s="612" t="s">
        <v>3188</v>
      </c>
      <c r="Q157" s="612" t="s">
        <v>3139</v>
      </c>
    </row>
    <row r="158" spans="1:17">
      <c r="A158" s="607">
        <v>43025</v>
      </c>
      <c r="B158" s="607">
        <v>43053</v>
      </c>
      <c r="C158" s="607">
        <v>43028</v>
      </c>
      <c r="D158" s="608" t="s">
        <v>3158</v>
      </c>
      <c r="E158" s="608" t="s">
        <v>3193</v>
      </c>
      <c r="F158" s="608" t="s">
        <v>3077</v>
      </c>
      <c r="G158" s="608" t="s">
        <v>3194</v>
      </c>
      <c r="H158" s="609">
        <v>25.89</v>
      </c>
      <c r="I158" s="608">
        <v>10</v>
      </c>
      <c r="J158" s="610">
        <v>0</v>
      </c>
      <c r="K158" s="609">
        <f t="shared" si="2"/>
        <v>258.89999999999998</v>
      </c>
      <c r="L158" s="608" t="s">
        <v>3047</v>
      </c>
      <c r="M158" s="608" t="s">
        <v>3262</v>
      </c>
      <c r="N158" s="608" t="s">
        <v>3263</v>
      </c>
      <c r="O158" s="608" t="s">
        <v>3264</v>
      </c>
      <c r="P158" s="608" t="s">
        <v>1461</v>
      </c>
      <c r="Q158" s="608" t="s">
        <v>3195</v>
      </c>
    </row>
    <row r="159" spans="1:17">
      <c r="A159" s="611">
        <v>42660</v>
      </c>
      <c r="B159" s="611">
        <v>42688</v>
      </c>
      <c r="C159" s="611">
        <v>42662</v>
      </c>
      <c r="D159" s="612" t="s">
        <v>3158</v>
      </c>
      <c r="E159" s="612" t="s">
        <v>3143</v>
      </c>
      <c r="F159" s="612" t="s">
        <v>3123</v>
      </c>
      <c r="G159" s="612" t="s">
        <v>3144</v>
      </c>
      <c r="H159" s="613">
        <v>32.799999999999997</v>
      </c>
      <c r="I159" s="612">
        <v>10</v>
      </c>
      <c r="J159" s="614">
        <v>0</v>
      </c>
      <c r="K159" s="613">
        <f t="shared" si="2"/>
        <v>328</v>
      </c>
      <c r="L159" s="612" t="s">
        <v>3047</v>
      </c>
      <c r="M159" s="612" t="s">
        <v>3262</v>
      </c>
      <c r="N159" s="612" t="s">
        <v>3263</v>
      </c>
      <c r="O159" s="612" t="s">
        <v>3264</v>
      </c>
      <c r="P159" s="612" t="s">
        <v>1461</v>
      </c>
      <c r="Q159" s="612" t="s">
        <v>3067</v>
      </c>
    </row>
    <row r="160" spans="1:17">
      <c r="A160" s="607">
        <v>42294</v>
      </c>
      <c r="B160" s="607">
        <v>42322</v>
      </c>
      <c r="C160" s="607">
        <v>42295</v>
      </c>
      <c r="D160" s="608" t="s">
        <v>3158</v>
      </c>
      <c r="E160" s="608" t="s">
        <v>3286</v>
      </c>
      <c r="F160" s="608" t="s">
        <v>3123</v>
      </c>
      <c r="G160" s="608" t="s">
        <v>3287</v>
      </c>
      <c r="H160" s="609">
        <v>7.45</v>
      </c>
      <c r="I160" s="608">
        <v>5</v>
      </c>
      <c r="J160" s="610">
        <v>0</v>
      </c>
      <c r="K160" s="609">
        <f t="shared" si="2"/>
        <v>37.25</v>
      </c>
      <c r="L160" s="608" t="s">
        <v>3047</v>
      </c>
      <c r="M160" s="608" t="s">
        <v>3262</v>
      </c>
      <c r="N160" s="608" t="s">
        <v>3263</v>
      </c>
      <c r="O160" s="608" t="s">
        <v>3264</v>
      </c>
      <c r="P160" s="608" t="s">
        <v>1461</v>
      </c>
      <c r="Q160" s="608" t="s">
        <v>3125</v>
      </c>
    </row>
    <row r="161" spans="1:17">
      <c r="A161" s="611">
        <v>43391</v>
      </c>
      <c r="B161" s="611">
        <v>43419</v>
      </c>
      <c r="C161" s="611">
        <v>43401</v>
      </c>
      <c r="D161" s="612" t="s">
        <v>3199</v>
      </c>
      <c r="E161" s="612" t="s">
        <v>3177</v>
      </c>
      <c r="F161" s="612" t="s">
        <v>3104</v>
      </c>
      <c r="G161" s="612" t="s">
        <v>3178</v>
      </c>
      <c r="H161" s="613">
        <v>49.3</v>
      </c>
      <c r="I161" s="612">
        <v>10</v>
      </c>
      <c r="J161" s="614">
        <v>0</v>
      </c>
      <c r="K161" s="613">
        <f t="shared" si="2"/>
        <v>493</v>
      </c>
      <c r="L161" s="612" t="s">
        <v>3072</v>
      </c>
      <c r="M161" s="612" t="s">
        <v>3318</v>
      </c>
      <c r="N161" s="612" t="s">
        <v>3319</v>
      </c>
      <c r="O161" s="612" t="s">
        <v>3320</v>
      </c>
      <c r="P161" s="612" t="s">
        <v>3188</v>
      </c>
      <c r="Q161" s="612" t="s">
        <v>3179</v>
      </c>
    </row>
    <row r="162" spans="1:17">
      <c r="A162" s="607">
        <v>42661</v>
      </c>
      <c r="B162" s="607">
        <v>42689</v>
      </c>
      <c r="C162" s="607">
        <v>42666</v>
      </c>
      <c r="D162" s="608" t="s">
        <v>3199</v>
      </c>
      <c r="E162" s="608" t="s">
        <v>3281</v>
      </c>
      <c r="F162" s="608" t="s">
        <v>3104</v>
      </c>
      <c r="G162" s="608" t="s">
        <v>3282</v>
      </c>
      <c r="H162" s="609">
        <v>12.5</v>
      </c>
      <c r="I162" s="608">
        <v>3</v>
      </c>
      <c r="J162" s="610">
        <v>0</v>
      </c>
      <c r="K162" s="609">
        <f t="shared" si="2"/>
        <v>37.5</v>
      </c>
      <c r="L162" s="608" t="s">
        <v>3072</v>
      </c>
      <c r="M162" s="608" t="s">
        <v>3318</v>
      </c>
      <c r="N162" s="608" t="s">
        <v>3319</v>
      </c>
      <c r="O162" s="608" t="s">
        <v>3320</v>
      </c>
      <c r="P162" s="608" t="s">
        <v>3188</v>
      </c>
      <c r="Q162" s="608" t="s">
        <v>3106</v>
      </c>
    </row>
    <row r="163" spans="1:17">
      <c r="A163" s="611">
        <v>43392</v>
      </c>
      <c r="B163" s="611">
        <v>43420</v>
      </c>
      <c r="C163" s="611">
        <v>43395</v>
      </c>
      <c r="D163" s="612" t="s">
        <v>3288</v>
      </c>
      <c r="E163" s="612" t="s">
        <v>3172</v>
      </c>
      <c r="F163" s="612" t="s">
        <v>3108</v>
      </c>
      <c r="G163" s="612" t="s">
        <v>3173</v>
      </c>
      <c r="H163" s="613">
        <v>15</v>
      </c>
      <c r="I163" s="612">
        <v>5</v>
      </c>
      <c r="J163" s="614">
        <v>0</v>
      </c>
      <c r="K163" s="613">
        <f t="shared" si="2"/>
        <v>75</v>
      </c>
      <c r="L163" s="612" t="s">
        <v>3047</v>
      </c>
      <c r="M163" s="612" t="s">
        <v>3321</v>
      </c>
      <c r="N163" s="612" t="s">
        <v>3322</v>
      </c>
      <c r="O163" s="612" t="s">
        <v>3169</v>
      </c>
      <c r="P163" s="612" t="s">
        <v>1036</v>
      </c>
      <c r="Q163" s="612" t="s">
        <v>3139</v>
      </c>
    </row>
    <row r="164" spans="1:17">
      <c r="A164" s="607">
        <v>42296</v>
      </c>
      <c r="B164" s="607">
        <v>42324</v>
      </c>
      <c r="C164" s="607">
        <v>42306</v>
      </c>
      <c r="D164" s="608" t="s">
        <v>3288</v>
      </c>
      <c r="E164" s="608" t="s">
        <v>3302</v>
      </c>
      <c r="F164" s="608" t="s">
        <v>3045</v>
      </c>
      <c r="G164" s="608" t="s">
        <v>3303</v>
      </c>
      <c r="H164" s="609">
        <v>36</v>
      </c>
      <c r="I164" s="608">
        <v>1</v>
      </c>
      <c r="J164" s="610">
        <v>0</v>
      </c>
      <c r="K164" s="609">
        <f t="shared" si="2"/>
        <v>36</v>
      </c>
      <c r="L164" s="608" t="s">
        <v>3047</v>
      </c>
      <c r="M164" s="608" t="s">
        <v>3321</v>
      </c>
      <c r="N164" s="608" t="s">
        <v>3322</v>
      </c>
      <c r="O164" s="608" t="s">
        <v>3169</v>
      </c>
      <c r="P164" s="608" t="s">
        <v>1036</v>
      </c>
      <c r="Q164" s="608" t="s">
        <v>3099</v>
      </c>
    </row>
    <row r="165" spans="1:17">
      <c r="A165" s="611">
        <v>42297</v>
      </c>
      <c r="B165" s="611">
        <v>42325</v>
      </c>
      <c r="C165" s="611">
        <v>42297</v>
      </c>
      <c r="D165" s="612" t="s">
        <v>3084</v>
      </c>
      <c r="E165" s="612" t="s">
        <v>3052</v>
      </c>
      <c r="F165" s="612" t="s">
        <v>3053</v>
      </c>
      <c r="G165" s="612" t="s">
        <v>3054</v>
      </c>
      <c r="H165" s="613">
        <v>14</v>
      </c>
      <c r="I165" s="612">
        <v>2</v>
      </c>
      <c r="J165" s="614">
        <v>0</v>
      </c>
      <c r="K165" s="613">
        <f t="shared" si="2"/>
        <v>28</v>
      </c>
      <c r="L165" s="612" t="s">
        <v>3063</v>
      </c>
      <c r="M165" s="612" t="s">
        <v>3304</v>
      </c>
      <c r="N165" s="612" t="s">
        <v>3305</v>
      </c>
      <c r="O165" s="612" t="s">
        <v>3306</v>
      </c>
      <c r="P165" s="612" t="s">
        <v>921</v>
      </c>
      <c r="Q165" s="612" t="s">
        <v>3055</v>
      </c>
    </row>
    <row r="166" spans="1:17">
      <c r="A166" s="607">
        <v>42663</v>
      </c>
      <c r="B166" s="607">
        <v>42691</v>
      </c>
      <c r="C166" s="607">
        <v>42671</v>
      </c>
      <c r="D166" s="608" t="s">
        <v>3084</v>
      </c>
      <c r="E166" s="608" t="s">
        <v>3225</v>
      </c>
      <c r="F166" s="608" t="s">
        <v>3108</v>
      </c>
      <c r="G166" s="608" t="s">
        <v>3226</v>
      </c>
      <c r="H166" s="609">
        <v>46</v>
      </c>
      <c r="I166" s="608">
        <v>20</v>
      </c>
      <c r="J166" s="610">
        <v>0</v>
      </c>
      <c r="K166" s="609">
        <f t="shared" si="2"/>
        <v>920</v>
      </c>
      <c r="L166" s="608" t="s">
        <v>3063</v>
      </c>
      <c r="M166" s="608" t="s">
        <v>3304</v>
      </c>
      <c r="N166" s="608" t="s">
        <v>3305</v>
      </c>
      <c r="O166" s="608" t="s">
        <v>3306</v>
      </c>
      <c r="P166" s="608" t="s">
        <v>921</v>
      </c>
      <c r="Q166" s="608" t="s">
        <v>3055</v>
      </c>
    </row>
    <row r="167" spans="1:17">
      <c r="A167" s="611">
        <v>42663</v>
      </c>
      <c r="B167" s="611">
        <v>42691</v>
      </c>
      <c r="C167" s="611">
        <v>42668</v>
      </c>
      <c r="D167" s="612" t="s">
        <v>3084</v>
      </c>
      <c r="E167" s="612" t="s">
        <v>3323</v>
      </c>
      <c r="F167" s="612" t="s">
        <v>3081</v>
      </c>
      <c r="G167" s="612" t="s">
        <v>3324</v>
      </c>
      <c r="H167" s="613">
        <v>25</v>
      </c>
      <c r="I167" s="612">
        <v>30</v>
      </c>
      <c r="J167" s="614">
        <v>0</v>
      </c>
      <c r="K167" s="613">
        <f t="shared" si="2"/>
        <v>750</v>
      </c>
      <c r="L167" s="612" t="s">
        <v>3063</v>
      </c>
      <c r="M167" s="612" t="s">
        <v>3304</v>
      </c>
      <c r="N167" s="612" t="s">
        <v>3305</v>
      </c>
      <c r="O167" s="612" t="s">
        <v>3306</v>
      </c>
      <c r="P167" s="612" t="s">
        <v>921</v>
      </c>
      <c r="Q167" s="612" t="s">
        <v>3191</v>
      </c>
    </row>
    <row r="168" spans="1:17">
      <c r="A168" s="607">
        <v>42297</v>
      </c>
      <c r="B168" s="607">
        <v>42325</v>
      </c>
      <c r="C168" s="607">
        <v>42304</v>
      </c>
      <c r="D168" s="608" t="s">
        <v>3084</v>
      </c>
      <c r="E168" s="608" t="s">
        <v>3325</v>
      </c>
      <c r="F168" s="608" t="s">
        <v>3081</v>
      </c>
      <c r="G168" s="608" t="s">
        <v>3326</v>
      </c>
      <c r="H168" s="609">
        <v>22</v>
      </c>
      <c r="I168" s="608">
        <v>20</v>
      </c>
      <c r="J168" s="610">
        <v>0</v>
      </c>
      <c r="K168" s="609">
        <f t="shared" si="2"/>
        <v>440</v>
      </c>
      <c r="L168" s="608" t="s">
        <v>3063</v>
      </c>
      <c r="M168" s="608" t="s">
        <v>3304</v>
      </c>
      <c r="N168" s="608" t="s">
        <v>3305</v>
      </c>
      <c r="O168" s="608" t="s">
        <v>3306</v>
      </c>
      <c r="P168" s="608" t="s">
        <v>921</v>
      </c>
      <c r="Q168" s="608" t="s">
        <v>3083</v>
      </c>
    </row>
    <row r="169" spans="1:17">
      <c r="A169" s="611">
        <v>43028</v>
      </c>
      <c r="B169" s="611">
        <v>43056</v>
      </c>
      <c r="C169" s="611">
        <v>43035</v>
      </c>
      <c r="D169" s="612" t="s">
        <v>3084</v>
      </c>
      <c r="E169" s="612" t="s">
        <v>3235</v>
      </c>
      <c r="F169" s="612" t="s">
        <v>3045</v>
      </c>
      <c r="G169" s="612" t="s">
        <v>3206</v>
      </c>
      <c r="H169" s="613">
        <v>21.5</v>
      </c>
      <c r="I169" s="612">
        <v>3</v>
      </c>
      <c r="J169" s="614">
        <v>0</v>
      </c>
      <c r="K169" s="613">
        <f t="shared" si="2"/>
        <v>64.5</v>
      </c>
      <c r="L169" s="612" t="s">
        <v>3063</v>
      </c>
      <c r="M169" s="612" t="s">
        <v>3304</v>
      </c>
      <c r="N169" s="612" t="s">
        <v>3305</v>
      </c>
      <c r="O169" s="612" t="s">
        <v>3306</v>
      </c>
      <c r="P169" s="612" t="s">
        <v>921</v>
      </c>
      <c r="Q169" s="612" t="s">
        <v>3099</v>
      </c>
    </row>
    <row r="170" spans="1:17">
      <c r="A170" s="607">
        <v>43394</v>
      </c>
      <c r="B170" s="607">
        <v>43422</v>
      </c>
      <c r="C170" s="607">
        <v>43402</v>
      </c>
      <c r="D170" s="608" t="s">
        <v>3184</v>
      </c>
      <c r="E170" s="608" t="s">
        <v>3137</v>
      </c>
      <c r="F170" s="608" t="s">
        <v>3104</v>
      </c>
      <c r="G170" s="608" t="s">
        <v>3138</v>
      </c>
      <c r="H170" s="609">
        <v>17.45</v>
      </c>
      <c r="I170" s="608">
        <v>10</v>
      </c>
      <c r="J170" s="610">
        <v>0</v>
      </c>
      <c r="K170" s="609">
        <f t="shared" si="2"/>
        <v>174.5</v>
      </c>
      <c r="L170" s="608" t="s">
        <v>3072</v>
      </c>
      <c r="M170" s="608" t="s">
        <v>3327</v>
      </c>
      <c r="N170" s="608" t="s">
        <v>3328</v>
      </c>
      <c r="O170" s="608" t="s">
        <v>3320</v>
      </c>
      <c r="P170" s="608" t="s">
        <v>3188</v>
      </c>
      <c r="Q170" s="608" t="s">
        <v>3139</v>
      </c>
    </row>
    <row r="171" spans="1:17">
      <c r="A171" s="611">
        <v>43394</v>
      </c>
      <c r="B171" s="611">
        <v>43422</v>
      </c>
      <c r="C171" s="611">
        <v>43394</v>
      </c>
      <c r="D171" s="612" t="s">
        <v>3184</v>
      </c>
      <c r="E171" s="612" t="s">
        <v>3177</v>
      </c>
      <c r="F171" s="612" t="s">
        <v>3104</v>
      </c>
      <c r="G171" s="612" t="s">
        <v>3178</v>
      </c>
      <c r="H171" s="613">
        <v>49.3</v>
      </c>
      <c r="I171" s="612">
        <v>5</v>
      </c>
      <c r="J171" s="614">
        <v>0</v>
      </c>
      <c r="K171" s="613">
        <f t="shared" si="2"/>
        <v>246.5</v>
      </c>
      <c r="L171" s="612" t="s">
        <v>3072</v>
      </c>
      <c r="M171" s="612" t="s">
        <v>3327</v>
      </c>
      <c r="N171" s="612" t="s">
        <v>3328</v>
      </c>
      <c r="O171" s="612" t="s">
        <v>3320</v>
      </c>
      <c r="P171" s="612" t="s">
        <v>3188</v>
      </c>
      <c r="Q171" s="612" t="s">
        <v>3179</v>
      </c>
    </row>
    <row r="172" spans="1:17">
      <c r="A172" s="607">
        <v>43029</v>
      </c>
      <c r="B172" s="607">
        <v>43043</v>
      </c>
      <c r="C172" s="607">
        <v>43031</v>
      </c>
      <c r="D172" s="608" t="s">
        <v>3158</v>
      </c>
      <c r="E172" s="608" t="s">
        <v>3302</v>
      </c>
      <c r="F172" s="608" t="s">
        <v>3045</v>
      </c>
      <c r="G172" s="608" t="s">
        <v>3303</v>
      </c>
      <c r="H172" s="609">
        <v>36</v>
      </c>
      <c r="I172" s="608">
        <v>7</v>
      </c>
      <c r="J172" s="610">
        <v>0</v>
      </c>
      <c r="K172" s="609">
        <f t="shared" si="2"/>
        <v>252</v>
      </c>
      <c r="L172" s="608" t="s">
        <v>3047</v>
      </c>
      <c r="M172" s="608" t="s">
        <v>3329</v>
      </c>
      <c r="N172" s="608" t="s">
        <v>3330</v>
      </c>
      <c r="O172" s="608" t="s">
        <v>3331</v>
      </c>
      <c r="P172" s="608" t="s">
        <v>982</v>
      </c>
      <c r="Q172" s="608" t="s">
        <v>3099</v>
      </c>
    </row>
    <row r="173" spans="1:17">
      <c r="A173" s="611">
        <v>42298</v>
      </c>
      <c r="B173" s="611">
        <v>42312</v>
      </c>
      <c r="C173" s="611">
        <v>42308</v>
      </c>
      <c r="D173" s="612" t="s">
        <v>3158</v>
      </c>
      <c r="E173" s="612" t="s">
        <v>3052</v>
      </c>
      <c r="F173" s="612" t="s">
        <v>3053</v>
      </c>
      <c r="G173" s="612" t="s">
        <v>3054</v>
      </c>
      <c r="H173" s="613">
        <v>14</v>
      </c>
      <c r="I173" s="612">
        <v>6</v>
      </c>
      <c r="J173" s="614">
        <v>0</v>
      </c>
      <c r="K173" s="613">
        <f t="shared" si="2"/>
        <v>84</v>
      </c>
      <c r="L173" s="612" t="s">
        <v>3047</v>
      </c>
      <c r="M173" s="612" t="s">
        <v>3329</v>
      </c>
      <c r="N173" s="612" t="s">
        <v>3330</v>
      </c>
      <c r="O173" s="612" t="s">
        <v>3331</v>
      </c>
      <c r="P173" s="612" t="s">
        <v>982</v>
      </c>
      <c r="Q173" s="612" t="s">
        <v>3055</v>
      </c>
    </row>
    <row r="174" spans="1:17">
      <c r="A174" s="607">
        <v>43032</v>
      </c>
      <c r="B174" s="607">
        <v>43060</v>
      </c>
      <c r="C174" s="607">
        <v>43040</v>
      </c>
      <c r="D174" s="608" t="s">
        <v>3199</v>
      </c>
      <c r="E174" s="608" t="s">
        <v>3260</v>
      </c>
      <c r="F174" s="608" t="s">
        <v>3108</v>
      </c>
      <c r="G174" s="608" t="s">
        <v>3261</v>
      </c>
      <c r="H174" s="609">
        <v>7.75</v>
      </c>
      <c r="I174" s="608">
        <v>10</v>
      </c>
      <c r="J174" s="610">
        <v>0</v>
      </c>
      <c r="K174" s="609">
        <f t="shared" si="2"/>
        <v>77.5</v>
      </c>
      <c r="L174" s="608" t="s">
        <v>3072</v>
      </c>
      <c r="M174" s="608" t="s">
        <v>3309</v>
      </c>
      <c r="N174" s="608" t="s">
        <v>3310</v>
      </c>
      <c r="O174" s="608" t="s">
        <v>3311</v>
      </c>
      <c r="P174" s="608" t="s">
        <v>910</v>
      </c>
      <c r="Q174" s="608" t="s">
        <v>3150</v>
      </c>
    </row>
    <row r="175" spans="1:17">
      <c r="A175" s="611">
        <v>43397</v>
      </c>
      <c r="B175" s="611">
        <v>43425</v>
      </c>
      <c r="C175" s="611">
        <v>43404</v>
      </c>
      <c r="D175" s="612" t="s">
        <v>3199</v>
      </c>
      <c r="E175" s="612" t="s">
        <v>3243</v>
      </c>
      <c r="F175" s="612" t="s">
        <v>3061</v>
      </c>
      <c r="G175" s="612" t="s">
        <v>3244</v>
      </c>
      <c r="H175" s="613">
        <v>45.6</v>
      </c>
      <c r="I175" s="612">
        <v>4</v>
      </c>
      <c r="J175" s="614">
        <v>0</v>
      </c>
      <c r="K175" s="613">
        <f t="shared" si="2"/>
        <v>182.4</v>
      </c>
      <c r="L175" s="612" t="s">
        <v>3072</v>
      </c>
      <c r="M175" s="612" t="s">
        <v>3309</v>
      </c>
      <c r="N175" s="612" t="s">
        <v>3310</v>
      </c>
      <c r="O175" s="612" t="s">
        <v>3311</v>
      </c>
      <c r="P175" s="612" t="s">
        <v>910</v>
      </c>
      <c r="Q175" s="612" t="s">
        <v>3150</v>
      </c>
    </row>
    <row r="176" spans="1:17">
      <c r="A176" s="607">
        <v>43397</v>
      </c>
      <c r="B176" s="607">
        <v>43425</v>
      </c>
      <c r="C176" s="607">
        <v>43404</v>
      </c>
      <c r="D176" s="608" t="s">
        <v>3199</v>
      </c>
      <c r="E176" s="608" t="s">
        <v>3225</v>
      </c>
      <c r="F176" s="608" t="s">
        <v>3108</v>
      </c>
      <c r="G176" s="608" t="s">
        <v>3226</v>
      </c>
      <c r="H176" s="609">
        <v>46</v>
      </c>
      <c r="I176" s="608">
        <v>24</v>
      </c>
      <c r="J176" s="610">
        <v>0</v>
      </c>
      <c r="K176" s="609">
        <f t="shared" si="2"/>
        <v>1104</v>
      </c>
      <c r="L176" s="608" t="s">
        <v>3072</v>
      </c>
      <c r="M176" s="608" t="s">
        <v>3309</v>
      </c>
      <c r="N176" s="608" t="s">
        <v>3310</v>
      </c>
      <c r="O176" s="608" t="s">
        <v>3311</v>
      </c>
      <c r="P176" s="608" t="s">
        <v>910</v>
      </c>
      <c r="Q176" s="608" t="s">
        <v>3055</v>
      </c>
    </row>
    <row r="177" spans="1:17">
      <c r="A177" s="611">
        <v>43032</v>
      </c>
      <c r="B177" s="611">
        <v>43060</v>
      </c>
      <c r="C177" s="611">
        <v>43033</v>
      </c>
      <c r="D177" s="612" t="s">
        <v>3199</v>
      </c>
      <c r="E177" s="612" t="s">
        <v>3143</v>
      </c>
      <c r="F177" s="612" t="s">
        <v>3123</v>
      </c>
      <c r="G177" s="612" t="s">
        <v>3144</v>
      </c>
      <c r="H177" s="613">
        <v>32.799999999999997</v>
      </c>
      <c r="I177" s="612">
        <v>20</v>
      </c>
      <c r="J177" s="614">
        <v>0</v>
      </c>
      <c r="K177" s="613">
        <f t="shared" si="2"/>
        <v>656</v>
      </c>
      <c r="L177" s="612" t="s">
        <v>3072</v>
      </c>
      <c r="M177" s="612" t="s">
        <v>3309</v>
      </c>
      <c r="N177" s="612" t="s">
        <v>3310</v>
      </c>
      <c r="O177" s="612" t="s">
        <v>3311</v>
      </c>
      <c r="P177" s="612" t="s">
        <v>910</v>
      </c>
      <c r="Q177" s="612" t="s">
        <v>3067</v>
      </c>
    </row>
    <row r="178" spans="1:17">
      <c r="A178" s="607">
        <v>43033</v>
      </c>
      <c r="B178" s="607">
        <v>43061</v>
      </c>
      <c r="C178" s="607">
        <v>43042</v>
      </c>
      <c r="D178" s="608" t="s">
        <v>3199</v>
      </c>
      <c r="E178" s="608" t="s">
        <v>3140</v>
      </c>
      <c r="F178" s="608" t="s">
        <v>3077</v>
      </c>
      <c r="G178" s="608" t="s">
        <v>3141</v>
      </c>
      <c r="H178" s="609">
        <v>19</v>
      </c>
      <c r="I178" s="608">
        <v>12</v>
      </c>
      <c r="J178" s="610">
        <v>0</v>
      </c>
      <c r="K178" s="609">
        <f t="shared" si="2"/>
        <v>228</v>
      </c>
      <c r="L178" s="608" t="s">
        <v>3072</v>
      </c>
      <c r="M178" s="608" t="s">
        <v>3230</v>
      </c>
      <c r="N178" s="608" t="s">
        <v>3231</v>
      </c>
      <c r="O178" s="608" t="s">
        <v>3232</v>
      </c>
      <c r="P178" s="608" t="s">
        <v>910</v>
      </c>
      <c r="Q178" s="608" t="s">
        <v>3142</v>
      </c>
    </row>
    <row r="179" spans="1:17">
      <c r="A179" s="611">
        <v>43034</v>
      </c>
      <c r="B179" s="611">
        <v>43062</v>
      </c>
      <c r="C179" s="611">
        <v>43036</v>
      </c>
      <c r="D179" s="612" t="s">
        <v>3158</v>
      </c>
      <c r="E179" s="612" t="s">
        <v>3177</v>
      </c>
      <c r="F179" s="612" t="s">
        <v>3104</v>
      </c>
      <c r="G179" s="612" t="s">
        <v>3178</v>
      </c>
      <c r="H179" s="613">
        <v>49.3</v>
      </c>
      <c r="I179" s="612">
        <v>25</v>
      </c>
      <c r="J179" s="614">
        <v>0.1</v>
      </c>
      <c r="K179" s="613">
        <f t="shared" si="2"/>
        <v>1232.5</v>
      </c>
      <c r="L179" s="612" t="s">
        <v>3072</v>
      </c>
      <c r="M179" s="612" t="s">
        <v>3185</v>
      </c>
      <c r="N179" s="612" t="s">
        <v>3186</v>
      </c>
      <c r="O179" s="612" t="s">
        <v>3187</v>
      </c>
      <c r="P179" s="612" t="s">
        <v>3188</v>
      </c>
      <c r="Q179" s="612" t="s">
        <v>3179</v>
      </c>
    </row>
    <row r="180" spans="1:17">
      <c r="A180" s="607">
        <v>43034</v>
      </c>
      <c r="B180" s="607">
        <v>43062</v>
      </c>
      <c r="C180" s="607">
        <v>43041</v>
      </c>
      <c r="D180" s="608" t="s">
        <v>3158</v>
      </c>
      <c r="E180" s="608" t="s">
        <v>3332</v>
      </c>
      <c r="F180" s="608" t="s">
        <v>3077</v>
      </c>
      <c r="G180" s="608" t="s">
        <v>3333</v>
      </c>
      <c r="H180" s="609">
        <v>13.25</v>
      </c>
      <c r="I180" s="608">
        <v>30</v>
      </c>
      <c r="J180" s="610">
        <v>0.1</v>
      </c>
      <c r="K180" s="609">
        <f t="shared" si="2"/>
        <v>397.5</v>
      </c>
      <c r="L180" s="608" t="s">
        <v>3072</v>
      </c>
      <c r="M180" s="608" t="s">
        <v>3185</v>
      </c>
      <c r="N180" s="608" t="s">
        <v>3186</v>
      </c>
      <c r="O180" s="608" t="s">
        <v>3187</v>
      </c>
      <c r="P180" s="608" t="s">
        <v>3188</v>
      </c>
      <c r="Q180" s="608" t="s">
        <v>3334</v>
      </c>
    </row>
    <row r="181" spans="1:17">
      <c r="A181" s="611">
        <v>42669</v>
      </c>
      <c r="B181" s="611">
        <v>42697</v>
      </c>
      <c r="C181" s="611">
        <v>42673</v>
      </c>
      <c r="D181" s="612" t="s">
        <v>3158</v>
      </c>
      <c r="E181" s="612" t="s">
        <v>3164</v>
      </c>
      <c r="F181" s="612" t="s">
        <v>3045</v>
      </c>
      <c r="G181" s="612" t="s">
        <v>3046</v>
      </c>
      <c r="H181" s="613">
        <v>32</v>
      </c>
      <c r="I181" s="612">
        <v>40</v>
      </c>
      <c r="J181" s="614">
        <v>0.1</v>
      </c>
      <c r="K181" s="613">
        <f t="shared" si="2"/>
        <v>1280</v>
      </c>
      <c r="L181" s="612" t="s">
        <v>3072</v>
      </c>
      <c r="M181" s="612" t="s">
        <v>3185</v>
      </c>
      <c r="N181" s="612" t="s">
        <v>3186</v>
      </c>
      <c r="O181" s="612" t="s">
        <v>3187</v>
      </c>
      <c r="P181" s="612" t="s">
        <v>3188</v>
      </c>
      <c r="Q181" s="612" t="s">
        <v>3051</v>
      </c>
    </row>
    <row r="182" spans="1:17">
      <c r="A182" s="607">
        <v>42670</v>
      </c>
      <c r="B182" s="607">
        <v>42698</v>
      </c>
      <c r="C182" s="607">
        <v>42677</v>
      </c>
      <c r="D182" s="608" t="s">
        <v>3071</v>
      </c>
      <c r="E182" s="608" t="s">
        <v>3172</v>
      </c>
      <c r="F182" s="608" t="s">
        <v>3108</v>
      </c>
      <c r="G182" s="608" t="s">
        <v>3173</v>
      </c>
      <c r="H182" s="609">
        <v>15</v>
      </c>
      <c r="I182" s="608">
        <v>30</v>
      </c>
      <c r="J182" s="610">
        <v>0</v>
      </c>
      <c r="K182" s="609">
        <f t="shared" si="2"/>
        <v>450</v>
      </c>
      <c r="L182" s="608" t="s">
        <v>3072</v>
      </c>
      <c r="M182" s="608" t="s">
        <v>3335</v>
      </c>
      <c r="N182" s="608" t="s">
        <v>3336</v>
      </c>
      <c r="O182" s="608" t="s">
        <v>3337</v>
      </c>
      <c r="P182" s="608" t="s">
        <v>389</v>
      </c>
      <c r="Q182" s="608" t="s">
        <v>3139</v>
      </c>
    </row>
    <row r="183" spans="1:17">
      <c r="A183" s="611">
        <v>42670</v>
      </c>
      <c r="B183" s="611">
        <v>42698</v>
      </c>
      <c r="C183" s="611">
        <v>42670</v>
      </c>
      <c r="D183" s="612" t="s">
        <v>3071</v>
      </c>
      <c r="E183" s="612" t="s">
        <v>3280</v>
      </c>
      <c r="F183" s="612" t="s">
        <v>3108</v>
      </c>
      <c r="G183" s="612" t="s">
        <v>3131</v>
      </c>
      <c r="H183" s="613">
        <v>14</v>
      </c>
      <c r="I183" s="612">
        <v>14</v>
      </c>
      <c r="J183" s="614">
        <v>0</v>
      </c>
      <c r="K183" s="613">
        <f t="shared" si="2"/>
        <v>196</v>
      </c>
      <c r="L183" s="612" t="s">
        <v>3072</v>
      </c>
      <c r="M183" s="612" t="s">
        <v>3335</v>
      </c>
      <c r="N183" s="612" t="s">
        <v>3336</v>
      </c>
      <c r="O183" s="612" t="s">
        <v>3337</v>
      </c>
      <c r="P183" s="612" t="s">
        <v>389</v>
      </c>
      <c r="Q183" s="612" t="s">
        <v>3183</v>
      </c>
    </row>
    <row r="184" spans="1:17">
      <c r="A184" s="607">
        <v>43401</v>
      </c>
      <c r="B184" s="607">
        <v>43429</v>
      </c>
      <c r="C184" s="607">
        <v>43407</v>
      </c>
      <c r="D184" s="608" t="s">
        <v>3158</v>
      </c>
      <c r="E184" s="608" t="s">
        <v>3177</v>
      </c>
      <c r="F184" s="608" t="s">
        <v>3104</v>
      </c>
      <c r="G184" s="608" t="s">
        <v>3178</v>
      </c>
      <c r="H184" s="609">
        <v>49.3</v>
      </c>
      <c r="I184" s="608">
        <v>70</v>
      </c>
      <c r="J184" s="610">
        <v>0</v>
      </c>
      <c r="K184" s="609">
        <f t="shared" si="2"/>
        <v>3451</v>
      </c>
      <c r="L184" s="608" t="s">
        <v>3047</v>
      </c>
      <c r="M184" s="608" t="s">
        <v>3185</v>
      </c>
      <c r="N184" s="608" t="s">
        <v>3186</v>
      </c>
      <c r="O184" s="608" t="s">
        <v>3187</v>
      </c>
      <c r="P184" s="608" t="s">
        <v>3188</v>
      </c>
      <c r="Q184" s="608" t="s">
        <v>3179</v>
      </c>
    </row>
    <row r="185" spans="1:17">
      <c r="A185" s="611">
        <v>42671</v>
      </c>
      <c r="B185" s="611">
        <v>42699</v>
      </c>
      <c r="C185" s="611">
        <v>42676</v>
      </c>
      <c r="D185" s="612" t="s">
        <v>3158</v>
      </c>
      <c r="E185" s="612" t="s">
        <v>3076</v>
      </c>
      <c r="F185" s="612" t="s">
        <v>3077</v>
      </c>
      <c r="G185" s="612" t="s">
        <v>3078</v>
      </c>
      <c r="H185" s="613">
        <v>9.65</v>
      </c>
      <c r="I185" s="612">
        <v>10</v>
      </c>
      <c r="J185" s="614">
        <v>0</v>
      </c>
      <c r="K185" s="613">
        <f t="shared" si="2"/>
        <v>96.5</v>
      </c>
      <c r="L185" s="612" t="s">
        <v>3047</v>
      </c>
      <c r="M185" s="612" t="s">
        <v>3185</v>
      </c>
      <c r="N185" s="612" t="s">
        <v>3186</v>
      </c>
      <c r="O185" s="612" t="s">
        <v>3187</v>
      </c>
      <c r="P185" s="612" t="s">
        <v>3188</v>
      </c>
      <c r="Q185" s="612" t="s">
        <v>3079</v>
      </c>
    </row>
    <row r="186" spans="1:17">
      <c r="A186" s="607">
        <v>43039</v>
      </c>
      <c r="B186" s="607">
        <v>43067</v>
      </c>
      <c r="C186" s="607">
        <v>43047</v>
      </c>
      <c r="D186" s="608" t="s">
        <v>3059</v>
      </c>
      <c r="E186" s="608" t="s">
        <v>3273</v>
      </c>
      <c r="F186" s="608" t="s">
        <v>3108</v>
      </c>
      <c r="G186" s="608" t="s">
        <v>3274</v>
      </c>
      <c r="H186" s="609">
        <v>18</v>
      </c>
      <c r="I186" s="608">
        <v>20</v>
      </c>
      <c r="J186" s="610">
        <v>0</v>
      </c>
      <c r="K186" s="609">
        <f t="shared" si="2"/>
        <v>360</v>
      </c>
      <c r="L186" s="608" t="s">
        <v>3063</v>
      </c>
      <c r="M186" s="608" t="s">
        <v>3318</v>
      </c>
      <c r="N186" s="608" t="s">
        <v>3319</v>
      </c>
      <c r="O186" s="608" t="s">
        <v>3320</v>
      </c>
      <c r="P186" s="608" t="s">
        <v>3188</v>
      </c>
      <c r="Q186" s="608" t="s">
        <v>3135</v>
      </c>
    </row>
    <row r="187" spans="1:17">
      <c r="A187" s="611">
        <v>42309</v>
      </c>
      <c r="B187" s="611">
        <v>42337</v>
      </c>
      <c r="C187" s="611">
        <v>42318</v>
      </c>
      <c r="D187" s="612" t="s">
        <v>3184</v>
      </c>
      <c r="E187" s="612" t="s">
        <v>3076</v>
      </c>
      <c r="F187" s="612" t="s">
        <v>3077</v>
      </c>
      <c r="G187" s="612" t="s">
        <v>3078</v>
      </c>
      <c r="H187" s="613">
        <v>9.65</v>
      </c>
      <c r="I187" s="612">
        <v>20</v>
      </c>
      <c r="J187" s="614">
        <v>0</v>
      </c>
      <c r="K187" s="613">
        <f t="shared" si="2"/>
        <v>193</v>
      </c>
      <c r="L187" s="612" t="s">
        <v>3072</v>
      </c>
      <c r="M187" s="612" t="s">
        <v>3335</v>
      </c>
      <c r="N187" s="612" t="s">
        <v>3336</v>
      </c>
      <c r="O187" s="612" t="s">
        <v>3337</v>
      </c>
      <c r="P187" s="612" t="s">
        <v>389</v>
      </c>
      <c r="Q187" s="612" t="s">
        <v>3079</v>
      </c>
    </row>
    <row r="188" spans="1:17">
      <c r="A188" s="607">
        <v>42309</v>
      </c>
      <c r="B188" s="607">
        <v>42337</v>
      </c>
      <c r="C188" s="607">
        <v>42314</v>
      </c>
      <c r="D188" s="608" t="s">
        <v>3184</v>
      </c>
      <c r="E188" s="608" t="s">
        <v>3210</v>
      </c>
      <c r="F188" s="608" t="s">
        <v>3108</v>
      </c>
      <c r="G188" s="608" t="s">
        <v>3211</v>
      </c>
      <c r="H188" s="609">
        <v>18</v>
      </c>
      <c r="I188" s="608">
        <v>6</v>
      </c>
      <c r="J188" s="610">
        <v>0</v>
      </c>
      <c r="K188" s="609">
        <f t="shared" si="2"/>
        <v>108</v>
      </c>
      <c r="L188" s="608" t="s">
        <v>3072</v>
      </c>
      <c r="M188" s="608" t="s">
        <v>3335</v>
      </c>
      <c r="N188" s="608" t="s">
        <v>3336</v>
      </c>
      <c r="O188" s="608" t="s">
        <v>3337</v>
      </c>
      <c r="P188" s="608" t="s">
        <v>389</v>
      </c>
      <c r="Q188" s="608" t="s">
        <v>3115</v>
      </c>
    </row>
    <row r="189" spans="1:17">
      <c r="A189" s="611">
        <v>42310</v>
      </c>
      <c r="B189" s="611">
        <v>42338</v>
      </c>
      <c r="C189" s="611">
        <v>42319</v>
      </c>
      <c r="D189" s="612" t="s">
        <v>3288</v>
      </c>
      <c r="E189" s="612" t="s">
        <v>3200</v>
      </c>
      <c r="F189" s="612" t="s">
        <v>3123</v>
      </c>
      <c r="G189" s="612" t="s">
        <v>3201</v>
      </c>
      <c r="H189" s="613">
        <v>39</v>
      </c>
      <c r="I189" s="612">
        <v>8</v>
      </c>
      <c r="J189" s="614">
        <v>0</v>
      </c>
      <c r="K189" s="613">
        <f t="shared" si="2"/>
        <v>312</v>
      </c>
      <c r="L189" s="612" t="s">
        <v>3047</v>
      </c>
      <c r="M189" s="612" t="s">
        <v>3239</v>
      </c>
      <c r="N189" s="612" t="s">
        <v>3240</v>
      </c>
      <c r="O189" s="612" t="s">
        <v>3169</v>
      </c>
      <c r="P189" s="612" t="s">
        <v>1036</v>
      </c>
      <c r="Q189" s="612" t="s">
        <v>3139</v>
      </c>
    </row>
    <row r="190" spans="1:17">
      <c r="A190" s="607">
        <v>42676</v>
      </c>
      <c r="B190" s="607">
        <v>42704</v>
      </c>
      <c r="C190" s="607">
        <v>42680</v>
      </c>
      <c r="D190" s="608" t="s">
        <v>3288</v>
      </c>
      <c r="E190" s="608" t="s">
        <v>3243</v>
      </c>
      <c r="F190" s="608" t="s">
        <v>3061</v>
      </c>
      <c r="G190" s="608" t="s">
        <v>3244</v>
      </c>
      <c r="H190" s="609">
        <v>45.6</v>
      </c>
      <c r="I190" s="608">
        <v>14</v>
      </c>
      <c r="J190" s="610">
        <v>0</v>
      </c>
      <c r="K190" s="609">
        <f t="shared" si="2"/>
        <v>638.4</v>
      </c>
      <c r="L190" s="608" t="s">
        <v>3047</v>
      </c>
      <c r="M190" s="608" t="s">
        <v>3239</v>
      </c>
      <c r="N190" s="608" t="s">
        <v>3240</v>
      </c>
      <c r="O190" s="608" t="s">
        <v>3169</v>
      </c>
      <c r="P190" s="608" t="s">
        <v>1036</v>
      </c>
      <c r="Q190" s="608" t="s">
        <v>3150</v>
      </c>
    </row>
    <row r="191" spans="1:17">
      <c r="A191" s="611">
        <v>42310</v>
      </c>
      <c r="B191" s="611">
        <v>42338</v>
      </c>
      <c r="C191" s="611">
        <v>42312</v>
      </c>
      <c r="D191" s="612" t="s">
        <v>3288</v>
      </c>
      <c r="E191" s="612" t="s">
        <v>3210</v>
      </c>
      <c r="F191" s="612" t="s">
        <v>3108</v>
      </c>
      <c r="G191" s="612" t="s">
        <v>3211</v>
      </c>
      <c r="H191" s="613">
        <v>18</v>
      </c>
      <c r="I191" s="612">
        <v>30</v>
      </c>
      <c r="J191" s="614">
        <v>0</v>
      </c>
      <c r="K191" s="613">
        <f t="shared" si="2"/>
        <v>540</v>
      </c>
      <c r="L191" s="612" t="s">
        <v>3047</v>
      </c>
      <c r="M191" s="612" t="s">
        <v>3239</v>
      </c>
      <c r="N191" s="612" t="s">
        <v>3240</v>
      </c>
      <c r="O191" s="612" t="s">
        <v>3169</v>
      </c>
      <c r="P191" s="612" t="s">
        <v>1036</v>
      </c>
      <c r="Q191" s="612" t="s">
        <v>3115</v>
      </c>
    </row>
    <row r="192" spans="1:17">
      <c r="A192" s="607">
        <v>42311</v>
      </c>
      <c r="B192" s="607">
        <v>42325</v>
      </c>
      <c r="C192" s="607">
        <v>42311</v>
      </c>
      <c r="D192" s="608" t="s">
        <v>3043</v>
      </c>
      <c r="E192" s="608" t="s">
        <v>3235</v>
      </c>
      <c r="F192" s="608" t="s">
        <v>3045</v>
      </c>
      <c r="G192" s="608" t="s">
        <v>3206</v>
      </c>
      <c r="H192" s="609">
        <v>21.5</v>
      </c>
      <c r="I192" s="608">
        <v>30</v>
      </c>
      <c r="J192" s="610">
        <v>0</v>
      </c>
      <c r="K192" s="609">
        <f t="shared" si="2"/>
        <v>645</v>
      </c>
      <c r="L192" s="608" t="s">
        <v>3047</v>
      </c>
      <c r="M192" s="608" t="s">
        <v>3207</v>
      </c>
      <c r="N192" s="608" t="s">
        <v>3208</v>
      </c>
      <c r="O192" s="608" t="s">
        <v>3209</v>
      </c>
      <c r="P192" s="608" t="s">
        <v>1373</v>
      </c>
      <c r="Q192" s="608" t="s">
        <v>3099</v>
      </c>
    </row>
    <row r="193" spans="1:17">
      <c r="A193" s="611">
        <v>42677</v>
      </c>
      <c r="B193" s="611">
        <v>42705</v>
      </c>
      <c r="C193" s="611">
        <v>42685</v>
      </c>
      <c r="D193" s="612" t="s">
        <v>3084</v>
      </c>
      <c r="E193" s="612" t="s">
        <v>3180</v>
      </c>
      <c r="F193" s="612" t="s">
        <v>3108</v>
      </c>
      <c r="G193" s="612" t="s">
        <v>3131</v>
      </c>
      <c r="H193" s="613">
        <v>18</v>
      </c>
      <c r="I193" s="612">
        <v>10</v>
      </c>
      <c r="J193" s="614">
        <v>0</v>
      </c>
      <c r="K193" s="613">
        <f t="shared" si="2"/>
        <v>180</v>
      </c>
      <c r="L193" s="612" t="s">
        <v>3072</v>
      </c>
      <c r="M193" s="612" t="s">
        <v>3335</v>
      </c>
      <c r="N193" s="612" t="s">
        <v>3336</v>
      </c>
      <c r="O193" s="612" t="s">
        <v>3337</v>
      </c>
      <c r="P193" s="612" t="s">
        <v>389</v>
      </c>
      <c r="Q193" s="612" t="s">
        <v>3183</v>
      </c>
    </row>
    <row r="194" spans="1:17">
      <c r="A194" s="607">
        <v>42312</v>
      </c>
      <c r="B194" s="607">
        <v>42340</v>
      </c>
      <c r="C194" s="607">
        <v>42315</v>
      </c>
      <c r="D194" s="608" t="s">
        <v>3288</v>
      </c>
      <c r="E194" s="608" t="s">
        <v>3338</v>
      </c>
      <c r="F194" s="608" t="s">
        <v>3053</v>
      </c>
      <c r="G194" s="608" t="s">
        <v>3339</v>
      </c>
      <c r="H194" s="609">
        <v>7</v>
      </c>
      <c r="I194" s="608">
        <v>20</v>
      </c>
      <c r="J194" s="610">
        <v>0</v>
      </c>
      <c r="K194" s="609">
        <f t="shared" si="2"/>
        <v>140</v>
      </c>
      <c r="L194" s="608" t="s">
        <v>3047</v>
      </c>
      <c r="M194" s="608" t="s">
        <v>3340</v>
      </c>
      <c r="N194" s="608" t="s">
        <v>3341</v>
      </c>
      <c r="O194" s="608" t="s">
        <v>3169</v>
      </c>
      <c r="P194" s="608" t="s">
        <v>1036</v>
      </c>
      <c r="Q194" s="608" t="s">
        <v>3067</v>
      </c>
    </row>
    <row r="195" spans="1:17">
      <c r="A195" s="611">
        <v>42681</v>
      </c>
      <c r="B195" s="611">
        <v>42709</v>
      </c>
      <c r="C195" s="611">
        <v>42681</v>
      </c>
      <c r="D195" s="612" t="s">
        <v>3071</v>
      </c>
      <c r="E195" s="612" t="s">
        <v>3342</v>
      </c>
      <c r="F195" s="612" t="s">
        <v>3104</v>
      </c>
      <c r="G195" s="612" t="s">
        <v>3343</v>
      </c>
      <c r="H195" s="613">
        <v>14</v>
      </c>
      <c r="I195" s="612">
        <v>4</v>
      </c>
      <c r="J195" s="614">
        <v>0</v>
      </c>
      <c r="K195" s="613">
        <f t="shared" ref="K195:K258" si="3">I195*H195</f>
        <v>56</v>
      </c>
      <c r="L195" s="612" t="s">
        <v>3063</v>
      </c>
      <c r="M195" s="612" t="s">
        <v>3344</v>
      </c>
      <c r="N195" s="612" t="s">
        <v>3345</v>
      </c>
      <c r="O195" s="612" t="s">
        <v>3346</v>
      </c>
      <c r="P195" s="612" t="s">
        <v>910</v>
      </c>
      <c r="Q195" s="612" t="s">
        <v>3157</v>
      </c>
    </row>
    <row r="196" spans="1:17">
      <c r="A196" s="607">
        <v>43411</v>
      </c>
      <c r="B196" s="607">
        <v>43439</v>
      </c>
      <c r="C196" s="607">
        <v>43414</v>
      </c>
      <c r="D196" s="608" t="s">
        <v>3071</v>
      </c>
      <c r="E196" s="608" t="s">
        <v>3270</v>
      </c>
      <c r="F196" s="608" t="s">
        <v>3081</v>
      </c>
      <c r="G196" s="608" t="s">
        <v>3271</v>
      </c>
      <c r="H196" s="609">
        <v>15.5</v>
      </c>
      <c r="I196" s="608">
        <v>5</v>
      </c>
      <c r="J196" s="610">
        <v>0</v>
      </c>
      <c r="K196" s="609">
        <f t="shared" si="3"/>
        <v>77.5</v>
      </c>
      <c r="L196" s="608" t="s">
        <v>3063</v>
      </c>
      <c r="M196" s="608" t="s">
        <v>3344</v>
      </c>
      <c r="N196" s="608" t="s">
        <v>3345</v>
      </c>
      <c r="O196" s="608" t="s">
        <v>3346</v>
      </c>
      <c r="P196" s="608" t="s">
        <v>910</v>
      </c>
      <c r="Q196" s="608" t="s">
        <v>3070</v>
      </c>
    </row>
    <row r="197" spans="1:17">
      <c r="A197" s="611">
        <v>42681</v>
      </c>
      <c r="B197" s="611">
        <v>42709</v>
      </c>
      <c r="C197" s="611">
        <v>42688</v>
      </c>
      <c r="D197" s="612" t="s">
        <v>3071</v>
      </c>
      <c r="E197" s="612" t="s">
        <v>3107</v>
      </c>
      <c r="F197" s="612" t="s">
        <v>3108</v>
      </c>
      <c r="G197" s="612" t="s">
        <v>3109</v>
      </c>
      <c r="H197" s="613">
        <v>18</v>
      </c>
      <c r="I197" s="612">
        <v>4</v>
      </c>
      <c r="J197" s="614">
        <v>0</v>
      </c>
      <c r="K197" s="613">
        <f t="shared" si="3"/>
        <v>72</v>
      </c>
      <c r="L197" s="612" t="s">
        <v>3063</v>
      </c>
      <c r="M197" s="612" t="s">
        <v>3344</v>
      </c>
      <c r="N197" s="612" t="s">
        <v>3345</v>
      </c>
      <c r="O197" s="612" t="s">
        <v>3346</v>
      </c>
      <c r="P197" s="612" t="s">
        <v>910</v>
      </c>
      <c r="Q197" s="612" t="s">
        <v>3110</v>
      </c>
    </row>
    <row r="198" spans="1:17">
      <c r="A198" s="607">
        <v>43047</v>
      </c>
      <c r="B198" s="607">
        <v>43075</v>
      </c>
      <c r="C198" s="607">
        <v>43052</v>
      </c>
      <c r="D198" s="608" t="s">
        <v>3129</v>
      </c>
      <c r="E198" s="608" t="s">
        <v>3275</v>
      </c>
      <c r="F198" s="608" t="s">
        <v>3077</v>
      </c>
      <c r="G198" s="608" t="s">
        <v>3276</v>
      </c>
      <c r="H198" s="609">
        <v>12</v>
      </c>
      <c r="I198" s="608">
        <v>30</v>
      </c>
      <c r="J198" s="610">
        <v>0</v>
      </c>
      <c r="K198" s="609">
        <f t="shared" si="3"/>
        <v>360</v>
      </c>
      <c r="L198" s="608" t="s">
        <v>3063</v>
      </c>
      <c r="M198" s="608" t="s">
        <v>3347</v>
      </c>
      <c r="N198" s="608" t="s">
        <v>3348</v>
      </c>
      <c r="O198" s="608" t="s">
        <v>3349</v>
      </c>
      <c r="P198" s="608" t="s">
        <v>3188</v>
      </c>
      <c r="Q198" s="608" t="s">
        <v>3279</v>
      </c>
    </row>
    <row r="199" spans="1:17">
      <c r="A199" s="611">
        <v>42682</v>
      </c>
      <c r="B199" s="611">
        <v>42710</v>
      </c>
      <c r="C199" s="611">
        <v>42687</v>
      </c>
      <c r="D199" s="612" t="s">
        <v>3129</v>
      </c>
      <c r="E199" s="612" t="s">
        <v>3255</v>
      </c>
      <c r="F199" s="612" t="s">
        <v>3081</v>
      </c>
      <c r="G199" s="612" t="s">
        <v>3256</v>
      </c>
      <c r="H199" s="613">
        <v>43.9</v>
      </c>
      <c r="I199" s="612">
        <v>80</v>
      </c>
      <c r="J199" s="614">
        <v>0.15</v>
      </c>
      <c r="K199" s="613">
        <f t="shared" si="3"/>
        <v>3512</v>
      </c>
      <c r="L199" s="612" t="s">
        <v>3063</v>
      </c>
      <c r="M199" s="612" t="s">
        <v>3347</v>
      </c>
      <c r="N199" s="612" t="s">
        <v>3348</v>
      </c>
      <c r="O199" s="612" t="s">
        <v>3349</v>
      </c>
      <c r="P199" s="612" t="s">
        <v>3188</v>
      </c>
      <c r="Q199" s="612" t="s">
        <v>3139</v>
      </c>
    </row>
    <row r="200" spans="1:17">
      <c r="A200" s="607">
        <v>43047</v>
      </c>
      <c r="B200" s="607">
        <v>43075</v>
      </c>
      <c r="C200" s="607">
        <v>43055</v>
      </c>
      <c r="D200" s="608" t="s">
        <v>3129</v>
      </c>
      <c r="E200" s="608" t="s">
        <v>3136</v>
      </c>
      <c r="F200" s="608" t="s">
        <v>3045</v>
      </c>
      <c r="G200" s="608" t="s">
        <v>3117</v>
      </c>
      <c r="H200" s="609">
        <v>55</v>
      </c>
      <c r="I200" s="608">
        <v>40</v>
      </c>
      <c r="J200" s="610">
        <v>0.15</v>
      </c>
      <c r="K200" s="609">
        <f t="shared" si="3"/>
        <v>2200</v>
      </c>
      <c r="L200" s="608" t="s">
        <v>3063</v>
      </c>
      <c r="M200" s="608" t="s">
        <v>3347</v>
      </c>
      <c r="N200" s="608" t="s">
        <v>3348</v>
      </c>
      <c r="O200" s="608" t="s">
        <v>3349</v>
      </c>
      <c r="P200" s="608" t="s">
        <v>3188</v>
      </c>
      <c r="Q200" s="608" t="s">
        <v>3102</v>
      </c>
    </row>
    <row r="201" spans="1:17">
      <c r="A201" s="611">
        <v>43047</v>
      </c>
      <c r="B201" s="611">
        <v>43075</v>
      </c>
      <c r="C201" s="611">
        <v>43049</v>
      </c>
      <c r="D201" s="612" t="s">
        <v>3129</v>
      </c>
      <c r="E201" s="612" t="s">
        <v>3137</v>
      </c>
      <c r="F201" s="612" t="s">
        <v>3104</v>
      </c>
      <c r="G201" s="612" t="s">
        <v>3138</v>
      </c>
      <c r="H201" s="613">
        <v>17.45</v>
      </c>
      <c r="I201" s="612">
        <v>21</v>
      </c>
      <c r="J201" s="614">
        <v>0.15</v>
      </c>
      <c r="K201" s="613">
        <f t="shared" si="3"/>
        <v>366.45</v>
      </c>
      <c r="L201" s="612" t="s">
        <v>3063</v>
      </c>
      <c r="M201" s="612" t="s">
        <v>3347</v>
      </c>
      <c r="N201" s="612" t="s">
        <v>3348</v>
      </c>
      <c r="O201" s="612" t="s">
        <v>3349</v>
      </c>
      <c r="P201" s="612" t="s">
        <v>3188</v>
      </c>
      <c r="Q201" s="612" t="s">
        <v>3139</v>
      </c>
    </row>
    <row r="202" spans="1:17">
      <c r="A202" s="607">
        <v>42316</v>
      </c>
      <c r="B202" s="607">
        <v>42344</v>
      </c>
      <c r="C202" s="607">
        <v>42319</v>
      </c>
      <c r="D202" s="608" t="s">
        <v>3129</v>
      </c>
      <c r="E202" s="608" t="s">
        <v>3180</v>
      </c>
      <c r="F202" s="608" t="s">
        <v>3108</v>
      </c>
      <c r="G202" s="608" t="s">
        <v>3131</v>
      </c>
      <c r="H202" s="609">
        <v>18</v>
      </c>
      <c r="I202" s="608">
        <v>70</v>
      </c>
      <c r="J202" s="610">
        <v>0.15</v>
      </c>
      <c r="K202" s="609">
        <f t="shared" si="3"/>
        <v>1260</v>
      </c>
      <c r="L202" s="608" t="s">
        <v>3063</v>
      </c>
      <c r="M202" s="608" t="s">
        <v>3347</v>
      </c>
      <c r="N202" s="608" t="s">
        <v>3348</v>
      </c>
      <c r="O202" s="608" t="s">
        <v>3349</v>
      </c>
      <c r="P202" s="608" t="s">
        <v>3188</v>
      </c>
      <c r="Q202" s="608" t="s">
        <v>3183</v>
      </c>
    </row>
    <row r="203" spans="1:17">
      <c r="A203" s="611">
        <v>43048</v>
      </c>
      <c r="B203" s="611">
        <v>43062</v>
      </c>
      <c r="C203" s="611">
        <v>43055</v>
      </c>
      <c r="D203" s="612" t="s">
        <v>3158</v>
      </c>
      <c r="E203" s="612" t="s">
        <v>3068</v>
      </c>
      <c r="F203" s="612" t="s">
        <v>3061</v>
      </c>
      <c r="G203" s="612" t="s">
        <v>3069</v>
      </c>
      <c r="H203" s="613">
        <v>23.25</v>
      </c>
      <c r="I203" s="612">
        <v>9</v>
      </c>
      <c r="J203" s="614">
        <v>0</v>
      </c>
      <c r="K203" s="613">
        <f t="shared" si="3"/>
        <v>209.25</v>
      </c>
      <c r="L203" s="612" t="s">
        <v>3047</v>
      </c>
      <c r="M203" s="612" t="s">
        <v>3344</v>
      </c>
      <c r="N203" s="612" t="s">
        <v>3345</v>
      </c>
      <c r="O203" s="612" t="s">
        <v>3346</v>
      </c>
      <c r="P203" s="612" t="s">
        <v>910</v>
      </c>
      <c r="Q203" s="612" t="s">
        <v>3070</v>
      </c>
    </row>
    <row r="204" spans="1:17">
      <c r="A204" s="607">
        <v>42683</v>
      </c>
      <c r="B204" s="607">
        <v>42697</v>
      </c>
      <c r="C204" s="607">
        <v>42693</v>
      </c>
      <c r="D204" s="608" t="s">
        <v>3158</v>
      </c>
      <c r="E204" s="608" t="s">
        <v>3323</v>
      </c>
      <c r="F204" s="608" t="s">
        <v>3081</v>
      </c>
      <c r="G204" s="608" t="s">
        <v>3324</v>
      </c>
      <c r="H204" s="609">
        <v>25</v>
      </c>
      <c r="I204" s="608">
        <v>6</v>
      </c>
      <c r="J204" s="610">
        <v>0</v>
      </c>
      <c r="K204" s="609">
        <f t="shared" si="3"/>
        <v>150</v>
      </c>
      <c r="L204" s="608" t="s">
        <v>3047</v>
      </c>
      <c r="M204" s="608" t="s">
        <v>3344</v>
      </c>
      <c r="N204" s="608" t="s">
        <v>3345</v>
      </c>
      <c r="O204" s="608" t="s">
        <v>3346</v>
      </c>
      <c r="P204" s="608" t="s">
        <v>910</v>
      </c>
      <c r="Q204" s="608" t="s">
        <v>3191</v>
      </c>
    </row>
    <row r="205" spans="1:17">
      <c r="A205" s="611">
        <v>42317</v>
      </c>
      <c r="B205" s="611">
        <v>42331</v>
      </c>
      <c r="C205" s="611">
        <v>42319</v>
      </c>
      <c r="D205" s="612" t="s">
        <v>3158</v>
      </c>
      <c r="E205" s="612" t="s">
        <v>3044</v>
      </c>
      <c r="F205" s="612" t="s">
        <v>3045</v>
      </c>
      <c r="G205" s="612" t="s">
        <v>3046</v>
      </c>
      <c r="H205" s="613">
        <v>34.799999999999997</v>
      </c>
      <c r="I205" s="612">
        <v>40</v>
      </c>
      <c r="J205" s="614">
        <v>0</v>
      </c>
      <c r="K205" s="613">
        <f t="shared" si="3"/>
        <v>1392</v>
      </c>
      <c r="L205" s="612" t="s">
        <v>3047</v>
      </c>
      <c r="M205" s="612" t="s">
        <v>3344</v>
      </c>
      <c r="N205" s="612" t="s">
        <v>3345</v>
      </c>
      <c r="O205" s="612" t="s">
        <v>3346</v>
      </c>
      <c r="P205" s="612" t="s">
        <v>910</v>
      </c>
      <c r="Q205" s="612" t="s">
        <v>3051</v>
      </c>
    </row>
    <row r="206" spans="1:17">
      <c r="A206" s="607">
        <v>42317</v>
      </c>
      <c r="B206" s="607">
        <v>42331</v>
      </c>
      <c r="C206" s="607">
        <v>42317</v>
      </c>
      <c r="D206" s="608" t="s">
        <v>3158</v>
      </c>
      <c r="E206" s="608" t="s">
        <v>3111</v>
      </c>
      <c r="F206" s="608" t="s">
        <v>3045</v>
      </c>
      <c r="G206" s="608" t="s">
        <v>3112</v>
      </c>
      <c r="H206" s="609">
        <v>12.5</v>
      </c>
      <c r="I206" s="608">
        <v>4</v>
      </c>
      <c r="J206" s="610">
        <v>0</v>
      </c>
      <c r="K206" s="609">
        <f t="shared" si="3"/>
        <v>50</v>
      </c>
      <c r="L206" s="608" t="s">
        <v>3047</v>
      </c>
      <c r="M206" s="608" t="s">
        <v>3344</v>
      </c>
      <c r="N206" s="608" t="s">
        <v>3345</v>
      </c>
      <c r="O206" s="608" t="s">
        <v>3346</v>
      </c>
      <c r="P206" s="608" t="s">
        <v>910</v>
      </c>
      <c r="Q206" s="608" t="s">
        <v>3051</v>
      </c>
    </row>
    <row r="207" spans="1:17">
      <c r="A207" s="611">
        <v>43048</v>
      </c>
      <c r="B207" s="611">
        <v>43062</v>
      </c>
      <c r="C207" s="611">
        <v>43053</v>
      </c>
      <c r="D207" s="612" t="s">
        <v>3158</v>
      </c>
      <c r="E207" s="612" t="s">
        <v>3241</v>
      </c>
      <c r="F207" s="612" t="s">
        <v>3077</v>
      </c>
      <c r="G207" s="612" t="s">
        <v>3242</v>
      </c>
      <c r="H207" s="613">
        <v>6</v>
      </c>
      <c r="I207" s="612">
        <v>12</v>
      </c>
      <c r="J207" s="614">
        <v>0</v>
      </c>
      <c r="K207" s="613">
        <f t="shared" si="3"/>
        <v>72</v>
      </c>
      <c r="L207" s="612" t="s">
        <v>3047</v>
      </c>
      <c r="M207" s="612" t="s">
        <v>3344</v>
      </c>
      <c r="N207" s="612" t="s">
        <v>3345</v>
      </c>
      <c r="O207" s="612" t="s">
        <v>3346</v>
      </c>
      <c r="P207" s="612" t="s">
        <v>910</v>
      </c>
      <c r="Q207" s="612" t="s">
        <v>3070</v>
      </c>
    </row>
    <row r="208" spans="1:17">
      <c r="A208" s="607">
        <v>42318</v>
      </c>
      <c r="B208" s="607">
        <v>42346</v>
      </c>
      <c r="C208" s="607">
        <v>42327</v>
      </c>
      <c r="D208" s="608" t="s">
        <v>3071</v>
      </c>
      <c r="E208" s="608" t="s">
        <v>3091</v>
      </c>
      <c r="F208" s="608" t="s">
        <v>3053</v>
      </c>
      <c r="G208" s="608" t="s">
        <v>3092</v>
      </c>
      <c r="H208" s="609">
        <v>19.5</v>
      </c>
      <c r="I208" s="608">
        <v>16</v>
      </c>
      <c r="J208" s="610">
        <v>0</v>
      </c>
      <c r="K208" s="609">
        <f t="shared" si="3"/>
        <v>312</v>
      </c>
      <c r="L208" s="608" t="s">
        <v>3072</v>
      </c>
      <c r="M208" s="608" t="s">
        <v>3350</v>
      </c>
      <c r="N208" s="608" t="s">
        <v>3351</v>
      </c>
      <c r="O208" s="608" t="s">
        <v>3264</v>
      </c>
      <c r="P208" s="608" t="s">
        <v>1461</v>
      </c>
      <c r="Q208" s="608" t="s">
        <v>3093</v>
      </c>
    </row>
    <row r="209" spans="1:17">
      <c r="A209" s="611">
        <v>43414</v>
      </c>
      <c r="B209" s="611">
        <v>43442</v>
      </c>
      <c r="C209" s="611">
        <v>43418</v>
      </c>
      <c r="D209" s="612" t="s">
        <v>3071</v>
      </c>
      <c r="E209" s="612" t="s">
        <v>3325</v>
      </c>
      <c r="F209" s="612" t="s">
        <v>3081</v>
      </c>
      <c r="G209" s="612" t="s">
        <v>3326</v>
      </c>
      <c r="H209" s="613">
        <v>22</v>
      </c>
      <c r="I209" s="612">
        <v>24</v>
      </c>
      <c r="J209" s="614">
        <v>0</v>
      </c>
      <c r="K209" s="613">
        <f t="shared" si="3"/>
        <v>528</v>
      </c>
      <c r="L209" s="612" t="s">
        <v>3072</v>
      </c>
      <c r="M209" s="612" t="s">
        <v>3350</v>
      </c>
      <c r="N209" s="612" t="s">
        <v>3351</v>
      </c>
      <c r="O209" s="612" t="s">
        <v>3264</v>
      </c>
      <c r="P209" s="612" t="s">
        <v>1461</v>
      </c>
      <c r="Q209" s="612" t="s">
        <v>3083</v>
      </c>
    </row>
    <row r="210" spans="1:17">
      <c r="A210" s="607">
        <v>42684</v>
      </c>
      <c r="B210" s="607">
        <v>42712</v>
      </c>
      <c r="C210" s="607">
        <v>42693</v>
      </c>
      <c r="D210" s="608" t="s">
        <v>3071</v>
      </c>
      <c r="E210" s="608" t="s">
        <v>3260</v>
      </c>
      <c r="F210" s="608" t="s">
        <v>3108</v>
      </c>
      <c r="G210" s="608" t="s">
        <v>3261</v>
      </c>
      <c r="H210" s="609">
        <v>7.75</v>
      </c>
      <c r="I210" s="608">
        <v>50</v>
      </c>
      <c r="J210" s="610">
        <v>0</v>
      </c>
      <c r="K210" s="609">
        <f t="shared" si="3"/>
        <v>387.5</v>
      </c>
      <c r="L210" s="608" t="s">
        <v>3072</v>
      </c>
      <c r="M210" s="608" t="s">
        <v>3350</v>
      </c>
      <c r="N210" s="608" t="s">
        <v>3351</v>
      </c>
      <c r="O210" s="608" t="s">
        <v>3264</v>
      </c>
      <c r="P210" s="608" t="s">
        <v>1461</v>
      </c>
      <c r="Q210" s="608" t="s">
        <v>3150</v>
      </c>
    </row>
    <row r="211" spans="1:17">
      <c r="A211" s="611">
        <v>42319</v>
      </c>
      <c r="B211" s="611">
        <v>42347</v>
      </c>
      <c r="C211" s="611">
        <v>42327</v>
      </c>
      <c r="D211" s="612" t="s">
        <v>3199</v>
      </c>
      <c r="E211" s="612" t="s">
        <v>3056</v>
      </c>
      <c r="F211" s="612" t="s">
        <v>3045</v>
      </c>
      <c r="G211" s="612" t="s">
        <v>3057</v>
      </c>
      <c r="H211" s="613">
        <v>21</v>
      </c>
      <c r="I211" s="612">
        <v>50</v>
      </c>
      <c r="J211" s="614">
        <v>0.2</v>
      </c>
      <c r="K211" s="613">
        <f t="shared" si="3"/>
        <v>1050</v>
      </c>
      <c r="L211" s="612" t="s">
        <v>3063</v>
      </c>
      <c r="M211" s="612" t="s">
        <v>3196</v>
      </c>
      <c r="N211" s="612" t="s">
        <v>3197</v>
      </c>
      <c r="O211" s="612" t="s">
        <v>3198</v>
      </c>
      <c r="P211" s="612" t="s">
        <v>1303</v>
      </c>
      <c r="Q211" s="612" t="s">
        <v>3058</v>
      </c>
    </row>
    <row r="212" spans="1:17">
      <c r="A212" s="607">
        <v>43050</v>
      </c>
      <c r="B212" s="607">
        <v>43078</v>
      </c>
      <c r="C212" s="607">
        <v>43053</v>
      </c>
      <c r="D212" s="608" t="s">
        <v>3199</v>
      </c>
      <c r="E212" s="608" t="s">
        <v>3130</v>
      </c>
      <c r="F212" s="608" t="s">
        <v>3108</v>
      </c>
      <c r="G212" s="608" t="s">
        <v>3131</v>
      </c>
      <c r="H212" s="609">
        <v>19</v>
      </c>
      <c r="I212" s="608">
        <v>25</v>
      </c>
      <c r="J212" s="610">
        <v>0.2</v>
      </c>
      <c r="K212" s="609">
        <f t="shared" si="3"/>
        <v>475</v>
      </c>
      <c r="L212" s="608" t="s">
        <v>3063</v>
      </c>
      <c r="M212" s="608" t="s">
        <v>3196</v>
      </c>
      <c r="N212" s="608" t="s">
        <v>3197</v>
      </c>
      <c r="O212" s="608" t="s">
        <v>3198</v>
      </c>
      <c r="P212" s="608" t="s">
        <v>1303</v>
      </c>
      <c r="Q212" s="608" t="s">
        <v>3135</v>
      </c>
    </row>
    <row r="213" spans="1:17">
      <c r="A213" s="611">
        <v>42319</v>
      </c>
      <c r="B213" s="611">
        <v>42347</v>
      </c>
      <c r="C213" s="611">
        <v>42326</v>
      </c>
      <c r="D213" s="612" t="s">
        <v>3199</v>
      </c>
      <c r="E213" s="612" t="s">
        <v>3193</v>
      </c>
      <c r="F213" s="612" t="s">
        <v>3077</v>
      </c>
      <c r="G213" s="612" t="s">
        <v>3194</v>
      </c>
      <c r="H213" s="613">
        <v>25.89</v>
      </c>
      <c r="I213" s="612">
        <v>35</v>
      </c>
      <c r="J213" s="614">
        <v>0.2</v>
      </c>
      <c r="K213" s="613">
        <f t="shared" si="3"/>
        <v>906.15</v>
      </c>
      <c r="L213" s="612" t="s">
        <v>3063</v>
      </c>
      <c r="M213" s="612" t="s">
        <v>3196</v>
      </c>
      <c r="N213" s="612" t="s">
        <v>3197</v>
      </c>
      <c r="O213" s="612" t="s">
        <v>3198</v>
      </c>
      <c r="P213" s="612" t="s">
        <v>1303</v>
      </c>
      <c r="Q213" s="612" t="s">
        <v>3195</v>
      </c>
    </row>
    <row r="214" spans="1:17">
      <c r="A214" s="607">
        <v>42685</v>
      </c>
      <c r="B214" s="607">
        <v>42713</v>
      </c>
      <c r="C214" s="607">
        <v>42692</v>
      </c>
      <c r="D214" s="608" t="s">
        <v>3199</v>
      </c>
      <c r="E214" s="608" t="s">
        <v>3332</v>
      </c>
      <c r="F214" s="608" t="s">
        <v>3077</v>
      </c>
      <c r="G214" s="608" t="s">
        <v>3333</v>
      </c>
      <c r="H214" s="609">
        <v>13.25</v>
      </c>
      <c r="I214" s="608">
        <v>30</v>
      </c>
      <c r="J214" s="610">
        <v>0.2</v>
      </c>
      <c r="K214" s="609">
        <f t="shared" si="3"/>
        <v>397.5</v>
      </c>
      <c r="L214" s="608" t="s">
        <v>3063</v>
      </c>
      <c r="M214" s="608" t="s">
        <v>3196</v>
      </c>
      <c r="N214" s="608" t="s">
        <v>3197</v>
      </c>
      <c r="O214" s="608" t="s">
        <v>3198</v>
      </c>
      <c r="P214" s="608" t="s">
        <v>1303</v>
      </c>
      <c r="Q214" s="608" t="s">
        <v>3334</v>
      </c>
    </row>
    <row r="215" spans="1:17">
      <c r="A215" s="611">
        <v>42688</v>
      </c>
      <c r="B215" s="611">
        <v>42716</v>
      </c>
      <c r="C215" s="611">
        <v>42689</v>
      </c>
      <c r="D215" s="612" t="s">
        <v>3071</v>
      </c>
      <c r="E215" s="612" t="s">
        <v>3136</v>
      </c>
      <c r="F215" s="612" t="s">
        <v>3045</v>
      </c>
      <c r="G215" s="612" t="s">
        <v>3117</v>
      </c>
      <c r="H215" s="613">
        <v>55</v>
      </c>
      <c r="I215" s="612">
        <v>9</v>
      </c>
      <c r="J215" s="614">
        <v>0</v>
      </c>
      <c r="K215" s="613">
        <f t="shared" si="3"/>
        <v>495</v>
      </c>
      <c r="L215" s="612" t="s">
        <v>3047</v>
      </c>
      <c r="M215" s="612" t="s">
        <v>3352</v>
      </c>
      <c r="N215" s="612" t="s">
        <v>3353</v>
      </c>
      <c r="O215" s="612" t="s">
        <v>3354</v>
      </c>
      <c r="P215" s="612" t="s">
        <v>915</v>
      </c>
      <c r="Q215" s="612" t="s">
        <v>3102</v>
      </c>
    </row>
    <row r="216" spans="1:17">
      <c r="A216" s="607">
        <v>42322</v>
      </c>
      <c r="B216" s="607">
        <v>42350</v>
      </c>
      <c r="C216" s="607">
        <v>42323</v>
      </c>
      <c r="D216" s="608" t="s">
        <v>3071</v>
      </c>
      <c r="E216" s="608" t="s">
        <v>3080</v>
      </c>
      <c r="F216" s="608" t="s">
        <v>3081</v>
      </c>
      <c r="G216" s="608" t="s">
        <v>3082</v>
      </c>
      <c r="H216" s="609">
        <v>21.05</v>
      </c>
      <c r="I216" s="608">
        <v>40</v>
      </c>
      <c r="J216" s="610">
        <v>0</v>
      </c>
      <c r="K216" s="609">
        <f t="shared" si="3"/>
        <v>842</v>
      </c>
      <c r="L216" s="608" t="s">
        <v>3047</v>
      </c>
      <c r="M216" s="608" t="s">
        <v>3352</v>
      </c>
      <c r="N216" s="608" t="s">
        <v>3353</v>
      </c>
      <c r="O216" s="608" t="s">
        <v>3354</v>
      </c>
      <c r="P216" s="608" t="s">
        <v>915</v>
      </c>
      <c r="Q216" s="608" t="s">
        <v>3083</v>
      </c>
    </row>
    <row r="217" spans="1:17">
      <c r="A217" s="611">
        <v>43418</v>
      </c>
      <c r="B217" s="611">
        <v>43446</v>
      </c>
      <c r="C217" s="611">
        <v>43422</v>
      </c>
      <c r="D217" s="612" t="s">
        <v>3071</v>
      </c>
      <c r="E217" s="612" t="s">
        <v>3281</v>
      </c>
      <c r="F217" s="612" t="s">
        <v>3104</v>
      </c>
      <c r="G217" s="612" t="s">
        <v>3282</v>
      </c>
      <c r="H217" s="613">
        <v>12.5</v>
      </c>
      <c r="I217" s="612">
        <v>10</v>
      </c>
      <c r="J217" s="614">
        <v>0</v>
      </c>
      <c r="K217" s="613">
        <f t="shared" si="3"/>
        <v>125</v>
      </c>
      <c r="L217" s="612" t="s">
        <v>3047</v>
      </c>
      <c r="M217" s="612" t="s">
        <v>3352</v>
      </c>
      <c r="N217" s="612" t="s">
        <v>3353</v>
      </c>
      <c r="O217" s="612" t="s">
        <v>3354</v>
      </c>
      <c r="P217" s="612" t="s">
        <v>915</v>
      </c>
      <c r="Q217" s="612" t="s">
        <v>3106</v>
      </c>
    </row>
    <row r="218" spans="1:17">
      <c r="A218" s="607">
        <v>42689</v>
      </c>
      <c r="B218" s="607">
        <v>42731</v>
      </c>
      <c r="C218" s="607">
        <v>42696</v>
      </c>
      <c r="D218" s="608" t="s">
        <v>3071</v>
      </c>
      <c r="E218" s="608" t="s">
        <v>3192</v>
      </c>
      <c r="F218" s="608" t="s">
        <v>3053</v>
      </c>
      <c r="G218" s="608" t="s">
        <v>3092</v>
      </c>
      <c r="H218" s="609">
        <v>38</v>
      </c>
      <c r="I218" s="608">
        <v>12</v>
      </c>
      <c r="J218" s="610">
        <v>0.05</v>
      </c>
      <c r="K218" s="609">
        <f t="shared" si="3"/>
        <v>456</v>
      </c>
      <c r="L218" s="608" t="s">
        <v>3072</v>
      </c>
      <c r="M218" s="608" t="s">
        <v>3227</v>
      </c>
      <c r="N218" s="608" t="s">
        <v>3228</v>
      </c>
      <c r="O218" s="608" t="s">
        <v>3229</v>
      </c>
      <c r="P218" s="608" t="s">
        <v>3188</v>
      </c>
      <c r="Q218" s="608" t="s">
        <v>3093</v>
      </c>
    </row>
    <row r="219" spans="1:17">
      <c r="A219" s="611">
        <v>42323</v>
      </c>
      <c r="B219" s="611">
        <v>42365</v>
      </c>
      <c r="C219" s="611">
        <v>42326</v>
      </c>
      <c r="D219" s="612" t="s">
        <v>3071</v>
      </c>
      <c r="E219" s="612" t="s">
        <v>3355</v>
      </c>
      <c r="F219" s="612" t="s">
        <v>3108</v>
      </c>
      <c r="G219" s="612" t="s">
        <v>3356</v>
      </c>
      <c r="H219" s="613">
        <v>263.5</v>
      </c>
      <c r="I219" s="612">
        <v>20</v>
      </c>
      <c r="J219" s="614">
        <v>0.05</v>
      </c>
      <c r="K219" s="613">
        <f t="shared" si="3"/>
        <v>5270</v>
      </c>
      <c r="L219" s="612" t="s">
        <v>3072</v>
      </c>
      <c r="M219" s="612" t="s">
        <v>3227</v>
      </c>
      <c r="N219" s="612" t="s">
        <v>3228</v>
      </c>
      <c r="O219" s="612" t="s">
        <v>3229</v>
      </c>
      <c r="P219" s="612" t="s">
        <v>3188</v>
      </c>
      <c r="Q219" s="612" t="s">
        <v>3110</v>
      </c>
    </row>
    <row r="220" spans="1:17">
      <c r="A220" s="607">
        <v>42323</v>
      </c>
      <c r="B220" s="607">
        <v>42365</v>
      </c>
      <c r="C220" s="607">
        <v>42323</v>
      </c>
      <c r="D220" s="608" t="s">
        <v>3071</v>
      </c>
      <c r="E220" s="608" t="s">
        <v>3193</v>
      </c>
      <c r="F220" s="608" t="s">
        <v>3077</v>
      </c>
      <c r="G220" s="608" t="s">
        <v>3194</v>
      </c>
      <c r="H220" s="609">
        <v>25.89</v>
      </c>
      <c r="I220" s="608">
        <v>8</v>
      </c>
      <c r="J220" s="610">
        <v>0.05</v>
      </c>
      <c r="K220" s="609">
        <f t="shared" si="3"/>
        <v>207.12</v>
      </c>
      <c r="L220" s="608" t="s">
        <v>3072</v>
      </c>
      <c r="M220" s="608" t="s">
        <v>3227</v>
      </c>
      <c r="N220" s="608" t="s">
        <v>3228</v>
      </c>
      <c r="O220" s="608" t="s">
        <v>3229</v>
      </c>
      <c r="P220" s="608" t="s">
        <v>3188</v>
      </c>
      <c r="Q220" s="608" t="s">
        <v>3195</v>
      </c>
    </row>
    <row r="221" spans="1:17">
      <c r="A221" s="611">
        <v>43054</v>
      </c>
      <c r="B221" s="611">
        <v>43096</v>
      </c>
      <c r="C221" s="611">
        <v>43063</v>
      </c>
      <c r="D221" s="612" t="s">
        <v>3071</v>
      </c>
      <c r="E221" s="612" t="s">
        <v>3265</v>
      </c>
      <c r="F221" s="612" t="s">
        <v>3104</v>
      </c>
      <c r="G221" s="612" t="s">
        <v>3266</v>
      </c>
      <c r="H221" s="613">
        <v>9.1999999999999993</v>
      </c>
      <c r="I221" s="612">
        <v>10</v>
      </c>
      <c r="J221" s="614">
        <v>0.05</v>
      </c>
      <c r="K221" s="613">
        <f t="shared" si="3"/>
        <v>92</v>
      </c>
      <c r="L221" s="612" t="s">
        <v>3072</v>
      </c>
      <c r="M221" s="612" t="s">
        <v>3227</v>
      </c>
      <c r="N221" s="612" t="s">
        <v>3228</v>
      </c>
      <c r="O221" s="612" t="s">
        <v>3229</v>
      </c>
      <c r="P221" s="612" t="s">
        <v>3188</v>
      </c>
      <c r="Q221" s="612" t="s">
        <v>3106</v>
      </c>
    </row>
    <row r="222" spans="1:17">
      <c r="A222" s="607">
        <v>42324</v>
      </c>
      <c r="B222" s="607">
        <v>42352</v>
      </c>
      <c r="C222" s="607">
        <v>42328</v>
      </c>
      <c r="D222" s="608" t="s">
        <v>3084</v>
      </c>
      <c r="E222" s="608" t="s">
        <v>3357</v>
      </c>
      <c r="F222" s="608" t="s">
        <v>3104</v>
      </c>
      <c r="G222" s="608" t="s">
        <v>3358</v>
      </c>
      <c r="H222" s="609">
        <v>31.23</v>
      </c>
      <c r="I222" s="608">
        <v>50</v>
      </c>
      <c r="J222" s="610">
        <v>0.15</v>
      </c>
      <c r="K222" s="609">
        <f t="shared" si="3"/>
        <v>1561.5</v>
      </c>
      <c r="L222" s="608" t="s">
        <v>3063</v>
      </c>
      <c r="M222" s="608" t="s">
        <v>3267</v>
      </c>
      <c r="N222" s="608" t="s">
        <v>3268</v>
      </c>
      <c r="O222" s="608" t="s">
        <v>3269</v>
      </c>
      <c r="P222" s="608" t="s">
        <v>3156</v>
      </c>
      <c r="Q222" s="608" t="s">
        <v>3157</v>
      </c>
    </row>
    <row r="223" spans="1:17">
      <c r="A223" s="611">
        <v>43055</v>
      </c>
      <c r="B223" s="611">
        <v>43083</v>
      </c>
      <c r="C223" s="611">
        <v>43057</v>
      </c>
      <c r="D223" s="612" t="s">
        <v>3084</v>
      </c>
      <c r="E223" s="612" t="s">
        <v>3044</v>
      </c>
      <c r="F223" s="612" t="s">
        <v>3045</v>
      </c>
      <c r="G223" s="612" t="s">
        <v>3046</v>
      </c>
      <c r="H223" s="613">
        <v>34.799999999999997</v>
      </c>
      <c r="I223" s="612">
        <v>25</v>
      </c>
      <c r="J223" s="614">
        <v>0.15</v>
      </c>
      <c r="K223" s="613">
        <f t="shared" si="3"/>
        <v>869.99999999999989</v>
      </c>
      <c r="L223" s="612" t="s">
        <v>3063</v>
      </c>
      <c r="M223" s="612" t="s">
        <v>3267</v>
      </c>
      <c r="N223" s="612" t="s">
        <v>3268</v>
      </c>
      <c r="O223" s="612" t="s">
        <v>3269</v>
      </c>
      <c r="P223" s="612" t="s">
        <v>3156</v>
      </c>
      <c r="Q223" s="612" t="s">
        <v>3051</v>
      </c>
    </row>
    <row r="224" spans="1:17">
      <c r="A224" s="607">
        <v>43420</v>
      </c>
      <c r="B224" s="607">
        <v>43462</v>
      </c>
      <c r="C224" s="607">
        <v>43420</v>
      </c>
      <c r="D224" s="608" t="s">
        <v>3129</v>
      </c>
      <c r="E224" s="608" t="s">
        <v>3286</v>
      </c>
      <c r="F224" s="608" t="s">
        <v>3123</v>
      </c>
      <c r="G224" s="608" t="s">
        <v>3287</v>
      </c>
      <c r="H224" s="609">
        <v>7.45</v>
      </c>
      <c r="I224" s="608">
        <v>15</v>
      </c>
      <c r="J224" s="610">
        <v>0</v>
      </c>
      <c r="K224" s="609">
        <f t="shared" si="3"/>
        <v>111.75</v>
      </c>
      <c r="L224" s="608" t="s">
        <v>3063</v>
      </c>
      <c r="M224" s="608" t="s">
        <v>3359</v>
      </c>
      <c r="N224" s="608" t="s">
        <v>3360</v>
      </c>
      <c r="O224" s="608" t="s">
        <v>3361</v>
      </c>
      <c r="P224" s="608" t="s">
        <v>982</v>
      </c>
      <c r="Q224" s="608" t="s">
        <v>3125</v>
      </c>
    </row>
    <row r="225" spans="1:17">
      <c r="A225" s="611">
        <v>43056</v>
      </c>
      <c r="B225" s="611">
        <v>43098</v>
      </c>
      <c r="C225" s="611">
        <v>43063</v>
      </c>
      <c r="D225" s="612" t="s">
        <v>3084</v>
      </c>
      <c r="E225" s="612" t="s">
        <v>3362</v>
      </c>
      <c r="F225" s="612" t="s">
        <v>3104</v>
      </c>
      <c r="G225" s="612" t="s">
        <v>3363</v>
      </c>
      <c r="H225" s="613">
        <v>9.5</v>
      </c>
      <c r="I225" s="612">
        <v>16</v>
      </c>
      <c r="J225" s="614">
        <v>0.2</v>
      </c>
      <c r="K225" s="613">
        <f t="shared" si="3"/>
        <v>152</v>
      </c>
      <c r="L225" s="612" t="s">
        <v>3072</v>
      </c>
      <c r="M225" s="612" t="s">
        <v>3364</v>
      </c>
      <c r="N225" s="612" t="s">
        <v>3365</v>
      </c>
      <c r="O225" s="612" t="s">
        <v>3366</v>
      </c>
      <c r="P225" s="612" t="s">
        <v>859</v>
      </c>
      <c r="Q225" s="612" t="s">
        <v>3367</v>
      </c>
    </row>
    <row r="226" spans="1:17">
      <c r="A226" s="607">
        <v>43056</v>
      </c>
      <c r="B226" s="607">
        <v>43098</v>
      </c>
      <c r="C226" s="607">
        <v>43064</v>
      </c>
      <c r="D226" s="608" t="s">
        <v>3084</v>
      </c>
      <c r="E226" s="608" t="s">
        <v>3052</v>
      </c>
      <c r="F226" s="608" t="s">
        <v>3053</v>
      </c>
      <c r="G226" s="608" t="s">
        <v>3054</v>
      </c>
      <c r="H226" s="609">
        <v>14</v>
      </c>
      <c r="I226" s="608">
        <v>10</v>
      </c>
      <c r="J226" s="610">
        <v>0.2</v>
      </c>
      <c r="K226" s="609">
        <f t="shared" si="3"/>
        <v>140</v>
      </c>
      <c r="L226" s="608" t="s">
        <v>3072</v>
      </c>
      <c r="M226" s="608" t="s">
        <v>3364</v>
      </c>
      <c r="N226" s="608" t="s">
        <v>3365</v>
      </c>
      <c r="O226" s="608" t="s">
        <v>3366</v>
      </c>
      <c r="P226" s="608" t="s">
        <v>859</v>
      </c>
      <c r="Q226" s="608" t="s">
        <v>3055</v>
      </c>
    </row>
    <row r="227" spans="1:17">
      <c r="A227" s="611">
        <v>42691</v>
      </c>
      <c r="B227" s="611">
        <v>42733</v>
      </c>
      <c r="C227" s="611">
        <v>42698</v>
      </c>
      <c r="D227" s="612" t="s">
        <v>3084</v>
      </c>
      <c r="E227" s="612" t="s">
        <v>3300</v>
      </c>
      <c r="F227" s="612" t="s">
        <v>3077</v>
      </c>
      <c r="G227" s="612" t="s">
        <v>3301</v>
      </c>
      <c r="H227" s="613">
        <v>62.5</v>
      </c>
      <c r="I227" s="612">
        <v>40</v>
      </c>
      <c r="J227" s="614">
        <v>0.2</v>
      </c>
      <c r="K227" s="613">
        <f t="shared" si="3"/>
        <v>2500</v>
      </c>
      <c r="L227" s="612" t="s">
        <v>3072</v>
      </c>
      <c r="M227" s="612" t="s">
        <v>3364</v>
      </c>
      <c r="N227" s="612" t="s">
        <v>3365</v>
      </c>
      <c r="O227" s="612" t="s">
        <v>3366</v>
      </c>
      <c r="P227" s="612" t="s">
        <v>859</v>
      </c>
      <c r="Q227" s="612" t="s">
        <v>3139</v>
      </c>
    </row>
    <row r="228" spans="1:17">
      <c r="A228" s="607">
        <v>42692</v>
      </c>
      <c r="B228" s="607">
        <v>42720</v>
      </c>
      <c r="C228" s="607">
        <v>42701</v>
      </c>
      <c r="D228" s="608" t="s">
        <v>3043</v>
      </c>
      <c r="E228" s="608" t="s">
        <v>3235</v>
      </c>
      <c r="F228" s="608" t="s">
        <v>3045</v>
      </c>
      <c r="G228" s="608" t="s">
        <v>3206</v>
      </c>
      <c r="H228" s="609">
        <v>21.5</v>
      </c>
      <c r="I228" s="608">
        <v>40</v>
      </c>
      <c r="J228" s="610">
        <v>0.1</v>
      </c>
      <c r="K228" s="609">
        <f t="shared" si="3"/>
        <v>860</v>
      </c>
      <c r="L228" s="608" t="s">
        <v>3047</v>
      </c>
      <c r="M228" s="608" t="s">
        <v>3207</v>
      </c>
      <c r="N228" s="608" t="s">
        <v>3208</v>
      </c>
      <c r="O228" s="608" t="s">
        <v>3209</v>
      </c>
      <c r="P228" s="608" t="s">
        <v>1373</v>
      </c>
      <c r="Q228" s="608" t="s">
        <v>3099</v>
      </c>
    </row>
    <row r="229" spans="1:17">
      <c r="A229" s="611">
        <v>42326</v>
      </c>
      <c r="B229" s="611">
        <v>42354</v>
      </c>
      <c r="C229" s="611">
        <v>42329</v>
      </c>
      <c r="D229" s="612" t="s">
        <v>3043</v>
      </c>
      <c r="E229" s="612" t="s">
        <v>3068</v>
      </c>
      <c r="F229" s="612" t="s">
        <v>3061</v>
      </c>
      <c r="G229" s="612" t="s">
        <v>3069</v>
      </c>
      <c r="H229" s="613">
        <v>23.25</v>
      </c>
      <c r="I229" s="612">
        <v>10</v>
      </c>
      <c r="J229" s="614">
        <v>0</v>
      </c>
      <c r="K229" s="613">
        <f t="shared" si="3"/>
        <v>232.5</v>
      </c>
      <c r="L229" s="612" t="s">
        <v>3047</v>
      </c>
      <c r="M229" s="612" t="s">
        <v>3207</v>
      </c>
      <c r="N229" s="612" t="s">
        <v>3208</v>
      </c>
      <c r="O229" s="612" t="s">
        <v>3209</v>
      </c>
      <c r="P229" s="612" t="s">
        <v>1373</v>
      </c>
      <c r="Q229" s="612" t="s">
        <v>3070</v>
      </c>
    </row>
    <row r="230" spans="1:17">
      <c r="A230" s="607">
        <v>42692</v>
      </c>
      <c r="B230" s="607">
        <v>42720</v>
      </c>
      <c r="C230" s="607">
        <v>42700</v>
      </c>
      <c r="D230" s="608" t="s">
        <v>3043</v>
      </c>
      <c r="E230" s="608" t="s">
        <v>3165</v>
      </c>
      <c r="F230" s="608" t="s">
        <v>3104</v>
      </c>
      <c r="G230" s="608" t="s">
        <v>3166</v>
      </c>
      <c r="H230" s="609">
        <v>10</v>
      </c>
      <c r="I230" s="608">
        <v>10</v>
      </c>
      <c r="J230" s="610">
        <v>0.1</v>
      </c>
      <c r="K230" s="609">
        <f t="shared" si="3"/>
        <v>100</v>
      </c>
      <c r="L230" s="608" t="s">
        <v>3047</v>
      </c>
      <c r="M230" s="608" t="s">
        <v>3207</v>
      </c>
      <c r="N230" s="608" t="s">
        <v>3208</v>
      </c>
      <c r="O230" s="608" t="s">
        <v>3209</v>
      </c>
      <c r="P230" s="608" t="s">
        <v>1373</v>
      </c>
      <c r="Q230" s="608" t="s">
        <v>3106</v>
      </c>
    </row>
    <row r="231" spans="1:17">
      <c r="A231" s="611">
        <v>43060</v>
      </c>
      <c r="B231" s="611">
        <v>43088</v>
      </c>
      <c r="C231" s="611">
        <v>43064</v>
      </c>
      <c r="D231" s="612" t="s">
        <v>3184</v>
      </c>
      <c r="E231" s="612" t="s">
        <v>3338</v>
      </c>
      <c r="F231" s="612" t="s">
        <v>3053</v>
      </c>
      <c r="G231" s="612" t="s">
        <v>3339</v>
      </c>
      <c r="H231" s="613">
        <v>7</v>
      </c>
      <c r="I231" s="612">
        <v>8</v>
      </c>
      <c r="J231" s="614">
        <v>0</v>
      </c>
      <c r="K231" s="613">
        <f t="shared" si="3"/>
        <v>56</v>
      </c>
      <c r="L231" s="612" t="s">
        <v>3072</v>
      </c>
      <c r="M231" s="612" t="s">
        <v>3087</v>
      </c>
      <c r="N231" s="612" t="s">
        <v>3088</v>
      </c>
      <c r="O231" s="612" t="s">
        <v>3089</v>
      </c>
      <c r="P231" s="612" t="s">
        <v>982</v>
      </c>
      <c r="Q231" s="612" t="s">
        <v>3067</v>
      </c>
    </row>
    <row r="232" spans="1:17">
      <c r="A232" s="607">
        <v>43425</v>
      </c>
      <c r="B232" s="607">
        <v>43453</v>
      </c>
      <c r="C232" s="607">
        <v>43435</v>
      </c>
      <c r="D232" s="608" t="s">
        <v>3184</v>
      </c>
      <c r="E232" s="608" t="s">
        <v>3281</v>
      </c>
      <c r="F232" s="608" t="s">
        <v>3104</v>
      </c>
      <c r="G232" s="608" t="s">
        <v>3282</v>
      </c>
      <c r="H232" s="609">
        <v>12.5</v>
      </c>
      <c r="I232" s="608">
        <v>10</v>
      </c>
      <c r="J232" s="610">
        <v>0</v>
      </c>
      <c r="K232" s="609">
        <f t="shared" si="3"/>
        <v>125</v>
      </c>
      <c r="L232" s="608" t="s">
        <v>3072</v>
      </c>
      <c r="M232" s="608" t="s">
        <v>3087</v>
      </c>
      <c r="N232" s="608" t="s">
        <v>3088</v>
      </c>
      <c r="O232" s="608" t="s">
        <v>3089</v>
      </c>
      <c r="P232" s="608" t="s">
        <v>982</v>
      </c>
      <c r="Q232" s="608" t="s">
        <v>3106</v>
      </c>
    </row>
    <row r="233" spans="1:17">
      <c r="A233" s="611">
        <v>42696</v>
      </c>
      <c r="B233" s="611">
        <v>42724</v>
      </c>
      <c r="C233" s="611">
        <v>42706</v>
      </c>
      <c r="D233" s="612" t="s">
        <v>3288</v>
      </c>
      <c r="E233" s="612" t="s">
        <v>3164</v>
      </c>
      <c r="F233" s="612" t="s">
        <v>3045</v>
      </c>
      <c r="G233" s="612" t="s">
        <v>3046</v>
      </c>
      <c r="H233" s="613">
        <v>32</v>
      </c>
      <c r="I233" s="612">
        <v>6</v>
      </c>
      <c r="J233" s="614">
        <v>0.2</v>
      </c>
      <c r="K233" s="613">
        <f t="shared" si="3"/>
        <v>192</v>
      </c>
      <c r="L233" s="612" t="s">
        <v>3072</v>
      </c>
      <c r="M233" s="612" t="s">
        <v>3304</v>
      </c>
      <c r="N233" s="612" t="s">
        <v>3305</v>
      </c>
      <c r="O233" s="612" t="s">
        <v>3306</v>
      </c>
      <c r="P233" s="612" t="s">
        <v>921</v>
      </c>
      <c r="Q233" s="612" t="s">
        <v>3051</v>
      </c>
    </row>
    <row r="234" spans="1:17">
      <c r="A234" s="607">
        <v>42330</v>
      </c>
      <c r="B234" s="607">
        <v>42358</v>
      </c>
      <c r="C234" s="607">
        <v>42336</v>
      </c>
      <c r="D234" s="608" t="s">
        <v>3288</v>
      </c>
      <c r="E234" s="608" t="s">
        <v>3111</v>
      </c>
      <c r="F234" s="608" t="s">
        <v>3045</v>
      </c>
      <c r="G234" s="608" t="s">
        <v>3112</v>
      </c>
      <c r="H234" s="609">
        <v>12.5</v>
      </c>
      <c r="I234" s="608">
        <v>25</v>
      </c>
      <c r="J234" s="610">
        <v>0.2</v>
      </c>
      <c r="K234" s="609">
        <f t="shared" si="3"/>
        <v>312.5</v>
      </c>
      <c r="L234" s="608" t="s">
        <v>3072</v>
      </c>
      <c r="M234" s="608" t="s">
        <v>3304</v>
      </c>
      <c r="N234" s="608" t="s">
        <v>3305</v>
      </c>
      <c r="O234" s="608" t="s">
        <v>3306</v>
      </c>
      <c r="P234" s="608" t="s">
        <v>921</v>
      </c>
      <c r="Q234" s="608" t="s">
        <v>3051</v>
      </c>
    </row>
    <row r="235" spans="1:17">
      <c r="A235" s="611">
        <v>43061</v>
      </c>
      <c r="B235" s="611">
        <v>43089</v>
      </c>
      <c r="C235" s="611">
        <v>43066</v>
      </c>
      <c r="D235" s="612" t="s">
        <v>3288</v>
      </c>
      <c r="E235" s="612" t="s">
        <v>3130</v>
      </c>
      <c r="F235" s="612" t="s">
        <v>3108</v>
      </c>
      <c r="G235" s="612" t="s">
        <v>3131</v>
      </c>
      <c r="H235" s="613">
        <v>19</v>
      </c>
      <c r="I235" s="612">
        <v>7</v>
      </c>
      <c r="J235" s="614">
        <v>0.2</v>
      </c>
      <c r="K235" s="613">
        <f t="shared" si="3"/>
        <v>133</v>
      </c>
      <c r="L235" s="612" t="s">
        <v>3072</v>
      </c>
      <c r="M235" s="612" t="s">
        <v>3304</v>
      </c>
      <c r="N235" s="612" t="s">
        <v>3305</v>
      </c>
      <c r="O235" s="612" t="s">
        <v>3306</v>
      </c>
      <c r="P235" s="612" t="s">
        <v>921</v>
      </c>
      <c r="Q235" s="612" t="s">
        <v>3135</v>
      </c>
    </row>
    <row r="236" spans="1:17">
      <c r="A236" s="607">
        <v>42696</v>
      </c>
      <c r="B236" s="607">
        <v>42724</v>
      </c>
      <c r="C236" s="607">
        <v>42696</v>
      </c>
      <c r="D236" s="608" t="s">
        <v>3288</v>
      </c>
      <c r="E236" s="608" t="s">
        <v>3060</v>
      </c>
      <c r="F236" s="608" t="s">
        <v>3061</v>
      </c>
      <c r="G236" s="608" t="s">
        <v>3062</v>
      </c>
      <c r="H236" s="609">
        <v>53</v>
      </c>
      <c r="I236" s="608">
        <v>48</v>
      </c>
      <c r="J236" s="610">
        <v>0.2</v>
      </c>
      <c r="K236" s="609">
        <f t="shared" si="3"/>
        <v>2544</v>
      </c>
      <c r="L236" s="608" t="s">
        <v>3072</v>
      </c>
      <c r="M236" s="608" t="s">
        <v>3304</v>
      </c>
      <c r="N236" s="608" t="s">
        <v>3305</v>
      </c>
      <c r="O236" s="608" t="s">
        <v>3306</v>
      </c>
      <c r="P236" s="608" t="s">
        <v>921</v>
      </c>
      <c r="Q236" s="608" t="s">
        <v>3067</v>
      </c>
    </row>
    <row r="237" spans="1:17">
      <c r="A237" s="611">
        <v>43427</v>
      </c>
      <c r="B237" s="611">
        <v>43455</v>
      </c>
      <c r="C237" s="611">
        <v>43433</v>
      </c>
      <c r="D237" s="612" t="s">
        <v>3288</v>
      </c>
      <c r="E237" s="612" t="s">
        <v>3325</v>
      </c>
      <c r="F237" s="612" t="s">
        <v>3081</v>
      </c>
      <c r="G237" s="612" t="s">
        <v>3326</v>
      </c>
      <c r="H237" s="613">
        <v>22</v>
      </c>
      <c r="I237" s="612">
        <v>18</v>
      </c>
      <c r="J237" s="614">
        <v>0.1</v>
      </c>
      <c r="K237" s="613">
        <f t="shared" si="3"/>
        <v>396</v>
      </c>
      <c r="L237" s="612" t="s">
        <v>3072</v>
      </c>
      <c r="M237" s="612" t="s">
        <v>3368</v>
      </c>
      <c r="N237" s="612" t="s">
        <v>3369</v>
      </c>
      <c r="O237" s="612" t="s">
        <v>3354</v>
      </c>
      <c r="P237" s="612" t="s">
        <v>915</v>
      </c>
      <c r="Q237" s="612" t="s">
        <v>3083</v>
      </c>
    </row>
    <row r="238" spans="1:17">
      <c r="A238" s="607">
        <v>42332</v>
      </c>
      <c r="B238" s="607">
        <v>42360</v>
      </c>
      <c r="C238" s="607">
        <v>42337</v>
      </c>
      <c r="D238" s="608" t="s">
        <v>3071</v>
      </c>
      <c r="E238" s="608" t="s">
        <v>3370</v>
      </c>
      <c r="F238" s="608" t="s">
        <v>3053</v>
      </c>
      <c r="G238" s="608" t="s">
        <v>3371</v>
      </c>
      <c r="H238" s="609">
        <v>9</v>
      </c>
      <c r="I238" s="608">
        <v>40</v>
      </c>
      <c r="J238" s="610">
        <v>0</v>
      </c>
      <c r="K238" s="609">
        <f t="shared" si="3"/>
        <v>360</v>
      </c>
      <c r="L238" s="608" t="s">
        <v>3047</v>
      </c>
      <c r="M238" s="608" t="s">
        <v>3212</v>
      </c>
      <c r="N238" s="608" t="s">
        <v>3213</v>
      </c>
      <c r="O238" s="608" t="s">
        <v>3214</v>
      </c>
      <c r="P238" s="608" t="s">
        <v>910</v>
      </c>
      <c r="Q238" s="608" t="s">
        <v>3090</v>
      </c>
    </row>
    <row r="239" spans="1:17">
      <c r="A239" s="611">
        <v>42698</v>
      </c>
      <c r="B239" s="611">
        <v>42726</v>
      </c>
      <c r="C239" s="611">
        <v>42700</v>
      </c>
      <c r="D239" s="612" t="s">
        <v>3071</v>
      </c>
      <c r="E239" s="612" t="s">
        <v>3357</v>
      </c>
      <c r="F239" s="612" t="s">
        <v>3104</v>
      </c>
      <c r="G239" s="612" t="s">
        <v>3358</v>
      </c>
      <c r="H239" s="613">
        <v>31.23</v>
      </c>
      <c r="I239" s="612">
        <v>24</v>
      </c>
      <c r="J239" s="614">
        <v>0</v>
      </c>
      <c r="K239" s="613">
        <f t="shared" si="3"/>
        <v>749.52</v>
      </c>
      <c r="L239" s="612" t="s">
        <v>3047</v>
      </c>
      <c r="M239" s="612" t="s">
        <v>3212</v>
      </c>
      <c r="N239" s="612" t="s">
        <v>3213</v>
      </c>
      <c r="O239" s="612" t="s">
        <v>3214</v>
      </c>
      <c r="P239" s="612" t="s">
        <v>910</v>
      </c>
      <c r="Q239" s="612" t="s">
        <v>3157</v>
      </c>
    </row>
    <row r="240" spans="1:17">
      <c r="A240" s="607">
        <v>42698</v>
      </c>
      <c r="B240" s="607">
        <v>42726</v>
      </c>
      <c r="C240" s="607">
        <v>42708</v>
      </c>
      <c r="D240" s="608" t="s">
        <v>3071</v>
      </c>
      <c r="E240" s="608" t="s">
        <v>3140</v>
      </c>
      <c r="F240" s="608" t="s">
        <v>3077</v>
      </c>
      <c r="G240" s="608" t="s">
        <v>3141</v>
      </c>
      <c r="H240" s="609">
        <v>19</v>
      </c>
      <c r="I240" s="608">
        <v>20</v>
      </c>
      <c r="J240" s="610">
        <v>0</v>
      </c>
      <c r="K240" s="609">
        <f t="shared" si="3"/>
        <v>380</v>
      </c>
      <c r="L240" s="608" t="s">
        <v>3047</v>
      </c>
      <c r="M240" s="608" t="s">
        <v>3212</v>
      </c>
      <c r="N240" s="608" t="s">
        <v>3213</v>
      </c>
      <c r="O240" s="608" t="s">
        <v>3214</v>
      </c>
      <c r="P240" s="608" t="s">
        <v>910</v>
      </c>
      <c r="Q240" s="608" t="s">
        <v>3142</v>
      </c>
    </row>
    <row r="241" spans="1:17">
      <c r="A241" s="611">
        <v>43063</v>
      </c>
      <c r="B241" s="611">
        <v>43091</v>
      </c>
      <c r="C241" s="611">
        <v>43065</v>
      </c>
      <c r="D241" s="612" t="s">
        <v>3071</v>
      </c>
      <c r="E241" s="612" t="s">
        <v>3170</v>
      </c>
      <c r="F241" s="612" t="s">
        <v>3077</v>
      </c>
      <c r="G241" s="612" t="s">
        <v>3171</v>
      </c>
      <c r="H241" s="613">
        <v>26</v>
      </c>
      <c r="I241" s="612">
        <v>28</v>
      </c>
      <c r="J241" s="614">
        <v>0</v>
      </c>
      <c r="K241" s="613">
        <f t="shared" si="3"/>
        <v>728</v>
      </c>
      <c r="L241" s="612" t="s">
        <v>3047</v>
      </c>
      <c r="M241" s="612" t="s">
        <v>3212</v>
      </c>
      <c r="N241" s="612" t="s">
        <v>3213</v>
      </c>
      <c r="O241" s="612" t="s">
        <v>3214</v>
      </c>
      <c r="P241" s="612" t="s">
        <v>910</v>
      </c>
      <c r="Q241" s="612" t="s">
        <v>3142</v>
      </c>
    </row>
    <row r="242" spans="1:17">
      <c r="A242" s="607">
        <v>42332</v>
      </c>
      <c r="B242" s="607">
        <v>42360</v>
      </c>
      <c r="C242" s="607">
        <v>42332</v>
      </c>
      <c r="D242" s="608" t="s">
        <v>3071</v>
      </c>
      <c r="E242" s="608" t="s">
        <v>3044</v>
      </c>
      <c r="F242" s="608" t="s">
        <v>3045</v>
      </c>
      <c r="G242" s="608" t="s">
        <v>3046</v>
      </c>
      <c r="H242" s="609">
        <v>34.799999999999997</v>
      </c>
      <c r="I242" s="608">
        <v>25</v>
      </c>
      <c r="J242" s="610">
        <v>0</v>
      </c>
      <c r="K242" s="609">
        <f t="shared" si="3"/>
        <v>869.99999999999989</v>
      </c>
      <c r="L242" s="608" t="s">
        <v>3047</v>
      </c>
      <c r="M242" s="608" t="s">
        <v>3212</v>
      </c>
      <c r="N242" s="608" t="s">
        <v>3213</v>
      </c>
      <c r="O242" s="608" t="s">
        <v>3214</v>
      </c>
      <c r="P242" s="608" t="s">
        <v>910</v>
      </c>
      <c r="Q242" s="608" t="s">
        <v>3051</v>
      </c>
    </row>
    <row r="243" spans="1:17">
      <c r="A243" s="611">
        <v>43064</v>
      </c>
      <c r="B243" s="611">
        <v>43092</v>
      </c>
      <c r="C243" s="611">
        <v>43070</v>
      </c>
      <c r="D243" s="612" t="s">
        <v>3071</v>
      </c>
      <c r="E243" s="612" t="s">
        <v>3193</v>
      </c>
      <c r="F243" s="612" t="s">
        <v>3077</v>
      </c>
      <c r="G243" s="612" t="s">
        <v>3194</v>
      </c>
      <c r="H243" s="613">
        <v>25.89</v>
      </c>
      <c r="I243" s="612">
        <v>15</v>
      </c>
      <c r="J243" s="614">
        <v>0</v>
      </c>
      <c r="K243" s="613">
        <f t="shared" si="3"/>
        <v>388.35</v>
      </c>
      <c r="L243" s="612" t="s">
        <v>3047</v>
      </c>
      <c r="M243" s="612" t="s">
        <v>3315</v>
      </c>
      <c r="N243" s="612" t="s">
        <v>3316</v>
      </c>
      <c r="O243" s="612" t="s">
        <v>3317</v>
      </c>
      <c r="P243" s="612" t="s">
        <v>3188</v>
      </c>
      <c r="Q243" s="612" t="s">
        <v>3195</v>
      </c>
    </row>
    <row r="244" spans="1:17">
      <c r="A244" s="607">
        <v>43064</v>
      </c>
      <c r="B244" s="607">
        <v>43092</v>
      </c>
      <c r="C244" s="607">
        <v>43068</v>
      </c>
      <c r="D244" s="608" t="s">
        <v>3071</v>
      </c>
      <c r="E244" s="608" t="s">
        <v>3200</v>
      </c>
      <c r="F244" s="608" t="s">
        <v>3123</v>
      </c>
      <c r="G244" s="608" t="s">
        <v>3201</v>
      </c>
      <c r="H244" s="609">
        <v>39</v>
      </c>
      <c r="I244" s="608">
        <v>20</v>
      </c>
      <c r="J244" s="610">
        <v>0</v>
      </c>
      <c r="K244" s="609">
        <f t="shared" si="3"/>
        <v>780</v>
      </c>
      <c r="L244" s="608" t="s">
        <v>3047</v>
      </c>
      <c r="M244" s="608" t="s">
        <v>3315</v>
      </c>
      <c r="N244" s="608" t="s">
        <v>3316</v>
      </c>
      <c r="O244" s="608" t="s">
        <v>3317</v>
      </c>
      <c r="P244" s="608" t="s">
        <v>3188</v>
      </c>
      <c r="Q244" s="608" t="s">
        <v>3139</v>
      </c>
    </row>
    <row r="245" spans="1:17">
      <c r="A245" s="611">
        <v>43067</v>
      </c>
      <c r="B245" s="611">
        <v>43095</v>
      </c>
      <c r="C245" s="611">
        <v>43068</v>
      </c>
      <c r="D245" s="612" t="s">
        <v>3199</v>
      </c>
      <c r="E245" s="612" t="s">
        <v>3200</v>
      </c>
      <c r="F245" s="612" t="s">
        <v>3123</v>
      </c>
      <c r="G245" s="612" t="s">
        <v>3201</v>
      </c>
      <c r="H245" s="613">
        <v>39</v>
      </c>
      <c r="I245" s="612">
        <v>70</v>
      </c>
      <c r="J245" s="614">
        <v>0.05</v>
      </c>
      <c r="K245" s="613">
        <f t="shared" si="3"/>
        <v>2730</v>
      </c>
      <c r="L245" s="612" t="s">
        <v>3072</v>
      </c>
      <c r="M245" s="612" t="s">
        <v>3364</v>
      </c>
      <c r="N245" s="612" t="s">
        <v>3365</v>
      </c>
      <c r="O245" s="612" t="s">
        <v>3366</v>
      </c>
      <c r="P245" s="612" t="s">
        <v>859</v>
      </c>
      <c r="Q245" s="612" t="s">
        <v>3139</v>
      </c>
    </row>
    <row r="246" spans="1:17">
      <c r="A246" s="607">
        <v>43432</v>
      </c>
      <c r="B246" s="607">
        <v>43460</v>
      </c>
      <c r="C246" s="607">
        <v>43442</v>
      </c>
      <c r="D246" s="608" t="s">
        <v>3199</v>
      </c>
      <c r="E246" s="608" t="s">
        <v>3177</v>
      </c>
      <c r="F246" s="608" t="s">
        <v>3104</v>
      </c>
      <c r="G246" s="608" t="s">
        <v>3178</v>
      </c>
      <c r="H246" s="609">
        <v>49.3</v>
      </c>
      <c r="I246" s="608">
        <v>28</v>
      </c>
      <c r="J246" s="610">
        <v>0</v>
      </c>
      <c r="K246" s="609">
        <f t="shared" si="3"/>
        <v>1380.3999999999999</v>
      </c>
      <c r="L246" s="608" t="s">
        <v>3072</v>
      </c>
      <c r="M246" s="608" t="s">
        <v>3364</v>
      </c>
      <c r="N246" s="608" t="s">
        <v>3365</v>
      </c>
      <c r="O246" s="608" t="s">
        <v>3366</v>
      </c>
      <c r="P246" s="608" t="s">
        <v>859</v>
      </c>
      <c r="Q246" s="608" t="s">
        <v>3179</v>
      </c>
    </row>
    <row r="247" spans="1:17">
      <c r="A247" s="611">
        <v>42336</v>
      </c>
      <c r="B247" s="611">
        <v>42364</v>
      </c>
      <c r="C247" s="611">
        <v>42339</v>
      </c>
      <c r="D247" s="612" t="s">
        <v>3199</v>
      </c>
      <c r="E247" s="612" t="s">
        <v>3325</v>
      </c>
      <c r="F247" s="612" t="s">
        <v>3081</v>
      </c>
      <c r="G247" s="612" t="s">
        <v>3326</v>
      </c>
      <c r="H247" s="613">
        <v>22</v>
      </c>
      <c r="I247" s="612">
        <v>10</v>
      </c>
      <c r="J247" s="614">
        <v>0</v>
      </c>
      <c r="K247" s="613">
        <f t="shared" si="3"/>
        <v>220</v>
      </c>
      <c r="L247" s="612" t="s">
        <v>3072</v>
      </c>
      <c r="M247" s="612" t="s">
        <v>3364</v>
      </c>
      <c r="N247" s="612" t="s">
        <v>3365</v>
      </c>
      <c r="O247" s="612" t="s">
        <v>3366</v>
      </c>
      <c r="P247" s="612" t="s">
        <v>859</v>
      </c>
      <c r="Q247" s="612" t="s">
        <v>3083</v>
      </c>
    </row>
    <row r="248" spans="1:17">
      <c r="A248" s="607">
        <v>43068</v>
      </c>
      <c r="B248" s="607">
        <v>43096</v>
      </c>
      <c r="C248" s="607">
        <v>43069</v>
      </c>
      <c r="D248" s="608" t="s">
        <v>3158</v>
      </c>
      <c r="E248" s="608" t="s">
        <v>3300</v>
      </c>
      <c r="F248" s="608" t="s">
        <v>3077</v>
      </c>
      <c r="G248" s="608" t="s">
        <v>3301</v>
      </c>
      <c r="H248" s="609">
        <v>62.5</v>
      </c>
      <c r="I248" s="608">
        <v>20</v>
      </c>
      <c r="J248" s="610">
        <v>0.05</v>
      </c>
      <c r="K248" s="609">
        <f t="shared" si="3"/>
        <v>1250</v>
      </c>
      <c r="L248" s="608" t="s">
        <v>3047</v>
      </c>
      <c r="M248" s="608" t="s">
        <v>3359</v>
      </c>
      <c r="N248" s="608" t="s">
        <v>3360</v>
      </c>
      <c r="O248" s="608" t="s">
        <v>3361</v>
      </c>
      <c r="P248" s="608" t="s">
        <v>982</v>
      </c>
      <c r="Q248" s="608" t="s">
        <v>3139</v>
      </c>
    </row>
    <row r="249" spans="1:17">
      <c r="A249" s="611">
        <v>42337</v>
      </c>
      <c r="B249" s="611">
        <v>42365</v>
      </c>
      <c r="C249" s="611">
        <v>42339</v>
      </c>
      <c r="D249" s="612" t="s">
        <v>3158</v>
      </c>
      <c r="E249" s="612" t="s">
        <v>3225</v>
      </c>
      <c r="F249" s="612" t="s">
        <v>3108</v>
      </c>
      <c r="G249" s="612" t="s">
        <v>3226</v>
      </c>
      <c r="H249" s="613">
        <v>46</v>
      </c>
      <c r="I249" s="612">
        <v>40</v>
      </c>
      <c r="J249" s="614">
        <v>0.05</v>
      </c>
      <c r="K249" s="613">
        <f t="shared" si="3"/>
        <v>1840</v>
      </c>
      <c r="L249" s="612" t="s">
        <v>3047</v>
      </c>
      <c r="M249" s="612" t="s">
        <v>3359</v>
      </c>
      <c r="N249" s="612" t="s">
        <v>3360</v>
      </c>
      <c r="O249" s="612" t="s">
        <v>3361</v>
      </c>
      <c r="P249" s="612" t="s">
        <v>982</v>
      </c>
      <c r="Q249" s="612" t="s">
        <v>3055</v>
      </c>
    </row>
    <row r="250" spans="1:17">
      <c r="A250" s="607">
        <v>43433</v>
      </c>
      <c r="B250" s="607">
        <v>43461</v>
      </c>
      <c r="C250" s="607">
        <v>43439</v>
      </c>
      <c r="D250" s="608" t="s">
        <v>3158</v>
      </c>
      <c r="E250" s="608" t="s">
        <v>3076</v>
      </c>
      <c r="F250" s="608" t="s">
        <v>3077</v>
      </c>
      <c r="G250" s="608" t="s">
        <v>3078</v>
      </c>
      <c r="H250" s="609">
        <v>9.65</v>
      </c>
      <c r="I250" s="608">
        <v>12</v>
      </c>
      <c r="J250" s="610">
        <v>0.05</v>
      </c>
      <c r="K250" s="609">
        <f t="shared" si="3"/>
        <v>115.80000000000001</v>
      </c>
      <c r="L250" s="608" t="s">
        <v>3047</v>
      </c>
      <c r="M250" s="608" t="s">
        <v>3359</v>
      </c>
      <c r="N250" s="608" t="s">
        <v>3360</v>
      </c>
      <c r="O250" s="608" t="s">
        <v>3361</v>
      </c>
      <c r="P250" s="608" t="s">
        <v>982</v>
      </c>
      <c r="Q250" s="608" t="s">
        <v>3079</v>
      </c>
    </row>
    <row r="251" spans="1:17">
      <c r="A251" s="611">
        <v>43433</v>
      </c>
      <c r="B251" s="611">
        <v>43461</v>
      </c>
      <c r="C251" s="611">
        <v>43434</v>
      </c>
      <c r="D251" s="612" t="s">
        <v>3288</v>
      </c>
      <c r="E251" s="612" t="s">
        <v>3136</v>
      </c>
      <c r="F251" s="612" t="s">
        <v>3045</v>
      </c>
      <c r="G251" s="612" t="s">
        <v>3117</v>
      </c>
      <c r="H251" s="613">
        <v>55</v>
      </c>
      <c r="I251" s="612">
        <v>9</v>
      </c>
      <c r="J251" s="614">
        <v>0.15</v>
      </c>
      <c r="K251" s="613">
        <f t="shared" si="3"/>
        <v>495</v>
      </c>
      <c r="L251" s="612" t="s">
        <v>3047</v>
      </c>
      <c r="M251" s="612" t="s">
        <v>3372</v>
      </c>
      <c r="N251" s="612" t="s">
        <v>3373</v>
      </c>
      <c r="O251" s="612" t="s">
        <v>3374</v>
      </c>
      <c r="P251" s="612" t="s">
        <v>1727</v>
      </c>
      <c r="Q251" s="612" t="s">
        <v>3102</v>
      </c>
    </row>
    <row r="252" spans="1:17">
      <c r="A252" s="607">
        <v>42703</v>
      </c>
      <c r="B252" s="607">
        <v>42731</v>
      </c>
      <c r="C252" s="607">
        <v>42707</v>
      </c>
      <c r="D252" s="608" t="s">
        <v>3288</v>
      </c>
      <c r="E252" s="608" t="s">
        <v>3094</v>
      </c>
      <c r="F252" s="608" t="s">
        <v>3045</v>
      </c>
      <c r="G252" s="608" t="s">
        <v>3095</v>
      </c>
      <c r="H252" s="609">
        <v>2.5</v>
      </c>
      <c r="I252" s="608">
        <v>8</v>
      </c>
      <c r="J252" s="610">
        <v>0</v>
      </c>
      <c r="K252" s="609">
        <f t="shared" si="3"/>
        <v>20</v>
      </c>
      <c r="L252" s="608" t="s">
        <v>3047</v>
      </c>
      <c r="M252" s="608" t="s">
        <v>3372</v>
      </c>
      <c r="N252" s="608" t="s">
        <v>3373</v>
      </c>
      <c r="O252" s="608" t="s">
        <v>3374</v>
      </c>
      <c r="P252" s="608" t="s">
        <v>1727</v>
      </c>
      <c r="Q252" s="608" t="s">
        <v>3099</v>
      </c>
    </row>
    <row r="253" spans="1:17">
      <c r="A253" s="611">
        <v>43069</v>
      </c>
      <c r="B253" s="611">
        <v>43083</v>
      </c>
      <c r="C253" s="611">
        <v>43071</v>
      </c>
      <c r="D253" s="612" t="s">
        <v>3071</v>
      </c>
      <c r="E253" s="612" t="s">
        <v>3122</v>
      </c>
      <c r="F253" s="612" t="s">
        <v>3123</v>
      </c>
      <c r="G253" s="612" t="s">
        <v>3124</v>
      </c>
      <c r="H253" s="613">
        <v>24</v>
      </c>
      <c r="I253" s="612">
        <v>40</v>
      </c>
      <c r="J253" s="614">
        <v>0.2</v>
      </c>
      <c r="K253" s="613">
        <f t="shared" si="3"/>
        <v>960</v>
      </c>
      <c r="L253" s="612" t="s">
        <v>3072</v>
      </c>
      <c r="M253" s="612" t="s">
        <v>3212</v>
      </c>
      <c r="N253" s="612" t="s">
        <v>3213</v>
      </c>
      <c r="O253" s="612" t="s">
        <v>3214</v>
      </c>
      <c r="P253" s="612" t="s">
        <v>910</v>
      </c>
      <c r="Q253" s="612" t="s">
        <v>3125</v>
      </c>
    </row>
    <row r="254" spans="1:17">
      <c r="A254" s="607">
        <v>43069</v>
      </c>
      <c r="B254" s="607">
        <v>43083</v>
      </c>
      <c r="C254" s="607">
        <v>43071</v>
      </c>
      <c r="D254" s="608" t="s">
        <v>3071</v>
      </c>
      <c r="E254" s="608" t="s">
        <v>3130</v>
      </c>
      <c r="F254" s="608" t="s">
        <v>3108</v>
      </c>
      <c r="G254" s="608" t="s">
        <v>3131</v>
      </c>
      <c r="H254" s="609">
        <v>19</v>
      </c>
      <c r="I254" s="608">
        <v>24</v>
      </c>
      <c r="J254" s="610">
        <v>0.2</v>
      </c>
      <c r="K254" s="609">
        <f t="shared" si="3"/>
        <v>456</v>
      </c>
      <c r="L254" s="608" t="s">
        <v>3072</v>
      </c>
      <c r="M254" s="608" t="s">
        <v>3212</v>
      </c>
      <c r="N254" s="608" t="s">
        <v>3213</v>
      </c>
      <c r="O254" s="608" t="s">
        <v>3214</v>
      </c>
      <c r="P254" s="608" t="s">
        <v>910</v>
      </c>
      <c r="Q254" s="608" t="s">
        <v>3135</v>
      </c>
    </row>
    <row r="255" spans="1:17">
      <c r="A255" s="611">
        <v>42704</v>
      </c>
      <c r="B255" s="611">
        <v>42718</v>
      </c>
      <c r="C255" s="611">
        <v>42707</v>
      </c>
      <c r="D255" s="612" t="s">
        <v>3071</v>
      </c>
      <c r="E255" s="612" t="s">
        <v>3140</v>
      </c>
      <c r="F255" s="612" t="s">
        <v>3077</v>
      </c>
      <c r="G255" s="612" t="s">
        <v>3141</v>
      </c>
      <c r="H255" s="613">
        <v>19</v>
      </c>
      <c r="I255" s="612">
        <v>40</v>
      </c>
      <c r="J255" s="614">
        <v>0.2</v>
      </c>
      <c r="K255" s="613">
        <f t="shared" si="3"/>
        <v>760</v>
      </c>
      <c r="L255" s="612" t="s">
        <v>3072</v>
      </c>
      <c r="M255" s="612" t="s">
        <v>3212</v>
      </c>
      <c r="N255" s="612" t="s">
        <v>3213</v>
      </c>
      <c r="O255" s="612" t="s">
        <v>3214</v>
      </c>
      <c r="P255" s="612" t="s">
        <v>910</v>
      </c>
      <c r="Q255" s="612" t="s">
        <v>3142</v>
      </c>
    </row>
    <row r="256" spans="1:17">
      <c r="A256" s="607">
        <v>42704</v>
      </c>
      <c r="B256" s="607">
        <v>42718</v>
      </c>
      <c r="C256" s="607">
        <v>42707</v>
      </c>
      <c r="D256" s="608" t="s">
        <v>3071</v>
      </c>
      <c r="E256" s="608" t="s">
        <v>3111</v>
      </c>
      <c r="F256" s="608" t="s">
        <v>3045</v>
      </c>
      <c r="G256" s="608" t="s">
        <v>3112</v>
      </c>
      <c r="H256" s="609">
        <v>12.5</v>
      </c>
      <c r="I256" s="608">
        <v>56</v>
      </c>
      <c r="J256" s="610">
        <v>0.2</v>
      </c>
      <c r="K256" s="609">
        <f t="shared" si="3"/>
        <v>700</v>
      </c>
      <c r="L256" s="608" t="s">
        <v>3072</v>
      </c>
      <c r="M256" s="608" t="s">
        <v>3212</v>
      </c>
      <c r="N256" s="608" t="s">
        <v>3213</v>
      </c>
      <c r="O256" s="608" t="s">
        <v>3214</v>
      </c>
      <c r="P256" s="608" t="s">
        <v>910</v>
      </c>
      <c r="Q256" s="608" t="s">
        <v>3051</v>
      </c>
    </row>
    <row r="257" spans="1:17">
      <c r="A257" s="611">
        <v>43070</v>
      </c>
      <c r="B257" s="611">
        <v>43098</v>
      </c>
      <c r="C257" s="611">
        <v>43079</v>
      </c>
      <c r="D257" s="612" t="s">
        <v>3071</v>
      </c>
      <c r="E257" s="612" t="s">
        <v>3210</v>
      </c>
      <c r="F257" s="612" t="s">
        <v>3108</v>
      </c>
      <c r="G257" s="612" t="s">
        <v>3211</v>
      </c>
      <c r="H257" s="613">
        <v>18</v>
      </c>
      <c r="I257" s="612">
        <v>15</v>
      </c>
      <c r="J257" s="614">
        <v>0</v>
      </c>
      <c r="K257" s="613">
        <f t="shared" si="3"/>
        <v>270</v>
      </c>
      <c r="L257" s="612" t="s">
        <v>3063</v>
      </c>
      <c r="M257" s="612" t="s">
        <v>3257</v>
      </c>
      <c r="N257" s="612" t="s">
        <v>3258</v>
      </c>
      <c r="O257" s="612" t="s">
        <v>3259</v>
      </c>
      <c r="P257" s="612" t="s">
        <v>910</v>
      </c>
      <c r="Q257" s="612" t="s">
        <v>3115</v>
      </c>
    </row>
    <row r="258" spans="1:17">
      <c r="A258" s="607">
        <v>42705</v>
      </c>
      <c r="B258" s="607">
        <v>42733</v>
      </c>
      <c r="C258" s="607">
        <v>42713</v>
      </c>
      <c r="D258" s="608" t="s">
        <v>3071</v>
      </c>
      <c r="E258" s="608" t="s">
        <v>3281</v>
      </c>
      <c r="F258" s="608" t="s">
        <v>3104</v>
      </c>
      <c r="G258" s="608" t="s">
        <v>3282</v>
      </c>
      <c r="H258" s="609">
        <v>12.5</v>
      </c>
      <c r="I258" s="608">
        <v>4</v>
      </c>
      <c r="J258" s="610">
        <v>0.05</v>
      </c>
      <c r="K258" s="609">
        <f t="shared" si="3"/>
        <v>50</v>
      </c>
      <c r="L258" s="608" t="s">
        <v>3063</v>
      </c>
      <c r="M258" s="608" t="s">
        <v>3257</v>
      </c>
      <c r="N258" s="608" t="s">
        <v>3258</v>
      </c>
      <c r="O258" s="608" t="s">
        <v>3259</v>
      </c>
      <c r="P258" s="608" t="s">
        <v>910</v>
      </c>
      <c r="Q258" s="608" t="s">
        <v>3106</v>
      </c>
    </row>
    <row r="259" spans="1:17">
      <c r="A259" s="611">
        <v>42705</v>
      </c>
      <c r="B259" s="611">
        <v>42733</v>
      </c>
      <c r="C259" s="611">
        <v>42715</v>
      </c>
      <c r="D259" s="612" t="s">
        <v>3071</v>
      </c>
      <c r="E259" s="612" t="s">
        <v>3293</v>
      </c>
      <c r="F259" s="612" t="s">
        <v>3053</v>
      </c>
      <c r="G259" s="612" t="s">
        <v>3294</v>
      </c>
      <c r="H259" s="613">
        <v>33.25</v>
      </c>
      <c r="I259" s="612">
        <v>50</v>
      </c>
      <c r="J259" s="614">
        <v>0</v>
      </c>
      <c r="K259" s="613">
        <f t="shared" ref="K259:K322" si="4">I259*H259</f>
        <v>1662.5</v>
      </c>
      <c r="L259" s="612" t="s">
        <v>3063</v>
      </c>
      <c r="M259" s="612" t="s">
        <v>3257</v>
      </c>
      <c r="N259" s="612" t="s">
        <v>3258</v>
      </c>
      <c r="O259" s="612" t="s">
        <v>3259</v>
      </c>
      <c r="P259" s="612" t="s">
        <v>910</v>
      </c>
      <c r="Q259" s="612" t="s">
        <v>3150</v>
      </c>
    </row>
    <row r="260" spans="1:17">
      <c r="A260" s="607">
        <v>43071</v>
      </c>
      <c r="B260" s="607">
        <v>43099</v>
      </c>
      <c r="C260" s="607">
        <v>43074</v>
      </c>
      <c r="D260" s="608" t="s">
        <v>3071</v>
      </c>
      <c r="E260" s="608" t="s">
        <v>3325</v>
      </c>
      <c r="F260" s="608" t="s">
        <v>3081</v>
      </c>
      <c r="G260" s="608" t="s">
        <v>3326</v>
      </c>
      <c r="H260" s="609">
        <v>22</v>
      </c>
      <c r="I260" s="608">
        <v>35</v>
      </c>
      <c r="J260" s="610">
        <v>0</v>
      </c>
      <c r="K260" s="609">
        <f t="shared" si="4"/>
        <v>770</v>
      </c>
      <c r="L260" s="608" t="s">
        <v>3072</v>
      </c>
      <c r="M260" s="608" t="s">
        <v>3222</v>
      </c>
      <c r="N260" s="608" t="s">
        <v>3223</v>
      </c>
      <c r="O260" s="608" t="s">
        <v>3224</v>
      </c>
      <c r="P260" s="608" t="s">
        <v>3188</v>
      </c>
      <c r="Q260" s="608" t="s">
        <v>3083</v>
      </c>
    </row>
    <row r="261" spans="1:17">
      <c r="A261" s="611">
        <v>42706</v>
      </c>
      <c r="B261" s="611">
        <v>42734</v>
      </c>
      <c r="C261" s="611">
        <v>42709</v>
      </c>
      <c r="D261" s="612" t="s">
        <v>3071</v>
      </c>
      <c r="E261" s="612" t="s">
        <v>3375</v>
      </c>
      <c r="F261" s="612" t="s">
        <v>3081</v>
      </c>
      <c r="G261" s="612" t="s">
        <v>3376</v>
      </c>
      <c r="H261" s="613">
        <v>40</v>
      </c>
      <c r="I261" s="612">
        <v>70</v>
      </c>
      <c r="J261" s="614">
        <v>0.25</v>
      </c>
      <c r="K261" s="613">
        <f t="shared" si="4"/>
        <v>2800</v>
      </c>
      <c r="L261" s="612" t="s">
        <v>3072</v>
      </c>
      <c r="M261" s="612" t="s">
        <v>3222</v>
      </c>
      <c r="N261" s="612" t="s">
        <v>3223</v>
      </c>
      <c r="O261" s="612" t="s">
        <v>3224</v>
      </c>
      <c r="P261" s="612" t="s">
        <v>3188</v>
      </c>
      <c r="Q261" s="612" t="s">
        <v>3191</v>
      </c>
    </row>
    <row r="262" spans="1:17">
      <c r="A262" s="607">
        <v>42343</v>
      </c>
      <c r="B262" s="607">
        <v>42371</v>
      </c>
      <c r="C262" s="607">
        <v>42348</v>
      </c>
      <c r="D262" s="608" t="s">
        <v>3199</v>
      </c>
      <c r="E262" s="608" t="s">
        <v>3375</v>
      </c>
      <c r="F262" s="608" t="s">
        <v>3081</v>
      </c>
      <c r="G262" s="608" t="s">
        <v>3376</v>
      </c>
      <c r="H262" s="609">
        <v>40</v>
      </c>
      <c r="I262" s="608">
        <v>70</v>
      </c>
      <c r="J262" s="610">
        <v>0</v>
      </c>
      <c r="K262" s="609">
        <f t="shared" si="4"/>
        <v>2800</v>
      </c>
      <c r="L262" s="608" t="s">
        <v>3072</v>
      </c>
      <c r="M262" s="608" t="s">
        <v>3230</v>
      </c>
      <c r="N262" s="608" t="s">
        <v>3231</v>
      </c>
      <c r="O262" s="608" t="s">
        <v>3232</v>
      </c>
      <c r="P262" s="608" t="s">
        <v>910</v>
      </c>
      <c r="Q262" s="608" t="s">
        <v>3191</v>
      </c>
    </row>
    <row r="263" spans="1:17">
      <c r="A263" s="611">
        <v>42709</v>
      </c>
      <c r="B263" s="611">
        <v>42737</v>
      </c>
      <c r="C263" s="611">
        <v>42711</v>
      </c>
      <c r="D263" s="612" t="s">
        <v>3199</v>
      </c>
      <c r="E263" s="612" t="s">
        <v>3265</v>
      </c>
      <c r="F263" s="612" t="s">
        <v>3104</v>
      </c>
      <c r="G263" s="612" t="s">
        <v>3266</v>
      </c>
      <c r="H263" s="613">
        <v>9.1999999999999993</v>
      </c>
      <c r="I263" s="612">
        <v>80</v>
      </c>
      <c r="J263" s="614">
        <v>0</v>
      </c>
      <c r="K263" s="613">
        <f t="shared" si="4"/>
        <v>736</v>
      </c>
      <c r="L263" s="612" t="s">
        <v>3072</v>
      </c>
      <c r="M263" s="612" t="s">
        <v>3230</v>
      </c>
      <c r="N263" s="612" t="s">
        <v>3231</v>
      </c>
      <c r="O263" s="612" t="s">
        <v>3232</v>
      </c>
      <c r="P263" s="612" t="s">
        <v>910</v>
      </c>
      <c r="Q263" s="612" t="s">
        <v>3106</v>
      </c>
    </row>
    <row r="264" spans="1:17">
      <c r="A264" s="607">
        <v>43439</v>
      </c>
      <c r="B264" s="607">
        <v>43467</v>
      </c>
      <c r="C264" s="607">
        <v>43446</v>
      </c>
      <c r="D264" s="608" t="s">
        <v>3199</v>
      </c>
      <c r="E264" s="608" t="s">
        <v>3052</v>
      </c>
      <c r="F264" s="608" t="s">
        <v>3053</v>
      </c>
      <c r="G264" s="608" t="s">
        <v>3054</v>
      </c>
      <c r="H264" s="609">
        <v>14</v>
      </c>
      <c r="I264" s="608">
        <v>9</v>
      </c>
      <c r="J264" s="610">
        <v>0</v>
      </c>
      <c r="K264" s="609">
        <f t="shared" si="4"/>
        <v>126</v>
      </c>
      <c r="L264" s="608" t="s">
        <v>3072</v>
      </c>
      <c r="M264" s="608" t="s">
        <v>3230</v>
      </c>
      <c r="N264" s="608" t="s">
        <v>3231</v>
      </c>
      <c r="O264" s="608" t="s">
        <v>3232</v>
      </c>
      <c r="P264" s="608" t="s">
        <v>910</v>
      </c>
      <c r="Q264" s="608" t="s">
        <v>3055</v>
      </c>
    </row>
    <row r="265" spans="1:17">
      <c r="A265" s="611">
        <v>42710</v>
      </c>
      <c r="B265" s="611">
        <v>42752</v>
      </c>
      <c r="C265" s="611">
        <v>42710</v>
      </c>
      <c r="D265" s="612" t="s">
        <v>3084</v>
      </c>
      <c r="E265" s="612" t="s">
        <v>3200</v>
      </c>
      <c r="F265" s="612" t="s">
        <v>3123</v>
      </c>
      <c r="G265" s="612" t="s">
        <v>3201</v>
      </c>
      <c r="H265" s="613">
        <v>39</v>
      </c>
      <c r="I265" s="612">
        <v>36</v>
      </c>
      <c r="J265" s="614">
        <v>0.1</v>
      </c>
      <c r="K265" s="613">
        <f t="shared" si="4"/>
        <v>1404</v>
      </c>
      <c r="L265" s="612" t="s">
        <v>3047</v>
      </c>
      <c r="M265" s="612" t="s">
        <v>3185</v>
      </c>
      <c r="N265" s="612" t="s">
        <v>3186</v>
      </c>
      <c r="O265" s="612" t="s">
        <v>3187</v>
      </c>
      <c r="P265" s="612" t="s">
        <v>3188</v>
      </c>
      <c r="Q265" s="612" t="s">
        <v>3139</v>
      </c>
    </row>
    <row r="266" spans="1:17">
      <c r="A266" s="607">
        <v>43440</v>
      </c>
      <c r="B266" s="607">
        <v>43482</v>
      </c>
      <c r="C266" s="607">
        <v>43446</v>
      </c>
      <c r="D266" s="608" t="s">
        <v>3084</v>
      </c>
      <c r="E266" s="608" t="s">
        <v>3192</v>
      </c>
      <c r="F266" s="608" t="s">
        <v>3053</v>
      </c>
      <c r="G266" s="608" t="s">
        <v>3092</v>
      </c>
      <c r="H266" s="609">
        <v>38</v>
      </c>
      <c r="I266" s="608">
        <v>20</v>
      </c>
      <c r="J266" s="610">
        <v>0</v>
      </c>
      <c r="K266" s="609">
        <f t="shared" si="4"/>
        <v>760</v>
      </c>
      <c r="L266" s="608" t="s">
        <v>3047</v>
      </c>
      <c r="M266" s="608" t="s">
        <v>3185</v>
      </c>
      <c r="N266" s="608" t="s">
        <v>3186</v>
      </c>
      <c r="O266" s="608" t="s">
        <v>3187</v>
      </c>
      <c r="P266" s="608" t="s">
        <v>3188</v>
      </c>
      <c r="Q266" s="608" t="s">
        <v>3093</v>
      </c>
    </row>
    <row r="267" spans="1:17">
      <c r="A267" s="611">
        <v>42345</v>
      </c>
      <c r="B267" s="611">
        <v>42398</v>
      </c>
      <c r="C267" s="611">
        <v>42351</v>
      </c>
      <c r="D267" s="612" t="s">
        <v>3071</v>
      </c>
      <c r="E267" s="612" t="s">
        <v>3342</v>
      </c>
      <c r="F267" s="612" t="s">
        <v>3104</v>
      </c>
      <c r="G267" s="612" t="s">
        <v>3343</v>
      </c>
      <c r="H267" s="613">
        <v>14</v>
      </c>
      <c r="I267" s="612">
        <v>10</v>
      </c>
      <c r="J267" s="614">
        <v>0</v>
      </c>
      <c r="K267" s="613">
        <f t="shared" si="4"/>
        <v>140</v>
      </c>
      <c r="L267" s="612" t="s">
        <v>3047</v>
      </c>
      <c r="M267" s="612" t="s">
        <v>3377</v>
      </c>
      <c r="N267" s="612" t="s">
        <v>3378</v>
      </c>
      <c r="O267" s="612" t="s">
        <v>3297</v>
      </c>
      <c r="P267" s="612" t="s">
        <v>988</v>
      </c>
      <c r="Q267" s="612" t="s">
        <v>3157</v>
      </c>
    </row>
    <row r="268" spans="1:17">
      <c r="A268" s="607">
        <v>43076</v>
      </c>
      <c r="B268" s="607">
        <v>43134</v>
      </c>
      <c r="C268" s="607">
        <v>43081</v>
      </c>
      <c r="D268" s="608" t="s">
        <v>3071</v>
      </c>
      <c r="E268" s="608" t="s">
        <v>3260</v>
      </c>
      <c r="F268" s="608" t="s">
        <v>3108</v>
      </c>
      <c r="G268" s="608" t="s">
        <v>3261</v>
      </c>
      <c r="H268" s="609">
        <v>7.75</v>
      </c>
      <c r="I268" s="608">
        <v>6</v>
      </c>
      <c r="J268" s="610">
        <v>0.15</v>
      </c>
      <c r="K268" s="609">
        <f t="shared" si="4"/>
        <v>46.5</v>
      </c>
      <c r="L268" s="608" t="s">
        <v>3047</v>
      </c>
      <c r="M268" s="608" t="s">
        <v>3377</v>
      </c>
      <c r="N268" s="608" t="s">
        <v>3378</v>
      </c>
      <c r="O268" s="608" t="s">
        <v>3297</v>
      </c>
      <c r="P268" s="608" t="s">
        <v>988</v>
      </c>
      <c r="Q268" s="608" t="s">
        <v>3150</v>
      </c>
    </row>
    <row r="269" spans="1:17">
      <c r="A269" s="611">
        <v>43441</v>
      </c>
      <c r="B269" s="611">
        <v>43461</v>
      </c>
      <c r="C269" s="611">
        <v>43444</v>
      </c>
      <c r="D269" s="612" t="s">
        <v>3071</v>
      </c>
      <c r="E269" s="612" t="s">
        <v>3215</v>
      </c>
      <c r="F269" s="612" t="s">
        <v>3077</v>
      </c>
      <c r="G269" s="612" t="s">
        <v>3216</v>
      </c>
      <c r="H269" s="613">
        <v>18.399999999999999</v>
      </c>
      <c r="I269" s="612">
        <v>4</v>
      </c>
      <c r="J269" s="614">
        <v>0</v>
      </c>
      <c r="K269" s="613">
        <f t="shared" si="4"/>
        <v>73.599999999999994</v>
      </c>
      <c r="L269" s="612" t="s">
        <v>3047</v>
      </c>
      <c r="M269" s="612" t="s">
        <v>3377</v>
      </c>
      <c r="N269" s="612" t="s">
        <v>3378</v>
      </c>
      <c r="O269" s="612" t="s">
        <v>3297</v>
      </c>
      <c r="P269" s="612" t="s">
        <v>988</v>
      </c>
      <c r="Q269" s="612" t="s">
        <v>3079</v>
      </c>
    </row>
    <row r="270" spans="1:17">
      <c r="A270" s="607">
        <v>43441</v>
      </c>
      <c r="B270" s="607">
        <v>43504</v>
      </c>
      <c r="C270" s="607">
        <v>43450</v>
      </c>
      <c r="D270" s="608" t="s">
        <v>3071</v>
      </c>
      <c r="E270" s="608" t="s">
        <v>3107</v>
      </c>
      <c r="F270" s="608" t="s">
        <v>3108</v>
      </c>
      <c r="G270" s="608" t="s">
        <v>3109</v>
      </c>
      <c r="H270" s="609">
        <v>18</v>
      </c>
      <c r="I270" s="608">
        <v>50</v>
      </c>
      <c r="J270" s="610">
        <v>0.15</v>
      </c>
      <c r="K270" s="609">
        <f t="shared" si="4"/>
        <v>900</v>
      </c>
      <c r="L270" s="608" t="s">
        <v>3047</v>
      </c>
      <c r="M270" s="608" t="s">
        <v>3377</v>
      </c>
      <c r="N270" s="608" t="s">
        <v>3378</v>
      </c>
      <c r="O270" s="608" t="s">
        <v>3297</v>
      </c>
      <c r="P270" s="608" t="s">
        <v>988</v>
      </c>
      <c r="Q270" s="608" t="s">
        <v>3110</v>
      </c>
    </row>
    <row r="271" spans="1:17">
      <c r="A271" s="611">
        <v>43077</v>
      </c>
      <c r="B271" s="611">
        <v>43165</v>
      </c>
      <c r="C271" s="611">
        <v>43087</v>
      </c>
      <c r="D271" s="612" t="s">
        <v>3071</v>
      </c>
      <c r="E271" s="612" t="s">
        <v>3273</v>
      </c>
      <c r="F271" s="612" t="s">
        <v>3108</v>
      </c>
      <c r="G271" s="612" t="s">
        <v>3274</v>
      </c>
      <c r="H271" s="613">
        <v>18</v>
      </c>
      <c r="I271" s="612">
        <v>15</v>
      </c>
      <c r="J271" s="614">
        <v>0.15</v>
      </c>
      <c r="K271" s="613">
        <f t="shared" si="4"/>
        <v>270</v>
      </c>
      <c r="L271" s="612" t="s">
        <v>3072</v>
      </c>
      <c r="M271" s="612" t="s">
        <v>3309</v>
      </c>
      <c r="N271" s="612" t="s">
        <v>3310</v>
      </c>
      <c r="O271" s="612" t="s">
        <v>3311</v>
      </c>
      <c r="P271" s="612" t="s">
        <v>910</v>
      </c>
      <c r="Q271" s="612" t="s">
        <v>3135</v>
      </c>
    </row>
    <row r="272" spans="1:17">
      <c r="A272" s="607">
        <v>42712</v>
      </c>
      <c r="B272" s="607">
        <v>42799</v>
      </c>
      <c r="C272" s="607">
        <v>42716</v>
      </c>
      <c r="D272" s="608" t="s">
        <v>3071</v>
      </c>
      <c r="E272" s="608" t="s">
        <v>3370</v>
      </c>
      <c r="F272" s="608" t="s">
        <v>3053</v>
      </c>
      <c r="G272" s="608" t="s">
        <v>3371</v>
      </c>
      <c r="H272" s="609">
        <v>9</v>
      </c>
      <c r="I272" s="608">
        <v>25</v>
      </c>
      <c r="J272" s="610">
        <v>0</v>
      </c>
      <c r="K272" s="609">
        <f t="shared" si="4"/>
        <v>225</v>
      </c>
      <c r="L272" s="608" t="s">
        <v>3072</v>
      </c>
      <c r="M272" s="608" t="s">
        <v>3309</v>
      </c>
      <c r="N272" s="608" t="s">
        <v>3310</v>
      </c>
      <c r="O272" s="608" t="s">
        <v>3311</v>
      </c>
      <c r="P272" s="608" t="s">
        <v>910</v>
      </c>
      <c r="Q272" s="608" t="s">
        <v>3090</v>
      </c>
    </row>
    <row r="273" spans="1:17">
      <c r="A273" s="611">
        <v>43078</v>
      </c>
      <c r="B273" s="611">
        <v>43150</v>
      </c>
      <c r="C273" s="611">
        <v>43084</v>
      </c>
      <c r="D273" s="612" t="s">
        <v>3288</v>
      </c>
      <c r="E273" s="612" t="s">
        <v>3286</v>
      </c>
      <c r="F273" s="612" t="s">
        <v>3123</v>
      </c>
      <c r="G273" s="612" t="s">
        <v>3287</v>
      </c>
      <c r="H273" s="613">
        <v>7.45</v>
      </c>
      <c r="I273" s="612">
        <v>24</v>
      </c>
      <c r="J273" s="614">
        <v>0</v>
      </c>
      <c r="K273" s="613">
        <f t="shared" si="4"/>
        <v>178.8</v>
      </c>
      <c r="L273" s="612" t="s">
        <v>3063</v>
      </c>
      <c r="M273" s="612" t="s">
        <v>3227</v>
      </c>
      <c r="N273" s="612" t="s">
        <v>3228</v>
      </c>
      <c r="O273" s="612" t="s">
        <v>3229</v>
      </c>
      <c r="P273" s="612" t="s">
        <v>3188</v>
      </c>
      <c r="Q273" s="612" t="s">
        <v>3125</v>
      </c>
    </row>
    <row r="274" spans="1:17">
      <c r="A274" s="607">
        <v>42350</v>
      </c>
      <c r="B274" s="607">
        <v>42403</v>
      </c>
      <c r="C274" s="607">
        <v>42350</v>
      </c>
      <c r="D274" s="608" t="s">
        <v>3059</v>
      </c>
      <c r="E274" s="608" t="s">
        <v>3379</v>
      </c>
      <c r="F274" s="608" t="s">
        <v>3104</v>
      </c>
      <c r="G274" s="608" t="s">
        <v>3380</v>
      </c>
      <c r="H274" s="609">
        <v>16.25</v>
      </c>
      <c r="I274" s="608">
        <v>15</v>
      </c>
      <c r="J274" s="610">
        <v>0.1</v>
      </c>
      <c r="K274" s="609">
        <f t="shared" si="4"/>
        <v>243.75</v>
      </c>
      <c r="L274" s="608" t="s">
        <v>3072</v>
      </c>
      <c r="M274" s="608" t="s">
        <v>3381</v>
      </c>
      <c r="N274" s="608" t="s">
        <v>3382</v>
      </c>
      <c r="O274" s="608" t="s">
        <v>3383</v>
      </c>
      <c r="P274" s="608" t="s">
        <v>982</v>
      </c>
      <c r="Q274" s="608" t="s">
        <v>3115</v>
      </c>
    </row>
    <row r="275" spans="1:17">
      <c r="A275" s="611">
        <v>42350</v>
      </c>
      <c r="B275" s="611">
        <v>42364</v>
      </c>
      <c r="C275" s="611">
        <v>42354</v>
      </c>
      <c r="D275" s="612" t="s">
        <v>3059</v>
      </c>
      <c r="E275" s="612" t="s">
        <v>3302</v>
      </c>
      <c r="F275" s="612" t="s">
        <v>3045</v>
      </c>
      <c r="G275" s="612" t="s">
        <v>3303</v>
      </c>
      <c r="H275" s="613">
        <v>36</v>
      </c>
      <c r="I275" s="612">
        <v>18</v>
      </c>
      <c r="J275" s="614">
        <v>0.1</v>
      </c>
      <c r="K275" s="613">
        <f t="shared" si="4"/>
        <v>648</v>
      </c>
      <c r="L275" s="612" t="s">
        <v>3072</v>
      </c>
      <c r="M275" s="612" t="s">
        <v>3381</v>
      </c>
      <c r="N275" s="612" t="s">
        <v>3382</v>
      </c>
      <c r="O275" s="612" t="s">
        <v>3383</v>
      </c>
      <c r="P275" s="612" t="s">
        <v>982</v>
      </c>
      <c r="Q275" s="612" t="s">
        <v>3099</v>
      </c>
    </row>
    <row r="276" spans="1:17">
      <c r="A276" s="607">
        <v>42350</v>
      </c>
      <c r="B276" s="607">
        <v>42418</v>
      </c>
      <c r="C276" s="607">
        <v>42358</v>
      </c>
      <c r="D276" s="608" t="s">
        <v>3158</v>
      </c>
      <c r="E276" s="608" t="s">
        <v>3355</v>
      </c>
      <c r="F276" s="608" t="s">
        <v>3108</v>
      </c>
      <c r="G276" s="608" t="s">
        <v>3356</v>
      </c>
      <c r="H276" s="609">
        <v>263.5</v>
      </c>
      <c r="I276" s="608">
        <v>20</v>
      </c>
      <c r="J276" s="610">
        <v>0.05</v>
      </c>
      <c r="K276" s="609">
        <f t="shared" si="4"/>
        <v>5270</v>
      </c>
      <c r="L276" s="608" t="s">
        <v>3063</v>
      </c>
      <c r="M276" s="608" t="s">
        <v>3161</v>
      </c>
      <c r="N276" s="608" t="s">
        <v>3162</v>
      </c>
      <c r="O276" s="608" t="s">
        <v>3163</v>
      </c>
      <c r="P276" s="608" t="s">
        <v>2336</v>
      </c>
      <c r="Q276" s="608" t="s">
        <v>3110</v>
      </c>
    </row>
    <row r="277" spans="1:17">
      <c r="A277" s="611">
        <v>43081</v>
      </c>
      <c r="B277" s="611">
        <v>43092</v>
      </c>
      <c r="C277" s="611">
        <v>43082</v>
      </c>
      <c r="D277" s="612" t="s">
        <v>3158</v>
      </c>
      <c r="E277" s="612" t="s">
        <v>3253</v>
      </c>
      <c r="F277" s="612" t="s">
        <v>3081</v>
      </c>
      <c r="G277" s="612" t="s">
        <v>3254</v>
      </c>
      <c r="H277" s="613">
        <v>19.45</v>
      </c>
      <c r="I277" s="612">
        <v>77</v>
      </c>
      <c r="J277" s="614">
        <v>0.05</v>
      </c>
      <c r="K277" s="613">
        <f t="shared" si="4"/>
        <v>1497.6499999999999</v>
      </c>
      <c r="L277" s="612" t="s">
        <v>3063</v>
      </c>
      <c r="M277" s="612" t="s">
        <v>3161</v>
      </c>
      <c r="N277" s="612" t="s">
        <v>3162</v>
      </c>
      <c r="O277" s="612" t="s">
        <v>3163</v>
      </c>
      <c r="P277" s="612" t="s">
        <v>2336</v>
      </c>
      <c r="Q277" s="612" t="s">
        <v>3055</v>
      </c>
    </row>
    <row r="278" spans="1:17">
      <c r="A278" s="607">
        <v>43446</v>
      </c>
      <c r="B278" s="607">
        <v>43507</v>
      </c>
      <c r="C278" s="607">
        <v>43453</v>
      </c>
      <c r="D278" s="608" t="s">
        <v>3158</v>
      </c>
      <c r="E278" s="608" t="s">
        <v>3080</v>
      </c>
      <c r="F278" s="608" t="s">
        <v>3081</v>
      </c>
      <c r="G278" s="608" t="s">
        <v>3082</v>
      </c>
      <c r="H278" s="609">
        <v>21.05</v>
      </c>
      <c r="I278" s="608">
        <v>10</v>
      </c>
      <c r="J278" s="610">
        <v>0.05</v>
      </c>
      <c r="K278" s="609">
        <f t="shared" si="4"/>
        <v>210.5</v>
      </c>
      <c r="L278" s="608" t="s">
        <v>3063</v>
      </c>
      <c r="M278" s="608" t="s">
        <v>3161</v>
      </c>
      <c r="N278" s="608" t="s">
        <v>3162</v>
      </c>
      <c r="O278" s="608" t="s">
        <v>3163</v>
      </c>
      <c r="P278" s="608" t="s">
        <v>2336</v>
      </c>
      <c r="Q278" s="608" t="s">
        <v>3083</v>
      </c>
    </row>
    <row r="279" spans="1:17">
      <c r="A279" s="611">
        <v>42716</v>
      </c>
      <c r="B279" s="611">
        <v>42758</v>
      </c>
      <c r="C279" s="611">
        <v>42720</v>
      </c>
      <c r="D279" s="612" t="s">
        <v>3158</v>
      </c>
      <c r="E279" s="612" t="s">
        <v>3076</v>
      </c>
      <c r="F279" s="612" t="s">
        <v>3077</v>
      </c>
      <c r="G279" s="612" t="s">
        <v>3078</v>
      </c>
      <c r="H279" s="613">
        <v>9.65</v>
      </c>
      <c r="I279" s="612">
        <v>13</v>
      </c>
      <c r="J279" s="614">
        <v>0</v>
      </c>
      <c r="K279" s="613">
        <f t="shared" si="4"/>
        <v>125.45</v>
      </c>
      <c r="L279" s="612" t="s">
        <v>3063</v>
      </c>
      <c r="M279" s="612" t="s">
        <v>3161</v>
      </c>
      <c r="N279" s="612" t="s">
        <v>3162</v>
      </c>
      <c r="O279" s="612" t="s">
        <v>3163</v>
      </c>
      <c r="P279" s="612" t="s">
        <v>2336</v>
      </c>
      <c r="Q279" s="612" t="s">
        <v>3079</v>
      </c>
    </row>
    <row r="280" spans="1:17">
      <c r="A280" s="607">
        <v>42351</v>
      </c>
      <c r="B280" s="607">
        <v>42391</v>
      </c>
      <c r="C280" s="607">
        <v>42358</v>
      </c>
      <c r="D280" s="608" t="s">
        <v>3084</v>
      </c>
      <c r="E280" s="608" t="s">
        <v>3286</v>
      </c>
      <c r="F280" s="608" t="s">
        <v>3123</v>
      </c>
      <c r="G280" s="608" t="s">
        <v>3287</v>
      </c>
      <c r="H280" s="609">
        <v>7.45</v>
      </c>
      <c r="I280" s="608">
        <v>20</v>
      </c>
      <c r="J280" s="610">
        <v>0.15</v>
      </c>
      <c r="K280" s="609">
        <f t="shared" si="4"/>
        <v>149</v>
      </c>
      <c r="L280" s="608" t="s">
        <v>3047</v>
      </c>
      <c r="M280" s="608" t="s">
        <v>3352</v>
      </c>
      <c r="N280" s="608" t="s">
        <v>3353</v>
      </c>
      <c r="O280" s="608" t="s">
        <v>3354</v>
      </c>
      <c r="P280" s="608" t="s">
        <v>915</v>
      </c>
      <c r="Q280" s="608" t="s">
        <v>3125</v>
      </c>
    </row>
    <row r="281" spans="1:17">
      <c r="A281" s="611">
        <v>42351</v>
      </c>
      <c r="B281" s="611">
        <v>42437</v>
      </c>
      <c r="C281" s="611">
        <v>42353</v>
      </c>
      <c r="D281" s="612" t="s">
        <v>3084</v>
      </c>
      <c r="E281" s="612" t="s">
        <v>3126</v>
      </c>
      <c r="F281" s="612" t="s">
        <v>3108</v>
      </c>
      <c r="G281" s="612" t="s">
        <v>3127</v>
      </c>
      <c r="H281" s="613">
        <v>4.5</v>
      </c>
      <c r="I281" s="612">
        <v>10</v>
      </c>
      <c r="J281" s="614">
        <v>0</v>
      </c>
      <c r="K281" s="613">
        <f t="shared" si="4"/>
        <v>45</v>
      </c>
      <c r="L281" s="612" t="s">
        <v>3047</v>
      </c>
      <c r="M281" s="612" t="s">
        <v>3352</v>
      </c>
      <c r="N281" s="612" t="s">
        <v>3353</v>
      </c>
      <c r="O281" s="612" t="s">
        <v>3354</v>
      </c>
      <c r="P281" s="612" t="s">
        <v>915</v>
      </c>
      <c r="Q281" s="612" t="s">
        <v>3128</v>
      </c>
    </row>
    <row r="282" spans="1:17">
      <c r="A282" s="607">
        <v>43448</v>
      </c>
      <c r="B282" s="607">
        <v>43498</v>
      </c>
      <c r="C282" s="607">
        <v>43451</v>
      </c>
      <c r="D282" s="608" t="s">
        <v>3288</v>
      </c>
      <c r="E282" s="608" t="s">
        <v>3355</v>
      </c>
      <c r="F282" s="608" t="s">
        <v>3108</v>
      </c>
      <c r="G282" s="608" t="s">
        <v>3356</v>
      </c>
      <c r="H282" s="609">
        <v>263.5</v>
      </c>
      <c r="I282" s="608">
        <v>50</v>
      </c>
      <c r="J282" s="610">
        <v>0.2</v>
      </c>
      <c r="K282" s="609">
        <f t="shared" si="4"/>
        <v>13175</v>
      </c>
      <c r="L282" s="608" t="s">
        <v>3047</v>
      </c>
      <c r="M282" s="608" t="s">
        <v>3384</v>
      </c>
      <c r="N282" s="608" t="s">
        <v>3385</v>
      </c>
      <c r="O282" s="608" t="s">
        <v>3386</v>
      </c>
      <c r="P282" s="608" t="s">
        <v>2336</v>
      </c>
      <c r="Q282" s="608" t="s">
        <v>3110</v>
      </c>
    </row>
    <row r="283" spans="1:17">
      <c r="A283" s="611">
        <v>43448</v>
      </c>
      <c r="B283" s="611">
        <v>43493</v>
      </c>
      <c r="C283" s="611">
        <v>43449</v>
      </c>
      <c r="D283" s="612" t="s">
        <v>3288</v>
      </c>
      <c r="E283" s="612" t="s">
        <v>3056</v>
      </c>
      <c r="F283" s="612" t="s">
        <v>3045</v>
      </c>
      <c r="G283" s="612" t="s">
        <v>3057</v>
      </c>
      <c r="H283" s="613">
        <v>21</v>
      </c>
      <c r="I283" s="612">
        <v>12</v>
      </c>
      <c r="J283" s="614">
        <v>0.2</v>
      </c>
      <c r="K283" s="613">
        <f t="shared" si="4"/>
        <v>252</v>
      </c>
      <c r="L283" s="612" t="s">
        <v>3047</v>
      </c>
      <c r="M283" s="612" t="s">
        <v>3384</v>
      </c>
      <c r="N283" s="612" t="s">
        <v>3385</v>
      </c>
      <c r="O283" s="612" t="s">
        <v>3386</v>
      </c>
      <c r="P283" s="612" t="s">
        <v>2336</v>
      </c>
      <c r="Q283" s="612" t="s">
        <v>3058</v>
      </c>
    </row>
    <row r="284" spans="1:17">
      <c r="A284" s="607">
        <v>42353</v>
      </c>
      <c r="B284" s="607">
        <v>42390</v>
      </c>
      <c r="C284" s="607">
        <v>42362</v>
      </c>
      <c r="D284" s="608" t="s">
        <v>3184</v>
      </c>
      <c r="E284" s="608" t="s">
        <v>3220</v>
      </c>
      <c r="F284" s="608" t="s">
        <v>3123</v>
      </c>
      <c r="G284" s="608" t="s">
        <v>3221</v>
      </c>
      <c r="H284" s="609">
        <v>123.79</v>
      </c>
      <c r="I284" s="608">
        <v>4</v>
      </c>
      <c r="J284" s="610">
        <v>0</v>
      </c>
      <c r="K284" s="609">
        <f t="shared" si="4"/>
        <v>495.16</v>
      </c>
      <c r="L284" s="608" t="s">
        <v>3047</v>
      </c>
      <c r="M284" s="608" t="s">
        <v>3340</v>
      </c>
      <c r="N284" s="608" t="s">
        <v>3341</v>
      </c>
      <c r="O284" s="608" t="s">
        <v>3169</v>
      </c>
      <c r="P284" s="608" t="s">
        <v>1036</v>
      </c>
      <c r="Q284" s="608" t="s">
        <v>3150</v>
      </c>
    </row>
    <row r="285" spans="1:17">
      <c r="A285" s="611">
        <v>43084</v>
      </c>
      <c r="B285" s="611">
        <v>43090</v>
      </c>
      <c r="C285" s="611">
        <v>43086</v>
      </c>
      <c r="D285" s="612" t="s">
        <v>3184</v>
      </c>
      <c r="E285" s="612" t="s">
        <v>3273</v>
      </c>
      <c r="F285" s="612" t="s">
        <v>3108</v>
      </c>
      <c r="G285" s="612" t="s">
        <v>3274</v>
      </c>
      <c r="H285" s="613">
        <v>18</v>
      </c>
      <c r="I285" s="612">
        <v>12</v>
      </c>
      <c r="J285" s="614">
        <v>0</v>
      </c>
      <c r="K285" s="613">
        <f t="shared" si="4"/>
        <v>216</v>
      </c>
      <c r="L285" s="612" t="s">
        <v>3047</v>
      </c>
      <c r="M285" s="612" t="s">
        <v>3340</v>
      </c>
      <c r="N285" s="612" t="s">
        <v>3341</v>
      </c>
      <c r="O285" s="612" t="s">
        <v>3169</v>
      </c>
      <c r="P285" s="612" t="s">
        <v>1036</v>
      </c>
      <c r="Q285" s="612" t="s">
        <v>3135</v>
      </c>
    </row>
    <row r="286" spans="1:17">
      <c r="A286" s="607">
        <v>42720</v>
      </c>
      <c r="B286" s="607">
        <v>42733</v>
      </c>
      <c r="C286" s="607">
        <v>42728</v>
      </c>
      <c r="D286" s="608" t="s">
        <v>3059</v>
      </c>
      <c r="E286" s="608" t="s">
        <v>3126</v>
      </c>
      <c r="F286" s="608" t="s">
        <v>3108</v>
      </c>
      <c r="G286" s="608" t="s">
        <v>3127</v>
      </c>
      <c r="H286" s="609">
        <v>4.5</v>
      </c>
      <c r="I286" s="608">
        <v>25</v>
      </c>
      <c r="J286" s="610">
        <v>0</v>
      </c>
      <c r="K286" s="609">
        <f t="shared" si="4"/>
        <v>112.5</v>
      </c>
      <c r="L286" s="608" t="s">
        <v>3063</v>
      </c>
      <c r="M286" s="608" t="s">
        <v>3387</v>
      </c>
      <c r="N286" s="608" t="s">
        <v>3388</v>
      </c>
      <c r="O286" s="608" t="s">
        <v>186</v>
      </c>
      <c r="P286" s="608" t="s">
        <v>389</v>
      </c>
      <c r="Q286" s="608" t="s">
        <v>3128</v>
      </c>
    </row>
    <row r="287" spans="1:17">
      <c r="A287" s="611">
        <v>43085</v>
      </c>
      <c r="B287" s="611">
        <v>43113</v>
      </c>
      <c r="C287" s="611">
        <v>43094</v>
      </c>
      <c r="D287" s="612" t="s">
        <v>3059</v>
      </c>
      <c r="E287" s="612" t="s">
        <v>3091</v>
      </c>
      <c r="F287" s="612" t="s">
        <v>3053</v>
      </c>
      <c r="G287" s="612" t="s">
        <v>3092</v>
      </c>
      <c r="H287" s="613">
        <v>19.5</v>
      </c>
      <c r="I287" s="612">
        <v>25</v>
      </c>
      <c r="J287" s="614">
        <v>0</v>
      </c>
      <c r="K287" s="613">
        <f t="shared" si="4"/>
        <v>487.5</v>
      </c>
      <c r="L287" s="612" t="s">
        <v>3063</v>
      </c>
      <c r="M287" s="612" t="s">
        <v>3387</v>
      </c>
      <c r="N287" s="612" t="s">
        <v>3388</v>
      </c>
      <c r="O287" s="612" t="s">
        <v>186</v>
      </c>
      <c r="P287" s="612" t="s">
        <v>389</v>
      </c>
      <c r="Q287" s="612" t="s">
        <v>3093</v>
      </c>
    </row>
    <row r="288" spans="1:17">
      <c r="A288" s="607">
        <v>43453</v>
      </c>
      <c r="B288" s="607">
        <v>43454</v>
      </c>
      <c r="C288" s="607">
        <v>43458</v>
      </c>
      <c r="D288" s="608" t="s">
        <v>3059</v>
      </c>
      <c r="E288" s="608" t="s">
        <v>3111</v>
      </c>
      <c r="F288" s="608" t="s">
        <v>3045</v>
      </c>
      <c r="G288" s="608" t="s">
        <v>3112</v>
      </c>
      <c r="H288" s="609">
        <v>12.5</v>
      </c>
      <c r="I288" s="608">
        <v>30</v>
      </c>
      <c r="J288" s="610">
        <v>0</v>
      </c>
      <c r="K288" s="609">
        <f t="shared" si="4"/>
        <v>375</v>
      </c>
      <c r="L288" s="608" t="s">
        <v>3072</v>
      </c>
      <c r="M288" s="608" t="s">
        <v>3309</v>
      </c>
      <c r="N288" s="608" t="s">
        <v>3310</v>
      </c>
      <c r="O288" s="608" t="s">
        <v>3311</v>
      </c>
      <c r="P288" s="608" t="s">
        <v>910</v>
      </c>
      <c r="Q288" s="608" t="s">
        <v>3051</v>
      </c>
    </row>
    <row r="289" spans="1:17">
      <c r="A289" s="611">
        <v>42357</v>
      </c>
      <c r="B289" s="611">
        <v>42432</v>
      </c>
      <c r="C289" s="611">
        <v>42357</v>
      </c>
      <c r="D289" s="612" t="s">
        <v>3059</v>
      </c>
      <c r="E289" s="612" t="s">
        <v>3302</v>
      </c>
      <c r="F289" s="612" t="s">
        <v>3045</v>
      </c>
      <c r="G289" s="612" t="s">
        <v>3303</v>
      </c>
      <c r="H289" s="613">
        <v>36</v>
      </c>
      <c r="I289" s="612">
        <v>20</v>
      </c>
      <c r="J289" s="614">
        <v>0</v>
      </c>
      <c r="K289" s="613">
        <f t="shared" si="4"/>
        <v>720</v>
      </c>
      <c r="L289" s="612" t="s">
        <v>3072</v>
      </c>
      <c r="M289" s="612" t="s">
        <v>3309</v>
      </c>
      <c r="N289" s="612" t="s">
        <v>3310</v>
      </c>
      <c r="O289" s="612" t="s">
        <v>3311</v>
      </c>
      <c r="P289" s="612" t="s">
        <v>910</v>
      </c>
      <c r="Q289" s="612" t="s">
        <v>3099</v>
      </c>
    </row>
    <row r="290" spans="1:17">
      <c r="A290" s="607">
        <v>42357</v>
      </c>
      <c r="B290" s="607">
        <v>42448</v>
      </c>
      <c r="C290" s="607">
        <v>42363</v>
      </c>
      <c r="D290" s="608" t="s">
        <v>3059</v>
      </c>
      <c r="E290" s="608" t="s">
        <v>3122</v>
      </c>
      <c r="F290" s="608" t="s">
        <v>3123</v>
      </c>
      <c r="G290" s="608" t="s">
        <v>3124</v>
      </c>
      <c r="H290" s="609">
        <v>24</v>
      </c>
      <c r="I290" s="608">
        <v>12</v>
      </c>
      <c r="J290" s="610">
        <v>0</v>
      </c>
      <c r="K290" s="609">
        <f t="shared" si="4"/>
        <v>288</v>
      </c>
      <c r="L290" s="608" t="s">
        <v>3072</v>
      </c>
      <c r="M290" s="608" t="s">
        <v>3309</v>
      </c>
      <c r="N290" s="608" t="s">
        <v>3310</v>
      </c>
      <c r="O290" s="608" t="s">
        <v>3311</v>
      </c>
      <c r="P290" s="608" t="s">
        <v>910</v>
      </c>
      <c r="Q290" s="608" t="s">
        <v>3125</v>
      </c>
    </row>
    <row r="291" spans="1:17">
      <c r="A291" s="611">
        <v>42724</v>
      </c>
      <c r="B291" s="611">
        <v>42810</v>
      </c>
      <c r="C291" s="611">
        <v>42731</v>
      </c>
      <c r="D291" s="612" t="s">
        <v>3158</v>
      </c>
      <c r="E291" s="612" t="s">
        <v>3100</v>
      </c>
      <c r="F291" s="612" t="s">
        <v>3045</v>
      </c>
      <c r="G291" s="612" t="s">
        <v>3101</v>
      </c>
      <c r="H291" s="613">
        <v>34</v>
      </c>
      <c r="I291" s="612">
        <v>8</v>
      </c>
      <c r="J291" s="614">
        <v>0.2</v>
      </c>
      <c r="K291" s="613">
        <f t="shared" si="4"/>
        <v>272</v>
      </c>
      <c r="L291" s="612" t="s">
        <v>3047</v>
      </c>
      <c r="M291" s="612" t="s">
        <v>3267</v>
      </c>
      <c r="N291" s="612" t="s">
        <v>3268</v>
      </c>
      <c r="O291" s="612" t="s">
        <v>3269</v>
      </c>
      <c r="P291" s="612" t="s">
        <v>3156</v>
      </c>
      <c r="Q291" s="612" t="s">
        <v>3102</v>
      </c>
    </row>
    <row r="292" spans="1:17">
      <c r="A292" s="607">
        <v>43454</v>
      </c>
      <c r="B292" s="607">
        <v>43480</v>
      </c>
      <c r="C292" s="607">
        <v>43462</v>
      </c>
      <c r="D292" s="608" t="s">
        <v>3158</v>
      </c>
      <c r="E292" s="608" t="s">
        <v>3357</v>
      </c>
      <c r="F292" s="608" t="s">
        <v>3104</v>
      </c>
      <c r="G292" s="608" t="s">
        <v>3358</v>
      </c>
      <c r="H292" s="609">
        <v>31.23</v>
      </c>
      <c r="I292" s="608">
        <v>16</v>
      </c>
      <c r="J292" s="610">
        <v>0</v>
      </c>
      <c r="K292" s="609">
        <f t="shared" si="4"/>
        <v>499.68</v>
      </c>
      <c r="L292" s="608" t="s">
        <v>3047</v>
      </c>
      <c r="M292" s="608" t="s">
        <v>3267</v>
      </c>
      <c r="N292" s="608" t="s">
        <v>3268</v>
      </c>
      <c r="O292" s="608" t="s">
        <v>3269</v>
      </c>
      <c r="P292" s="608" t="s">
        <v>3156</v>
      </c>
      <c r="Q292" s="608" t="s">
        <v>3157</v>
      </c>
    </row>
    <row r="293" spans="1:17">
      <c r="A293" s="611">
        <v>43089</v>
      </c>
      <c r="B293" s="611">
        <v>43172</v>
      </c>
      <c r="C293" s="611">
        <v>43092</v>
      </c>
      <c r="D293" s="612" t="s">
        <v>3158</v>
      </c>
      <c r="E293" s="612" t="s">
        <v>3233</v>
      </c>
      <c r="F293" s="612" t="s">
        <v>3077</v>
      </c>
      <c r="G293" s="612" t="s">
        <v>3234</v>
      </c>
      <c r="H293" s="613">
        <v>31</v>
      </c>
      <c r="I293" s="612">
        <v>30</v>
      </c>
      <c r="J293" s="614">
        <v>0.2</v>
      </c>
      <c r="K293" s="613">
        <f t="shared" si="4"/>
        <v>930</v>
      </c>
      <c r="L293" s="612" t="s">
        <v>3047</v>
      </c>
      <c r="M293" s="612" t="s">
        <v>3267</v>
      </c>
      <c r="N293" s="612" t="s">
        <v>3268</v>
      </c>
      <c r="O293" s="612" t="s">
        <v>3269</v>
      </c>
      <c r="P293" s="612" t="s">
        <v>3156</v>
      </c>
      <c r="Q293" s="612" t="s">
        <v>3121</v>
      </c>
    </row>
    <row r="294" spans="1:17">
      <c r="A294" s="607">
        <v>43090</v>
      </c>
      <c r="B294" s="607">
        <v>43138</v>
      </c>
      <c r="C294" s="607">
        <v>43093</v>
      </c>
      <c r="D294" s="608" t="s">
        <v>3043</v>
      </c>
      <c r="E294" s="608" t="s">
        <v>3140</v>
      </c>
      <c r="F294" s="608" t="s">
        <v>3077</v>
      </c>
      <c r="G294" s="608" t="s">
        <v>3141</v>
      </c>
      <c r="H294" s="609">
        <v>19</v>
      </c>
      <c r="I294" s="608">
        <v>20</v>
      </c>
      <c r="J294" s="610">
        <v>0.05</v>
      </c>
      <c r="K294" s="609">
        <f t="shared" si="4"/>
        <v>380</v>
      </c>
      <c r="L294" s="608" t="s">
        <v>3063</v>
      </c>
      <c r="M294" s="608" t="s">
        <v>3381</v>
      </c>
      <c r="N294" s="608" t="s">
        <v>3382</v>
      </c>
      <c r="O294" s="608" t="s">
        <v>3383</v>
      </c>
      <c r="P294" s="608" t="s">
        <v>982</v>
      </c>
      <c r="Q294" s="608" t="s">
        <v>3142</v>
      </c>
    </row>
    <row r="295" spans="1:17">
      <c r="A295" s="611">
        <v>42359</v>
      </c>
      <c r="B295" s="611">
        <v>42439</v>
      </c>
      <c r="C295" s="611">
        <v>42368</v>
      </c>
      <c r="D295" s="612" t="s">
        <v>3043</v>
      </c>
      <c r="E295" s="612" t="s">
        <v>3280</v>
      </c>
      <c r="F295" s="612" t="s">
        <v>3108</v>
      </c>
      <c r="G295" s="612" t="s">
        <v>3131</v>
      </c>
      <c r="H295" s="613">
        <v>14</v>
      </c>
      <c r="I295" s="612">
        <v>10</v>
      </c>
      <c r="J295" s="614">
        <v>0.05</v>
      </c>
      <c r="K295" s="613">
        <f t="shared" si="4"/>
        <v>140</v>
      </c>
      <c r="L295" s="612" t="s">
        <v>3063</v>
      </c>
      <c r="M295" s="612" t="s">
        <v>3381</v>
      </c>
      <c r="N295" s="612" t="s">
        <v>3382</v>
      </c>
      <c r="O295" s="612" t="s">
        <v>3383</v>
      </c>
      <c r="P295" s="612" t="s">
        <v>982</v>
      </c>
      <c r="Q295" s="612" t="s">
        <v>3183</v>
      </c>
    </row>
    <row r="296" spans="1:17">
      <c r="A296" s="607">
        <v>42359</v>
      </c>
      <c r="B296" s="607">
        <v>42456</v>
      </c>
      <c r="C296" s="607">
        <v>42367</v>
      </c>
      <c r="D296" s="608" t="s">
        <v>3043</v>
      </c>
      <c r="E296" s="608" t="s">
        <v>3126</v>
      </c>
      <c r="F296" s="608" t="s">
        <v>3108</v>
      </c>
      <c r="G296" s="608" t="s">
        <v>3127</v>
      </c>
      <c r="H296" s="609">
        <v>4.5</v>
      </c>
      <c r="I296" s="608">
        <v>10</v>
      </c>
      <c r="J296" s="610">
        <v>0.05</v>
      </c>
      <c r="K296" s="609">
        <f t="shared" si="4"/>
        <v>45</v>
      </c>
      <c r="L296" s="608" t="s">
        <v>3063</v>
      </c>
      <c r="M296" s="608" t="s">
        <v>3381</v>
      </c>
      <c r="N296" s="608" t="s">
        <v>3382</v>
      </c>
      <c r="O296" s="608" t="s">
        <v>3383</v>
      </c>
      <c r="P296" s="608" t="s">
        <v>982</v>
      </c>
      <c r="Q296" s="608" t="s">
        <v>3128</v>
      </c>
    </row>
    <row r="297" spans="1:17">
      <c r="A297" s="611">
        <v>43456</v>
      </c>
      <c r="B297" s="611">
        <v>43550</v>
      </c>
      <c r="C297" s="611">
        <v>43459</v>
      </c>
      <c r="D297" s="612" t="s">
        <v>3043</v>
      </c>
      <c r="E297" s="612" t="s">
        <v>3137</v>
      </c>
      <c r="F297" s="612" t="s">
        <v>3104</v>
      </c>
      <c r="G297" s="612" t="s">
        <v>3138</v>
      </c>
      <c r="H297" s="613">
        <v>17.45</v>
      </c>
      <c r="I297" s="612">
        <v>56</v>
      </c>
      <c r="J297" s="614">
        <v>0.05</v>
      </c>
      <c r="K297" s="613">
        <f t="shared" si="4"/>
        <v>977.19999999999993</v>
      </c>
      <c r="L297" s="612" t="s">
        <v>3047</v>
      </c>
      <c r="M297" s="612" t="s">
        <v>3389</v>
      </c>
      <c r="N297" s="612" t="s">
        <v>3390</v>
      </c>
      <c r="O297" s="612" t="s">
        <v>186</v>
      </c>
      <c r="P297" s="612" t="s">
        <v>389</v>
      </c>
      <c r="Q297" s="612" t="s">
        <v>3139</v>
      </c>
    </row>
    <row r="298" spans="1:17">
      <c r="A298" s="607">
        <v>43456</v>
      </c>
      <c r="B298" s="607">
        <v>43535</v>
      </c>
      <c r="C298" s="607">
        <v>43460</v>
      </c>
      <c r="D298" s="608" t="s">
        <v>3043</v>
      </c>
      <c r="E298" s="608" t="s">
        <v>3100</v>
      </c>
      <c r="F298" s="608" t="s">
        <v>3045</v>
      </c>
      <c r="G298" s="608" t="s">
        <v>3101</v>
      </c>
      <c r="H298" s="609">
        <v>34</v>
      </c>
      <c r="I298" s="608">
        <v>80</v>
      </c>
      <c r="J298" s="610">
        <v>0.05</v>
      </c>
      <c r="K298" s="609">
        <f t="shared" si="4"/>
        <v>2720</v>
      </c>
      <c r="L298" s="608" t="s">
        <v>3047</v>
      </c>
      <c r="M298" s="608" t="s">
        <v>3389</v>
      </c>
      <c r="N298" s="608" t="s">
        <v>3390</v>
      </c>
      <c r="O298" s="608" t="s">
        <v>186</v>
      </c>
      <c r="P298" s="608" t="s">
        <v>389</v>
      </c>
      <c r="Q298" s="608" t="s">
        <v>3102</v>
      </c>
    </row>
    <row r="299" spans="1:17">
      <c r="A299" s="611">
        <v>43091</v>
      </c>
      <c r="B299" s="611">
        <v>43154</v>
      </c>
      <c r="C299" s="611">
        <v>43097</v>
      </c>
      <c r="D299" s="612" t="s">
        <v>3043</v>
      </c>
      <c r="E299" s="612" t="s">
        <v>3111</v>
      </c>
      <c r="F299" s="612" t="s">
        <v>3045</v>
      </c>
      <c r="G299" s="612" t="s">
        <v>3112</v>
      </c>
      <c r="H299" s="613">
        <v>12.5</v>
      </c>
      <c r="I299" s="612">
        <v>70</v>
      </c>
      <c r="J299" s="614">
        <v>0.05</v>
      </c>
      <c r="K299" s="613">
        <f t="shared" si="4"/>
        <v>875</v>
      </c>
      <c r="L299" s="612" t="s">
        <v>3047</v>
      </c>
      <c r="M299" s="612" t="s">
        <v>3389</v>
      </c>
      <c r="N299" s="612" t="s">
        <v>3390</v>
      </c>
      <c r="O299" s="612" t="s">
        <v>186</v>
      </c>
      <c r="P299" s="612" t="s">
        <v>389</v>
      </c>
      <c r="Q299" s="612" t="s">
        <v>3051</v>
      </c>
    </row>
    <row r="300" spans="1:17">
      <c r="A300" s="607">
        <v>43092</v>
      </c>
      <c r="B300" s="607">
        <v>43148</v>
      </c>
      <c r="C300" s="607">
        <v>43099</v>
      </c>
      <c r="D300" s="608" t="s">
        <v>3071</v>
      </c>
      <c r="E300" s="608" t="s">
        <v>3113</v>
      </c>
      <c r="F300" s="608" t="s">
        <v>3104</v>
      </c>
      <c r="G300" s="608" t="s">
        <v>3114</v>
      </c>
      <c r="H300" s="609">
        <v>20</v>
      </c>
      <c r="I300" s="608">
        <v>35</v>
      </c>
      <c r="J300" s="610">
        <v>0</v>
      </c>
      <c r="K300" s="609">
        <f t="shared" si="4"/>
        <v>700</v>
      </c>
      <c r="L300" s="608" t="s">
        <v>3047</v>
      </c>
      <c r="M300" s="608" t="s">
        <v>3202</v>
      </c>
      <c r="N300" s="608" t="s">
        <v>3203</v>
      </c>
      <c r="O300" s="608" t="s">
        <v>3204</v>
      </c>
      <c r="P300" s="608" t="s">
        <v>982</v>
      </c>
      <c r="Q300" s="608" t="s">
        <v>3115</v>
      </c>
    </row>
    <row r="301" spans="1:17">
      <c r="A301" s="611">
        <v>43092</v>
      </c>
      <c r="B301" s="611">
        <v>43144</v>
      </c>
      <c r="C301" s="611">
        <v>43093</v>
      </c>
      <c r="D301" s="612" t="s">
        <v>3071</v>
      </c>
      <c r="E301" s="612" t="s">
        <v>3355</v>
      </c>
      <c r="F301" s="612" t="s">
        <v>3108</v>
      </c>
      <c r="G301" s="612" t="s">
        <v>3356</v>
      </c>
      <c r="H301" s="613">
        <v>263.5</v>
      </c>
      <c r="I301" s="612">
        <v>10</v>
      </c>
      <c r="J301" s="614">
        <v>0</v>
      </c>
      <c r="K301" s="613">
        <f t="shared" si="4"/>
        <v>2635</v>
      </c>
      <c r="L301" s="612" t="s">
        <v>3047</v>
      </c>
      <c r="M301" s="612" t="s">
        <v>3202</v>
      </c>
      <c r="N301" s="612" t="s">
        <v>3203</v>
      </c>
      <c r="O301" s="612" t="s">
        <v>3204</v>
      </c>
      <c r="P301" s="612" t="s">
        <v>982</v>
      </c>
      <c r="Q301" s="612" t="s">
        <v>3110</v>
      </c>
    </row>
    <row r="302" spans="1:17">
      <c r="A302" s="607">
        <v>42727</v>
      </c>
      <c r="B302" s="607">
        <v>42785</v>
      </c>
      <c r="C302" s="607">
        <v>42735</v>
      </c>
      <c r="D302" s="608" t="s">
        <v>3071</v>
      </c>
      <c r="E302" s="608" t="s">
        <v>3243</v>
      </c>
      <c r="F302" s="608" t="s">
        <v>3061</v>
      </c>
      <c r="G302" s="608" t="s">
        <v>3244</v>
      </c>
      <c r="H302" s="609">
        <v>45.6</v>
      </c>
      <c r="I302" s="608">
        <v>30</v>
      </c>
      <c r="J302" s="610">
        <v>0</v>
      </c>
      <c r="K302" s="609">
        <f t="shared" si="4"/>
        <v>1368</v>
      </c>
      <c r="L302" s="608" t="s">
        <v>3047</v>
      </c>
      <c r="M302" s="608" t="s">
        <v>3202</v>
      </c>
      <c r="N302" s="608" t="s">
        <v>3203</v>
      </c>
      <c r="O302" s="608" t="s">
        <v>3204</v>
      </c>
      <c r="P302" s="608" t="s">
        <v>982</v>
      </c>
      <c r="Q302" s="608" t="s">
        <v>3150</v>
      </c>
    </row>
    <row r="303" spans="1:17">
      <c r="A303" s="611">
        <v>43457</v>
      </c>
      <c r="B303" s="611">
        <v>43528</v>
      </c>
      <c r="C303" s="611">
        <v>43465</v>
      </c>
      <c r="D303" s="612" t="s">
        <v>3071</v>
      </c>
      <c r="E303" s="612" t="s">
        <v>3220</v>
      </c>
      <c r="F303" s="612" t="s">
        <v>3123</v>
      </c>
      <c r="G303" s="612" t="s">
        <v>3221</v>
      </c>
      <c r="H303" s="613">
        <v>123.79</v>
      </c>
      <c r="I303" s="612">
        <v>35</v>
      </c>
      <c r="J303" s="614">
        <v>0</v>
      </c>
      <c r="K303" s="613">
        <f t="shared" si="4"/>
        <v>4332.6500000000005</v>
      </c>
      <c r="L303" s="612" t="s">
        <v>3047</v>
      </c>
      <c r="M303" s="612" t="s">
        <v>3202</v>
      </c>
      <c r="N303" s="612" t="s">
        <v>3203</v>
      </c>
      <c r="O303" s="612" t="s">
        <v>3204</v>
      </c>
      <c r="P303" s="612" t="s">
        <v>982</v>
      </c>
      <c r="Q303" s="612" t="s">
        <v>3150</v>
      </c>
    </row>
    <row r="304" spans="1:17">
      <c r="A304" s="607">
        <v>42727</v>
      </c>
      <c r="B304" s="607">
        <v>42826</v>
      </c>
      <c r="C304" s="607">
        <v>42735</v>
      </c>
      <c r="D304" s="608" t="s">
        <v>3071</v>
      </c>
      <c r="E304" s="608" t="s">
        <v>3286</v>
      </c>
      <c r="F304" s="608" t="s">
        <v>3123</v>
      </c>
      <c r="G304" s="608" t="s">
        <v>3287</v>
      </c>
      <c r="H304" s="609">
        <v>7.45</v>
      </c>
      <c r="I304" s="608">
        <v>28</v>
      </c>
      <c r="J304" s="610">
        <v>0</v>
      </c>
      <c r="K304" s="609">
        <f t="shared" si="4"/>
        <v>208.6</v>
      </c>
      <c r="L304" s="608" t="s">
        <v>3047</v>
      </c>
      <c r="M304" s="608" t="s">
        <v>3202</v>
      </c>
      <c r="N304" s="608" t="s">
        <v>3203</v>
      </c>
      <c r="O304" s="608" t="s">
        <v>3204</v>
      </c>
      <c r="P304" s="608" t="s">
        <v>982</v>
      </c>
      <c r="Q304" s="608" t="s">
        <v>3125</v>
      </c>
    </row>
    <row r="305" spans="1:17">
      <c r="A305" s="611">
        <v>43457</v>
      </c>
      <c r="B305" s="611">
        <v>43468</v>
      </c>
      <c r="C305" s="611">
        <v>43464</v>
      </c>
      <c r="D305" s="612" t="s">
        <v>3158</v>
      </c>
      <c r="E305" s="612" t="s">
        <v>3100</v>
      </c>
      <c r="F305" s="612" t="s">
        <v>3045</v>
      </c>
      <c r="G305" s="612" t="s">
        <v>3101</v>
      </c>
      <c r="H305" s="613">
        <v>34</v>
      </c>
      <c r="I305" s="612">
        <v>55</v>
      </c>
      <c r="J305" s="614">
        <v>0.1</v>
      </c>
      <c r="K305" s="613">
        <f t="shared" si="4"/>
        <v>1870</v>
      </c>
      <c r="L305" s="612" t="s">
        <v>3072</v>
      </c>
      <c r="M305" s="612" t="s">
        <v>3230</v>
      </c>
      <c r="N305" s="612" t="s">
        <v>3231</v>
      </c>
      <c r="O305" s="612" t="s">
        <v>3232</v>
      </c>
      <c r="P305" s="612" t="s">
        <v>910</v>
      </c>
      <c r="Q305" s="612" t="s">
        <v>3102</v>
      </c>
    </row>
    <row r="306" spans="1:17">
      <c r="A306" s="607">
        <v>43092</v>
      </c>
      <c r="B306" s="607">
        <v>43111</v>
      </c>
      <c r="C306" s="607">
        <v>43099</v>
      </c>
      <c r="D306" s="608" t="s">
        <v>3158</v>
      </c>
      <c r="E306" s="608" t="s">
        <v>3107</v>
      </c>
      <c r="F306" s="608" t="s">
        <v>3108</v>
      </c>
      <c r="G306" s="608" t="s">
        <v>3109</v>
      </c>
      <c r="H306" s="609">
        <v>18</v>
      </c>
      <c r="I306" s="608">
        <v>54</v>
      </c>
      <c r="J306" s="610">
        <v>0.1</v>
      </c>
      <c r="K306" s="609">
        <f t="shared" si="4"/>
        <v>972</v>
      </c>
      <c r="L306" s="608" t="s">
        <v>3072</v>
      </c>
      <c r="M306" s="608" t="s">
        <v>3230</v>
      </c>
      <c r="N306" s="608" t="s">
        <v>3231</v>
      </c>
      <c r="O306" s="608" t="s">
        <v>3232</v>
      </c>
      <c r="P306" s="608" t="s">
        <v>910</v>
      </c>
      <c r="Q306" s="608" t="s">
        <v>3110</v>
      </c>
    </row>
    <row r="307" spans="1:17">
      <c r="A307" s="611">
        <v>42730</v>
      </c>
      <c r="B307" s="611">
        <v>42807</v>
      </c>
      <c r="C307" s="611">
        <v>42733</v>
      </c>
      <c r="D307" s="612" t="s">
        <v>3084</v>
      </c>
      <c r="E307" s="612" t="s">
        <v>3286</v>
      </c>
      <c r="F307" s="612" t="s">
        <v>3123</v>
      </c>
      <c r="G307" s="612" t="s">
        <v>3287</v>
      </c>
      <c r="H307" s="613">
        <v>7.45</v>
      </c>
      <c r="I307" s="612">
        <v>24</v>
      </c>
      <c r="J307" s="614">
        <v>0</v>
      </c>
      <c r="K307" s="613">
        <f t="shared" si="4"/>
        <v>178.8</v>
      </c>
      <c r="L307" s="612" t="s">
        <v>3063</v>
      </c>
      <c r="M307" s="612" t="s">
        <v>3359</v>
      </c>
      <c r="N307" s="612" t="s">
        <v>3360</v>
      </c>
      <c r="O307" s="612" t="s">
        <v>3361</v>
      </c>
      <c r="P307" s="612" t="s">
        <v>982</v>
      </c>
      <c r="Q307" s="612" t="s">
        <v>3125</v>
      </c>
    </row>
    <row r="308" spans="1:17">
      <c r="A308" s="607">
        <v>42364</v>
      </c>
      <c r="B308" s="607">
        <v>42448</v>
      </c>
      <c r="C308" s="607">
        <v>42372</v>
      </c>
      <c r="D308" s="608" t="s">
        <v>3084</v>
      </c>
      <c r="E308" s="608" t="s">
        <v>3060</v>
      </c>
      <c r="F308" s="608" t="s">
        <v>3061</v>
      </c>
      <c r="G308" s="608" t="s">
        <v>3062</v>
      </c>
      <c r="H308" s="609">
        <v>53</v>
      </c>
      <c r="I308" s="608">
        <v>20</v>
      </c>
      <c r="J308" s="610">
        <v>0</v>
      </c>
      <c r="K308" s="609">
        <f t="shared" si="4"/>
        <v>1060</v>
      </c>
      <c r="L308" s="608" t="s">
        <v>3063</v>
      </c>
      <c r="M308" s="608" t="s">
        <v>3359</v>
      </c>
      <c r="N308" s="608" t="s">
        <v>3360</v>
      </c>
      <c r="O308" s="608" t="s">
        <v>3361</v>
      </c>
      <c r="P308" s="608" t="s">
        <v>982</v>
      </c>
      <c r="Q308" s="608" t="s">
        <v>3067</v>
      </c>
    </row>
    <row r="309" spans="1:17">
      <c r="A309" s="611">
        <v>43095</v>
      </c>
      <c r="B309" s="611">
        <v>43166</v>
      </c>
      <c r="C309" s="611">
        <v>43095</v>
      </c>
      <c r="D309" s="612" t="s">
        <v>3084</v>
      </c>
      <c r="E309" s="612" t="s">
        <v>3342</v>
      </c>
      <c r="F309" s="612" t="s">
        <v>3104</v>
      </c>
      <c r="G309" s="612" t="s">
        <v>3343</v>
      </c>
      <c r="H309" s="613">
        <v>14</v>
      </c>
      <c r="I309" s="612">
        <v>50</v>
      </c>
      <c r="J309" s="614">
        <v>0</v>
      </c>
      <c r="K309" s="613">
        <f t="shared" si="4"/>
        <v>700</v>
      </c>
      <c r="L309" s="612" t="s">
        <v>3063</v>
      </c>
      <c r="M309" s="612" t="s">
        <v>3359</v>
      </c>
      <c r="N309" s="612" t="s">
        <v>3360</v>
      </c>
      <c r="O309" s="612" t="s">
        <v>3361</v>
      </c>
      <c r="P309" s="612" t="s">
        <v>982</v>
      </c>
      <c r="Q309" s="612" t="s">
        <v>3157</v>
      </c>
    </row>
    <row r="310" spans="1:17">
      <c r="A310" s="607">
        <v>42731</v>
      </c>
      <c r="B310" s="607">
        <v>42818</v>
      </c>
      <c r="C310" s="607">
        <v>42739</v>
      </c>
      <c r="D310" s="608" t="s">
        <v>3071</v>
      </c>
      <c r="E310" s="608" t="s">
        <v>3111</v>
      </c>
      <c r="F310" s="608" t="s">
        <v>3045</v>
      </c>
      <c r="G310" s="608" t="s">
        <v>3112</v>
      </c>
      <c r="H310" s="609">
        <v>12.5</v>
      </c>
      <c r="I310" s="608">
        <v>20</v>
      </c>
      <c r="J310" s="610">
        <v>0</v>
      </c>
      <c r="K310" s="609">
        <f t="shared" si="4"/>
        <v>250</v>
      </c>
      <c r="L310" s="608" t="s">
        <v>3047</v>
      </c>
      <c r="M310" s="608" t="s">
        <v>3391</v>
      </c>
      <c r="N310" s="608" t="s">
        <v>3392</v>
      </c>
      <c r="O310" s="608" t="s">
        <v>3393</v>
      </c>
      <c r="P310" s="608" t="s">
        <v>910</v>
      </c>
      <c r="Q310" s="608" t="s">
        <v>3051</v>
      </c>
    </row>
    <row r="311" spans="1:17">
      <c r="A311" s="611">
        <v>43461</v>
      </c>
      <c r="B311" s="611">
        <v>43546</v>
      </c>
      <c r="C311" s="611">
        <v>43466</v>
      </c>
      <c r="D311" s="612" t="s">
        <v>3071</v>
      </c>
      <c r="E311" s="612" t="s">
        <v>3210</v>
      </c>
      <c r="F311" s="612" t="s">
        <v>3108</v>
      </c>
      <c r="G311" s="612" t="s">
        <v>3211</v>
      </c>
      <c r="H311" s="613">
        <v>18</v>
      </c>
      <c r="I311" s="612">
        <v>12</v>
      </c>
      <c r="J311" s="614">
        <v>0</v>
      </c>
      <c r="K311" s="613">
        <f t="shared" si="4"/>
        <v>216</v>
      </c>
      <c r="L311" s="612" t="s">
        <v>3047</v>
      </c>
      <c r="M311" s="612" t="s">
        <v>3391</v>
      </c>
      <c r="N311" s="612" t="s">
        <v>3392</v>
      </c>
      <c r="O311" s="612" t="s">
        <v>3393</v>
      </c>
      <c r="P311" s="612" t="s">
        <v>910</v>
      </c>
      <c r="Q311" s="612" t="s">
        <v>3115</v>
      </c>
    </row>
    <row r="312" spans="1:17">
      <c r="A312" s="607">
        <v>42731</v>
      </c>
      <c r="B312" s="607">
        <v>42734</v>
      </c>
      <c r="C312" s="607">
        <v>42739</v>
      </c>
      <c r="D312" s="608" t="s">
        <v>3071</v>
      </c>
      <c r="E312" s="608" t="s">
        <v>3260</v>
      </c>
      <c r="F312" s="608" t="s">
        <v>3108</v>
      </c>
      <c r="G312" s="608" t="s">
        <v>3261</v>
      </c>
      <c r="H312" s="609">
        <v>7.75</v>
      </c>
      <c r="I312" s="608">
        <v>12</v>
      </c>
      <c r="J312" s="610">
        <v>0</v>
      </c>
      <c r="K312" s="609">
        <f t="shared" si="4"/>
        <v>93</v>
      </c>
      <c r="L312" s="608" t="s">
        <v>3047</v>
      </c>
      <c r="M312" s="608" t="s">
        <v>3391</v>
      </c>
      <c r="N312" s="608" t="s">
        <v>3392</v>
      </c>
      <c r="O312" s="608" t="s">
        <v>3393</v>
      </c>
      <c r="P312" s="608" t="s">
        <v>910</v>
      </c>
      <c r="Q312" s="608" t="s">
        <v>3150</v>
      </c>
    </row>
    <row r="313" spans="1:17">
      <c r="A313" s="611">
        <v>43096</v>
      </c>
      <c r="B313" s="611">
        <v>43184</v>
      </c>
      <c r="C313" s="611">
        <v>43098</v>
      </c>
      <c r="D313" s="612" t="s">
        <v>3158</v>
      </c>
      <c r="E313" s="612" t="s">
        <v>3302</v>
      </c>
      <c r="F313" s="612" t="s">
        <v>3045</v>
      </c>
      <c r="G313" s="612" t="s">
        <v>3303</v>
      </c>
      <c r="H313" s="613">
        <v>36</v>
      </c>
      <c r="I313" s="612">
        <v>30</v>
      </c>
      <c r="J313" s="614">
        <v>0</v>
      </c>
      <c r="K313" s="613">
        <f t="shared" si="4"/>
        <v>1080</v>
      </c>
      <c r="L313" s="612" t="s">
        <v>3063</v>
      </c>
      <c r="M313" s="612" t="s">
        <v>3394</v>
      </c>
      <c r="N313" s="612" t="s">
        <v>3395</v>
      </c>
      <c r="O313" s="612" t="s">
        <v>186</v>
      </c>
      <c r="P313" s="612" t="s">
        <v>389</v>
      </c>
      <c r="Q313" s="612" t="s">
        <v>3099</v>
      </c>
    </row>
    <row r="314" spans="1:17">
      <c r="A314" s="607">
        <v>43461</v>
      </c>
      <c r="B314" s="607">
        <v>43467</v>
      </c>
      <c r="C314" s="607">
        <v>43471</v>
      </c>
      <c r="D314" s="608" t="s">
        <v>3158</v>
      </c>
      <c r="E314" s="608" t="s">
        <v>3235</v>
      </c>
      <c r="F314" s="608" t="s">
        <v>3045</v>
      </c>
      <c r="G314" s="608" t="s">
        <v>3206</v>
      </c>
      <c r="H314" s="609">
        <v>21.5</v>
      </c>
      <c r="I314" s="608">
        <v>5</v>
      </c>
      <c r="J314" s="610">
        <v>0</v>
      </c>
      <c r="K314" s="609">
        <f t="shared" si="4"/>
        <v>107.5</v>
      </c>
      <c r="L314" s="608" t="s">
        <v>3063</v>
      </c>
      <c r="M314" s="608" t="s">
        <v>3394</v>
      </c>
      <c r="N314" s="608" t="s">
        <v>3395</v>
      </c>
      <c r="O314" s="608" t="s">
        <v>186</v>
      </c>
      <c r="P314" s="608" t="s">
        <v>389</v>
      </c>
      <c r="Q314" s="608" t="s">
        <v>3099</v>
      </c>
    </row>
    <row r="315" spans="1:17">
      <c r="A315" s="611">
        <v>42732</v>
      </c>
      <c r="B315" s="611">
        <v>42743</v>
      </c>
      <c r="C315" s="611">
        <v>42739</v>
      </c>
      <c r="D315" s="612" t="s">
        <v>3084</v>
      </c>
      <c r="E315" s="612" t="s">
        <v>3056</v>
      </c>
      <c r="F315" s="612" t="s">
        <v>3045</v>
      </c>
      <c r="G315" s="612" t="s">
        <v>3057</v>
      </c>
      <c r="H315" s="613">
        <v>21</v>
      </c>
      <c r="I315" s="612">
        <v>24</v>
      </c>
      <c r="J315" s="614">
        <v>0</v>
      </c>
      <c r="K315" s="613">
        <f t="shared" si="4"/>
        <v>504</v>
      </c>
      <c r="L315" s="612" t="s">
        <v>3072</v>
      </c>
      <c r="M315" s="612" t="s">
        <v>3396</v>
      </c>
      <c r="N315" s="612" t="s">
        <v>3397</v>
      </c>
      <c r="O315" s="612" t="s">
        <v>3169</v>
      </c>
      <c r="P315" s="612" t="s">
        <v>1036</v>
      </c>
      <c r="Q315" s="612" t="s">
        <v>3058</v>
      </c>
    </row>
    <row r="316" spans="1:17">
      <c r="A316" s="607">
        <v>42733</v>
      </c>
      <c r="B316" s="607">
        <v>42805</v>
      </c>
      <c r="C316" s="607">
        <v>42742</v>
      </c>
      <c r="D316" s="608" t="s">
        <v>3184</v>
      </c>
      <c r="E316" s="608" t="s">
        <v>3080</v>
      </c>
      <c r="F316" s="608" t="s">
        <v>3081</v>
      </c>
      <c r="G316" s="608" t="s">
        <v>3082</v>
      </c>
      <c r="H316" s="609">
        <v>21.05</v>
      </c>
      <c r="I316" s="608">
        <v>5</v>
      </c>
      <c r="J316" s="610">
        <v>0</v>
      </c>
      <c r="K316" s="609">
        <f t="shared" si="4"/>
        <v>105.25</v>
      </c>
      <c r="L316" s="608" t="s">
        <v>3072</v>
      </c>
      <c r="M316" s="608" t="s">
        <v>3398</v>
      </c>
      <c r="N316" s="608" t="s">
        <v>3399</v>
      </c>
      <c r="O316" s="608" t="s">
        <v>3400</v>
      </c>
      <c r="P316" s="608" t="s">
        <v>1461</v>
      </c>
      <c r="Q316" s="608" t="s">
        <v>3083</v>
      </c>
    </row>
    <row r="317" spans="1:17">
      <c r="A317" s="611">
        <v>43098</v>
      </c>
      <c r="B317" s="611">
        <v>43141</v>
      </c>
      <c r="C317" s="611">
        <v>43108</v>
      </c>
      <c r="D317" s="612" t="s">
        <v>3184</v>
      </c>
      <c r="E317" s="612" t="s">
        <v>3148</v>
      </c>
      <c r="F317" s="612" t="s">
        <v>3081</v>
      </c>
      <c r="G317" s="612" t="s">
        <v>3149</v>
      </c>
      <c r="H317" s="613">
        <v>13</v>
      </c>
      <c r="I317" s="612">
        <v>5</v>
      </c>
      <c r="J317" s="614">
        <v>0</v>
      </c>
      <c r="K317" s="613">
        <f t="shared" si="4"/>
        <v>65</v>
      </c>
      <c r="L317" s="612" t="s">
        <v>3072</v>
      </c>
      <c r="M317" s="612" t="s">
        <v>3398</v>
      </c>
      <c r="N317" s="612" t="s">
        <v>3399</v>
      </c>
      <c r="O317" s="612" t="s">
        <v>3400</v>
      </c>
      <c r="P317" s="612" t="s">
        <v>1461</v>
      </c>
      <c r="Q317" s="612" t="s">
        <v>3150</v>
      </c>
    </row>
    <row r="318" spans="1:17">
      <c r="A318" s="607">
        <v>43098</v>
      </c>
      <c r="B318" s="607">
        <v>43179</v>
      </c>
      <c r="C318" s="607">
        <v>43106</v>
      </c>
      <c r="D318" s="608" t="s">
        <v>3288</v>
      </c>
      <c r="E318" s="608" t="s">
        <v>3148</v>
      </c>
      <c r="F318" s="608" t="s">
        <v>3081</v>
      </c>
      <c r="G318" s="608" t="s">
        <v>3149</v>
      </c>
      <c r="H318" s="609">
        <v>13</v>
      </c>
      <c r="I318" s="608">
        <v>7</v>
      </c>
      <c r="J318" s="610">
        <v>0</v>
      </c>
      <c r="K318" s="609">
        <f t="shared" si="4"/>
        <v>91</v>
      </c>
      <c r="L318" s="608" t="s">
        <v>3047</v>
      </c>
      <c r="M318" s="608" t="s">
        <v>3401</v>
      </c>
      <c r="N318" s="608" t="s">
        <v>3402</v>
      </c>
      <c r="O318" s="608" t="s">
        <v>3403</v>
      </c>
      <c r="P318" s="608" t="s">
        <v>1727</v>
      </c>
      <c r="Q318" s="608" t="s">
        <v>3150</v>
      </c>
    </row>
    <row r="319" spans="1:17">
      <c r="A319" s="611">
        <v>42733</v>
      </c>
      <c r="B319" s="611">
        <v>42768</v>
      </c>
      <c r="C319" s="611">
        <v>42733</v>
      </c>
      <c r="D319" s="612" t="s">
        <v>3288</v>
      </c>
      <c r="E319" s="612" t="s">
        <v>3080</v>
      </c>
      <c r="F319" s="612" t="s">
        <v>3081</v>
      </c>
      <c r="G319" s="612" t="s">
        <v>3082</v>
      </c>
      <c r="H319" s="613">
        <v>21.05</v>
      </c>
      <c r="I319" s="612">
        <v>15</v>
      </c>
      <c r="J319" s="614">
        <v>0</v>
      </c>
      <c r="K319" s="613">
        <f t="shared" si="4"/>
        <v>315.75</v>
      </c>
      <c r="L319" s="612" t="s">
        <v>3047</v>
      </c>
      <c r="M319" s="612" t="s">
        <v>3401</v>
      </c>
      <c r="N319" s="612" t="s">
        <v>3402</v>
      </c>
      <c r="O319" s="612" t="s">
        <v>3403</v>
      </c>
      <c r="P319" s="612" t="s">
        <v>1727</v>
      </c>
      <c r="Q319" s="612" t="s">
        <v>3083</v>
      </c>
    </row>
    <row r="320" spans="1:17">
      <c r="A320" s="607">
        <v>42733</v>
      </c>
      <c r="B320" s="607">
        <v>42777</v>
      </c>
      <c r="C320" s="607">
        <v>42738</v>
      </c>
      <c r="D320" s="608" t="s">
        <v>3288</v>
      </c>
      <c r="E320" s="608" t="s">
        <v>3280</v>
      </c>
      <c r="F320" s="608" t="s">
        <v>3108</v>
      </c>
      <c r="G320" s="608" t="s">
        <v>3131</v>
      </c>
      <c r="H320" s="609">
        <v>14</v>
      </c>
      <c r="I320" s="608">
        <v>36</v>
      </c>
      <c r="J320" s="610">
        <v>0</v>
      </c>
      <c r="K320" s="609">
        <f t="shared" si="4"/>
        <v>504</v>
      </c>
      <c r="L320" s="608" t="s">
        <v>3047</v>
      </c>
      <c r="M320" s="608" t="s">
        <v>3401</v>
      </c>
      <c r="N320" s="608" t="s">
        <v>3402</v>
      </c>
      <c r="O320" s="608" t="s">
        <v>3403</v>
      </c>
      <c r="P320" s="608" t="s">
        <v>1727</v>
      </c>
      <c r="Q320" s="608" t="s">
        <v>3183</v>
      </c>
    </row>
    <row r="321" spans="1:17">
      <c r="A321" s="611">
        <v>43463</v>
      </c>
      <c r="B321" s="611">
        <v>43499</v>
      </c>
      <c r="C321" s="611">
        <v>43471</v>
      </c>
      <c r="D321" s="612" t="s">
        <v>3288</v>
      </c>
      <c r="E321" s="612" t="s">
        <v>3286</v>
      </c>
      <c r="F321" s="612" t="s">
        <v>3123</v>
      </c>
      <c r="G321" s="612" t="s">
        <v>3287</v>
      </c>
      <c r="H321" s="613">
        <v>7.45</v>
      </c>
      <c r="I321" s="612">
        <v>18</v>
      </c>
      <c r="J321" s="614">
        <v>0</v>
      </c>
      <c r="K321" s="613">
        <f t="shared" si="4"/>
        <v>134.1</v>
      </c>
      <c r="L321" s="612" t="s">
        <v>3047</v>
      </c>
      <c r="M321" s="612" t="s">
        <v>3401</v>
      </c>
      <c r="N321" s="612" t="s">
        <v>3402</v>
      </c>
      <c r="O321" s="612" t="s">
        <v>3403</v>
      </c>
      <c r="P321" s="612" t="s">
        <v>1727</v>
      </c>
      <c r="Q321" s="612" t="s">
        <v>3125</v>
      </c>
    </row>
    <row r="322" spans="1:17">
      <c r="A322" s="607">
        <v>43464</v>
      </c>
      <c r="B322" s="607">
        <v>43524</v>
      </c>
      <c r="C322" s="607">
        <v>43470</v>
      </c>
      <c r="D322" s="608" t="s">
        <v>3199</v>
      </c>
      <c r="E322" s="608" t="s">
        <v>3293</v>
      </c>
      <c r="F322" s="608" t="s">
        <v>3053</v>
      </c>
      <c r="G322" s="608" t="s">
        <v>3294</v>
      </c>
      <c r="H322" s="609">
        <v>33.25</v>
      </c>
      <c r="I322" s="608">
        <v>35</v>
      </c>
      <c r="J322" s="610">
        <v>0.1</v>
      </c>
      <c r="K322" s="609">
        <f t="shared" si="4"/>
        <v>1163.75</v>
      </c>
      <c r="L322" s="608" t="s">
        <v>3072</v>
      </c>
      <c r="M322" s="608" t="s">
        <v>3161</v>
      </c>
      <c r="N322" s="608" t="s">
        <v>3162</v>
      </c>
      <c r="O322" s="608" t="s">
        <v>3163</v>
      </c>
      <c r="P322" s="608" t="s">
        <v>2336</v>
      </c>
      <c r="Q322" s="608" t="s">
        <v>3150</v>
      </c>
    </row>
    <row r="323" spans="1:17">
      <c r="A323" s="611">
        <v>42734</v>
      </c>
      <c r="B323" s="611">
        <v>42773</v>
      </c>
      <c r="C323" s="611">
        <v>42742</v>
      </c>
      <c r="D323" s="612" t="s">
        <v>3199</v>
      </c>
      <c r="E323" s="612" t="s">
        <v>3243</v>
      </c>
      <c r="F323" s="612" t="s">
        <v>3061</v>
      </c>
      <c r="G323" s="612" t="s">
        <v>3244</v>
      </c>
      <c r="H323" s="613">
        <v>45.6</v>
      </c>
      <c r="I323" s="612">
        <v>13</v>
      </c>
      <c r="J323" s="614">
        <v>0.1</v>
      </c>
      <c r="K323" s="613">
        <f t="shared" ref="K323:K386" si="5">I323*H323</f>
        <v>592.80000000000007</v>
      </c>
      <c r="L323" s="612" t="s">
        <v>3072</v>
      </c>
      <c r="M323" s="612" t="s">
        <v>3161</v>
      </c>
      <c r="N323" s="612" t="s">
        <v>3162</v>
      </c>
      <c r="O323" s="612" t="s">
        <v>3163</v>
      </c>
      <c r="P323" s="612" t="s">
        <v>2336</v>
      </c>
      <c r="Q323" s="612" t="s">
        <v>3150</v>
      </c>
    </row>
    <row r="324" spans="1:17">
      <c r="A324" s="607">
        <v>43099</v>
      </c>
      <c r="B324" s="607">
        <v>43132</v>
      </c>
      <c r="C324" s="607">
        <v>43104</v>
      </c>
      <c r="D324" s="608" t="s">
        <v>3199</v>
      </c>
      <c r="E324" s="608" t="s">
        <v>3091</v>
      </c>
      <c r="F324" s="608" t="s">
        <v>3053</v>
      </c>
      <c r="G324" s="608" t="s">
        <v>3092</v>
      </c>
      <c r="H324" s="609">
        <v>19.5</v>
      </c>
      <c r="I324" s="608">
        <v>25</v>
      </c>
      <c r="J324" s="610">
        <v>0</v>
      </c>
      <c r="K324" s="609">
        <f t="shared" si="5"/>
        <v>487.5</v>
      </c>
      <c r="L324" s="608" t="s">
        <v>3072</v>
      </c>
      <c r="M324" s="608" t="s">
        <v>3161</v>
      </c>
      <c r="N324" s="608" t="s">
        <v>3162</v>
      </c>
      <c r="O324" s="608" t="s">
        <v>3163</v>
      </c>
      <c r="P324" s="608" t="s">
        <v>2336</v>
      </c>
      <c r="Q324" s="608" t="s">
        <v>3093</v>
      </c>
    </row>
    <row r="325" spans="1:17">
      <c r="A325" s="611">
        <v>42734</v>
      </c>
      <c r="B325" s="611">
        <v>42738</v>
      </c>
      <c r="C325" s="611">
        <v>42740</v>
      </c>
      <c r="D325" s="612" t="s">
        <v>3199</v>
      </c>
      <c r="E325" s="612" t="s">
        <v>3165</v>
      </c>
      <c r="F325" s="612" t="s">
        <v>3104</v>
      </c>
      <c r="G325" s="612" t="s">
        <v>3166</v>
      </c>
      <c r="H325" s="613">
        <v>10</v>
      </c>
      <c r="I325" s="612">
        <v>5</v>
      </c>
      <c r="J325" s="614">
        <v>0.1</v>
      </c>
      <c r="K325" s="613">
        <f t="shared" si="5"/>
        <v>50</v>
      </c>
      <c r="L325" s="612" t="s">
        <v>3072</v>
      </c>
      <c r="M325" s="612" t="s">
        <v>3161</v>
      </c>
      <c r="N325" s="612" t="s">
        <v>3162</v>
      </c>
      <c r="O325" s="612" t="s">
        <v>3163</v>
      </c>
      <c r="P325" s="612" t="s">
        <v>2336</v>
      </c>
      <c r="Q325" s="612" t="s">
        <v>3106</v>
      </c>
    </row>
    <row r="326" spans="1:17">
      <c r="A326" s="607">
        <v>42006</v>
      </c>
      <c r="B326" s="607">
        <v>42092</v>
      </c>
      <c r="C326" s="607">
        <v>42007</v>
      </c>
      <c r="D326" s="608" t="s">
        <v>3184</v>
      </c>
      <c r="E326" s="608" t="s">
        <v>3192</v>
      </c>
      <c r="F326" s="608" t="s">
        <v>3053</v>
      </c>
      <c r="G326" s="608" t="s">
        <v>3092</v>
      </c>
      <c r="H326" s="609">
        <v>38</v>
      </c>
      <c r="I326" s="608">
        <v>18</v>
      </c>
      <c r="J326" s="610">
        <v>0.25</v>
      </c>
      <c r="K326" s="609">
        <f t="shared" si="5"/>
        <v>684</v>
      </c>
      <c r="L326" s="608" t="s">
        <v>3072</v>
      </c>
      <c r="M326" s="608" t="s">
        <v>3227</v>
      </c>
      <c r="N326" s="608" t="s">
        <v>3228</v>
      </c>
      <c r="O326" s="608" t="s">
        <v>3229</v>
      </c>
      <c r="P326" s="608" t="s">
        <v>3188</v>
      </c>
      <c r="Q326" s="608" t="s">
        <v>3093</v>
      </c>
    </row>
    <row r="327" spans="1:17">
      <c r="A327" s="611">
        <v>43102</v>
      </c>
      <c r="B327" s="611">
        <v>43140</v>
      </c>
      <c r="C327" s="611">
        <v>43112</v>
      </c>
      <c r="D327" s="612" t="s">
        <v>3184</v>
      </c>
      <c r="E327" s="612" t="s">
        <v>3220</v>
      </c>
      <c r="F327" s="612" t="s">
        <v>3123</v>
      </c>
      <c r="G327" s="612" t="s">
        <v>3221</v>
      </c>
      <c r="H327" s="613">
        <v>123.79</v>
      </c>
      <c r="I327" s="612">
        <v>20</v>
      </c>
      <c r="J327" s="614">
        <v>0</v>
      </c>
      <c r="K327" s="613">
        <f t="shared" si="5"/>
        <v>2475.8000000000002</v>
      </c>
      <c r="L327" s="612" t="s">
        <v>3072</v>
      </c>
      <c r="M327" s="612" t="s">
        <v>3227</v>
      </c>
      <c r="N327" s="612" t="s">
        <v>3228</v>
      </c>
      <c r="O327" s="612" t="s">
        <v>3229</v>
      </c>
      <c r="P327" s="612" t="s">
        <v>3188</v>
      </c>
      <c r="Q327" s="612" t="s">
        <v>3150</v>
      </c>
    </row>
    <row r="328" spans="1:17">
      <c r="A328" s="607">
        <v>42007</v>
      </c>
      <c r="B328" s="607">
        <v>42011</v>
      </c>
      <c r="C328" s="607">
        <v>42007</v>
      </c>
      <c r="D328" s="608" t="s">
        <v>3059</v>
      </c>
      <c r="E328" s="608" t="s">
        <v>3116</v>
      </c>
      <c r="F328" s="608" t="s">
        <v>3061</v>
      </c>
      <c r="G328" s="608" t="s">
        <v>3117</v>
      </c>
      <c r="H328" s="609">
        <v>10</v>
      </c>
      <c r="I328" s="608">
        <v>20</v>
      </c>
      <c r="J328" s="610">
        <v>0.15</v>
      </c>
      <c r="K328" s="609">
        <f t="shared" si="5"/>
        <v>200</v>
      </c>
      <c r="L328" s="608" t="s">
        <v>3072</v>
      </c>
      <c r="M328" s="608" t="s">
        <v>3118</v>
      </c>
      <c r="N328" s="608" t="s">
        <v>3119</v>
      </c>
      <c r="O328" s="608" t="s">
        <v>3120</v>
      </c>
      <c r="P328" s="608" t="s">
        <v>930</v>
      </c>
      <c r="Q328" s="608" t="s">
        <v>3121</v>
      </c>
    </row>
    <row r="329" spans="1:17">
      <c r="A329" s="611">
        <v>42007</v>
      </c>
      <c r="B329" s="611">
        <v>42020</v>
      </c>
      <c r="C329" s="611">
        <v>42009</v>
      </c>
      <c r="D329" s="612" t="s">
        <v>3059</v>
      </c>
      <c r="E329" s="612" t="s">
        <v>3273</v>
      </c>
      <c r="F329" s="612" t="s">
        <v>3108</v>
      </c>
      <c r="G329" s="612" t="s">
        <v>3274</v>
      </c>
      <c r="H329" s="613">
        <v>18</v>
      </c>
      <c r="I329" s="612">
        <v>15</v>
      </c>
      <c r="J329" s="614">
        <v>0.15</v>
      </c>
      <c r="K329" s="613">
        <f t="shared" si="5"/>
        <v>270</v>
      </c>
      <c r="L329" s="612" t="s">
        <v>3072</v>
      </c>
      <c r="M329" s="612" t="s">
        <v>3118</v>
      </c>
      <c r="N329" s="612" t="s">
        <v>3119</v>
      </c>
      <c r="O329" s="612" t="s">
        <v>3120</v>
      </c>
      <c r="P329" s="612" t="s">
        <v>930</v>
      </c>
      <c r="Q329" s="612" t="s">
        <v>3135</v>
      </c>
    </row>
    <row r="330" spans="1:17">
      <c r="A330" s="607">
        <v>42372</v>
      </c>
      <c r="B330" s="607">
        <v>42438</v>
      </c>
      <c r="C330" s="607">
        <v>42379</v>
      </c>
      <c r="D330" s="608" t="s">
        <v>3059</v>
      </c>
      <c r="E330" s="608" t="s">
        <v>3293</v>
      </c>
      <c r="F330" s="608" t="s">
        <v>3053</v>
      </c>
      <c r="G330" s="608" t="s">
        <v>3294</v>
      </c>
      <c r="H330" s="609">
        <v>33.25</v>
      </c>
      <c r="I330" s="608">
        <v>30</v>
      </c>
      <c r="J330" s="610">
        <v>0</v>
      </c>
      <c r="K330" s="609">
        <f t="shared" si="5"/>
        <v>997.5</v>
      </c>
      <c r="L330" s="608" t="s">
        <v>3072</v>
      </c>
      <c r="M330" s="608" t="s">
        <v>3118</v>
      </c>
      <c r="N330" s="608" t="s">
        <v>3119</v>
      </c>
      <c r="O330" s="608" t="s">
        <v>3120</v>
      </c>
      <c r="P330" s="608" t="s">
        <v>930</v>
      </c>
      <c r="Q330" s="608" t="s">
        <v>3150</v>
      </c>
    </row>
    <row r="331" spans="1:17">
      <c r="A331" s="611">
        <v>42007</v>
      </c>
      <c r="B331" s="611">
        <v>42081</v>
      </c>
      <c r="C331" s="611">
        <v>42012</v>
      </c>
      <c r="D331" s="612" t="s">
        <v>3158</v>
      </c>
      <c r="E331" s="612" t="s">
        <v>3140</v>
      </c>
      <c r="F331" s="612" t="s">
        <v>3077</v>
      </c>
      <c r="G331" s="612" t="s">
        <v>3141</v>
      </c>
      <c r="H331" s="613">
        <v>19</v>
      </c>
      <c r="I331" s="612">
        <v>6</v>
      </c>
      <c r="J331" s="614">
        <v>0.2</v>
      </c>
      <c r="K331" s="613">
        <f t="shared" si="5"/>
        <v>114</v>
      </c>
      <c r="L331" s="612" t="s">
        <v>3063</v>
      </c>
      <c r="M331" s="612" t="s">
        <v>3381</v>
      </c>
      <c r="N331" s="612" t="s">
        <v>3382</v>
      </c>
      <c r="O331" s="612" t="s">
        <v>3383</v>
      </c>
      <c r="P331" s="612" t="s">
        <v>982</v>
      </c>
      <c r="Q331" s="612" t="s">
        <v>3142</v>
      </c>
    </row>
    <row r="332" spans="1:17">
      <c r="A332" s="607">
        <v>42373</v>
      </c>
      <c r="B332" s="607">
        <v>42435</v>
      </c>
      <c r="C332" s="607">
        <v>42378</v>
      </c>
      <c r="D332" s="608" t="s">
        <v>3043</v>
      </c>
      <c r="E332" s="608" t="s">
        <v>3355</v>
      </c>
      <c r="F332" s="608" t="s">
        <v>3108</v>
      </c>
      <c r="G332" s="608" t="s">
        <v>3356</v>
      </c>
      <c r="H332" s="609">
        <v>263.5</v>
      </c>
      <c r="I332" s="608">
        <v>40</v>
      </c>
      <c r="J332" s="610">
        <v>0.25</v>
      </c>
      <c r="K332" s="609">
        <f t="shared" si="5"/>
        <v>10540</v>
      </c>
      <c r="L332" s="608" t="s">
        <v>3072</v>
      </c>
      <c r="M332" s="608" t="s">
        <v>3404</v>
      </c>
      <c r="N332" s="608" t="s">
        <v>3405</v>
      </c>
      <c r="O332" s="608" t="s">
        <v>3297</v>
      </c>
      <c r="P332" s="608" t="s">
        <v>988</v>
      </c>
      <c r="Q332" s="608" t="s">
        <v>3110</v>
      </c>
    </row>
    <row r="333" spans="1:17">
      <c r="A333" s="611">
        <v>42739</v>
      </c>
      <c r="B333" s="611">
        <v>42835</v>
      </c>
      <c r="C333" s="611">
        <v>42742</v>
      </c>
      <c r="D333" s="612" t="s">
        <v>3043</v>
      </c>
      <c r="E333" s="612" t="s">
        <v>3044</v>
      </c>
      <c r="F333" s="612" t="s">
        <v>3045</v>
      </c>
      <c r="G333" s="612" t="s">
        <v>3046</v>
      </c>
      <c r="H333" s="613">
        <v>34.799999999999997</v>
      </c>
      <c r="I333" s="612">
        <v>42</v>
      </c>
      <c r="J333" s="614">
        <v>0.25</v>
      </c>
      <c r="K333" s="613">
        <f t="shared" si="5"/>
        <v>1461.6</v>
      </c>
      <c r="L333" s="612" t="s">
        <v>3072</v>
      </c>
      <c r="M333" s="612" t="s">
        <v>3404</v>
      </c>
      <c r="N333" s="612" t="s">
        <v>3405</v>
      </c>
      <c r="O333" s="612" t="s">
        <v>3297</v>
      </c>
      <c r="P333" s="612" t="s">
        <v>988</v>
      </c>
      <c r="Q333" s="612" t="s">
        <v>3051</v>
      </c>
    </row>
    <row r="334" spans="1:17">
      <c r="A334" s="607">
        <v>42739</v>
      </c>
      <c r="B334" s="607">
        <v>42780</v>
      </c>
      <c r="C334" s="607">
        <v>42743</v>
      </c>
      <c r="D334" s="608" t="s">
        <v>3043</v>
      </c>
      <c r="E334" s="608" t="s">
        <v>3100</v>
      </c>
      <c r="F334" s="608" t="s">
        <v>3045</v>
      </c>
      <c r="G334" s="608" t="s">
        <v>3101</v>
      </c>
      <c r="H334" s="609">
        <v>34</v>
      </c>
      <c r="I334" s="608">
        <v>70</v>
      </c>
      <c r="J334" s="610">
        <v>0.25</v>
      </c>
      <c r="K334" s="609">
        <f t="shared" si="5"/>
        <v>2380</v>
      </c>
      <c r="L334" s="608" t="s">
        <v>3072</v>
      </c>
      <c r="M334" s="608" t="s">
        <v>3404</v>
      </c>
      <c r="N334" s="608" t="s">
        <v>3405</v>
      </c>
      <c r="O334" s="608" t="s">
        <v>3297</v>
      </c>
      <c r="P334" s="608" t="s">
        <v>988</v>
      </c>
      <c r="Q334" s="608" t="s">
        <v>3102</v>
      </c>
    </row>
    <row r="335" spans="1:17">
      <c r="A335" s="611">
        <v>43104</v>
      </c>
      <c r="B335" s="611">
        <v>43135</v>
      </c>
      <c r="C335" s="611">
        <v>43107</v>
      </c>
      <c r="D335" s="612" t="s">
        <v>3043</v>
      </c>
      <c r="E335" s="612" t="s">
        <v>3103</v>
      </c>
      <c r="F335" s="612" t="s">
        <v>3104</v>
      </c>
      <c r="G335" s="612" t="s">
        <v>3105</v>
      </c>
      <c r="H335" s="613">
        <v>81</v>
      </c>
      <c r="I335" s="612">
        <v>12</v>
      </c>
      <c r="J335" s="614">
        <v>0.25</v>
      </c>
      <c r="K335" s="613">
        <f t="shared" si="5"/>
        <v>972</v>
      </c>
      <c r="L335" s="612" t="s">
        <v>3072</v>
      </c>
      <c r="M335" s="612" t="s">
        <v>3404</v>
      </c>
      <c r="N335" s="612" t="s">
        <v>3405</v>
      </c>
      <c r="O335" s="612" t="s">
        <v>3297</v>
      </c>
      <c r="P335" s="612" t="s">
        <v>988</v>
      </c>
      <c r="Q335" s="612" t="s">
        <v>3106</v>
      </c>
    </row>
    <row r="336" spans="1:17">
      <c r="A336" s="607">
        <v>42009</v>
      </c>
      <c r="B336" s="607">
        <v>42058</v>
      </c>
      <c r="C336" s="607">
        <v>42019</v>
      </c>
      <c r="D336" s="608" t="s">
        <v>3071</v>
      </c>
      <c r="E336" s="608" t="s">
        <v>3235</v>
      </c>
      <c r="F336" s="608" t="s">
        <v>3045</v>
      </c>
      <c r="G336" s="608" t="s">
        <v>3206</v>
      </c>
      <c r="H336" s="609">
        <v>21.5</v>
      </c>
      <c r="I336" s="608">
        <v>50</v>
      </c>
      <c r="J336" s="610">
        <v>0.2</v>
      </c>
      <c r="K336" s="609">
        <f t="shared" si="5"/>
        <v>1075</v>
      </c>
      <c r="L336" s="608" t="s">
        <v>3047</v>
      </c>
      <c r="M336" s="608" t="s">
        <v>3304</v>
      </c>
      <c r="N336" s="608" t="s">
        <v>3305</v>
      </c>
      <c r="O336" s="608" t="s">
        <v>3306</v>
      </c>
      <c r="P336" s="608" t="s">
        <v>921</v>
      </c>
      <c r="Q336" s="608" t="s">
        <v>3099</v>
      </c>
    </row>
    <row r="337" spans="1:17">
      <c r="A337" s="611">
        <v>42374</v>
      </c>
      <c r="B337" s="611">
        <v>42380</v>
      </c>
      <c r="C337" s="611">
        <v>42381</v>
      </c>
      <c r="D337" s="612" t="s">
        <v>3071</v>
      </c>
      <c r="E337" s="612" t="s">
        <v>3332</v>
      </c>
      <c r="F337" s="612" t="s">
        <v>3077</v>
      </c>
      <c r="G337" s="612" t="s">
        <v>3333</v>
      </c>
      <c r="H337" s="613">
        <v>13.25</v>
      </c>
      <c r="I337" s="612">
        <v>80</v>
      </c>
      <c r="J337" s="614">
        <v>0.2</v>
      </c>
      <c r="K337" s="613">
        <f t="shared" si="5"/>
        <v>1060</v>
      </c>
      <c r="L337" s="612" t="s">
        <v>3047</v>
      </c>
      <c r="M337" s="612" t="s">
        <v>3304</v>
      </c>
      <c r="N337" s="612" t="s">
        <v>3305</v>
      </c>
      <c r="O337" s="612" t="s">
        <v>3306</v>
      </c>
      <c r="P337" s="612" t="s">
        <v>921</v>
      </c>
      <c r="Q337" s="612" t="s">
        <v>3334</v>
      </c>
    </row>
    <row r="338" spans="1:17">
      <c r="A338" s="607">
        <v>43105</v>
      </c>
      <c r="B338" s="607">
        <v>43174</v>
      </c>
      <c r="C338" s="607">
        <v>43107</v>
      </c>
      <c r="D338" s="608" t="s">
        <v>3158</v>
      </c>
      <c r="E338" s="608" t="s">
        <v>3332</v>
      </c>
      <c r="F338" s="608" t="s">
        <v>3077</v>
      </c>
      <c r="G338" s="608" t="s">
        <v>3333</v>
      </c>
      <c r="H338" s="609">
        <v>13.25</v>
      </c>
      <c r="I338" s="608">
        <v>15</v>
      </c>
      <c r="J338" s="610">
        <v>0</v>
      </c>
      <c r="K338" s="609">
        <f t="shared" si="5"/>
        <v>198.75</v>
      </c>
      <c r="L338" s="608" t="s">
        <v>3047</v>
      </c>
      <c r="M338" s="608" t="s">
        <v>3406</v>
      </c>
      <c r="N338" s="608" t="s">
        <v>3407</v>
      </c>
      <c r="O338" s="608" t="s">
        <v>3408</v>
      </c>
      <c r="P338" s="608" t="s">
        <v>953</v>
      </c>
      <c r="Q338" s="608" t="s">
        <v>3334</v>
      </c>
    </row>
    <row r="339" spans="1:17">
      <c r="A339" s="611">
        <v>43105</v>
      </c>
      <c r="B339" s="611">
        <v>43142</v>
      </c>
      <c r="C339" s="611">
        <v>43115</v>
      </c>
      <c r="D339" s="612" t="s">
        <v>3158</v>
      </c>
      <c r="E339" s="612" t="s">
        <v>3111</v>
      </c>
      <c r="F339" s="612" t="s">
        <v>3045</v>
      </c>
      <c r="G339" s="612" t="s">
        <v>3112</v>
      </c>
      <c r="H339" s="613">
        <v>12.5</v>
      </c>
      <c r="I339" s="612">
        <v>30</v>
      </c>
      <c r="J339" s="614">
        <v>0</v>
      </c>
      <c r="K339" s="613">
        <f t="shared" si="5"/>
        <v>375</v>
      </c>
      <c r="L339" s="612" t="s">
        <v>3047</v>
      </c>
      <c r="M339" s="612" t="s">
        <v>3406</v>
      </c>
      <c r="N339" s="612" t="s">
        <v>3407</v>
      </c>
      <c r="O339" s="612" t="s">
        <v>3408</v>
      </c>
      <c r="P339" s="612" t="s">
        <v>953</v>
      </c>
      <c r="Q339" s="612" t="s">
        <v>3051</v>
      </c>
    </row>
    <row r="340" spans="1:17">
      <c r="A340" s="607">
        <v>42375</v>
      </c>
      <c r="B340" s="607">
        <v>42453</v>
      </c>
      <c r="C340" s="607">
        <v>42376</v>
      </c>
      <c r="D340" s="608" t="s">
        <v>3084</v>
      </c>
      <c r="E340" s="608" t="s">
        <v>3286</v>
      </c>
      <c r="F340" s="608" t="s">
        <v>3123</v>
      </c>
      <c r="G340" s="608" t="s">
        <v>3287</v>
      </c>
      <c r="H340" s="609">
        <v>7.45</v>
      </c>
      <c r="I340" s="608">
        <v>10</v>
      </c>
      <c r="J340" s="610">
        <v>0</v>
      </c>
      <c r="K340" s="609">
        <f t="shared" si="5"/>
        <v>74.5</v>
      </c>
      <c r="L340" s="608" t="s">
        <v>3072</v>
      </c>
      <c r="M340" s="608" t="s">
        <v>3409</v>
      </c>
      <c r="N340" s="608" t="s">
        <v>3410</v>
      </c>
      <c r="O340" s="608" t="s">
        <v>3411</v>
      </c>
      <c r="P340" s="608" t="s">
        <v>3188</v>
      </c>
      <c r="Q340" s="608" t="s">
        <v>3125</v>
      </c>
    </row>
    <row r="341" spans="1:17">
      <c r="A341" s="611">
        <v>42010</v>
      </c>
      <c r="B341" s="611">
        <v>42032</v>
      </c>
      <c r="C341" s="611">
        <v>42013</v>
      </c>
      <c r="D341" s="612" t="s">
        <v>3084</v>
      </c>
      <c r="E341" s="612" t="s">
        <v>3068</v>
      </c>
      <c r="F341" s="612" t="s">
        <v>3061</v>
      </c>
      <c r="G341" s="612" t="s">
        <v>3069</v>
      </c>
      <c r="H341" s="613">
        <v>23.25</v>
      </c>
      <c r="I341" s="612">
        <v>15</v>
      </c>
      <c r="J341" s="614">
        <v>0</v>
      </c>
      <c r="K341" s="613">
        <f t="shared" si="5"/>
        <v>348.75</v>
      </c>
      <c r="L341" s="612" t="s">
        <v>3072</v>
      </c>
      <c r="M341" s="612" t="s">
        <v>3409</v>
      </c>
      <c r="N341" s="612" t="s">
        <v>3410</v>
      </c>
      <c r="O341" s="612" t="s">
        <v>3411</v>
      </c>
      <c r="P341" s="612" t="s">
        <v>3188</v>
      </c>
      <c r="Q341" s="612" t="s">
        <v>3070</v>
      </c>
    </row>
    <row r="342" spans="1:17">
      <c r="A342" s="607">
        <v>42744</v>
      </c>
      <c r="B342" s="607">
        <v>42756</v>
      </c>
      <c r="C342" s="607">
        <v>42748</v>
      </c>
      <c r="D342" s="608" t="s">
        <v>3158</v>
      </c>
      <c r="E342" s="608" t="s">
        <v>3111</v>
      </c>
      <c r="F342" s="608" t="s">
        <v>3045</v>
      </c>
      <c r="G342" s="608" t="s">
        <v>3112</v>
      </c>
      <c r="H342" s="609">
        <v>12.5</v>
      </c>
      <c r="I342" s="608">
        <v>42</v>
      </c>
      <c r="J342" s="610">
        <v>0.05</v>
      </c>
      <c r="K342" s="609">
        <f t="shared" si="5"/>
        <v>525</v>
      </c>
      <c r="L342" s="608" t="s">
        <v>3072</v>
      </c>
      <c r="M342" s="608" t="s">
        <v>3364</v>
      </c>
      <c r="N342" s="608" t="s">
        <v>3365</v>
      </c>
      <c r="O342" s="608" t="s">
        <v>3366</v>
      </c>
      <c r="P342" s="608" t="s">
        <v>859</v>
      </c>
      <c r="Q342" s="608" t="s">
        <v>3051</v>
      </c>
    </row>
    <row r="343" spans="1:17">
      <c r="A343" s="611">
        <v>42013</v>
      </c>
      <c r="B343" s="611">
        <v>42046</v>
      </c>
      <c r="C343" s="611">
        <v>42013</v>
      </c>
      <c r="D343" s="612" t="s">
        <v>3158</v>
      </c>
      <c r="E343" s="612" t="s">
        <v>3107</v>
      </c>
      <c r="F343" s="612" t="s">
        <v>3108</v>
      </c>
      <c r="G343" s="612" t="s">
        <v>3109</v>
      </c>
      <c r="H343" s="613">
        <v>18</v>
      </c>
      <c r="I343" s="612">
        <v>20</v>
      </c>
      <c r="J343" s="614">
        <v>0.15</v>
      </c>
      <c r="K343" s="613">
        <f t="shared" si="5"/>
        <v>360</v>
      </c>
      <c r="L343" s="612" t="s">
        <v>3047</v>
      </c>
      <c r="M343" s="612" t="s">
        <v>3389</v>
      </c>
      <c r="N343" s="612" t="s">
        <v>3390</v>
      </c>
      <c r="O343" s="612" t="s">
        <v>186</v>
      </c>
      <c r="P343" s="612" t="s">
        <v>389</v>
      </c>
      <c r="Q343" s="612" t="s">
        <v>3110</v>
      </c>
    </row>
    <row r="344" spans="1:17">
      <c r="A344" s="607">
        <v>43109</v>
      </c>
      <c r="B344" s="607">
        <v>43197</v>
      </c>
      <c r="C344" s="607">
        <v>43119</v>
      </c>
      <c r="D344" s="608" t="s">
        <v>3158</v>
      </c>
      <c r="E344" s="608" t="s">
        <v>3243</v>
      </c>
      <c r="F344" s="608" t="s">
        <v>3061</v>
      </c>
      <c r="G344" s="608" t="s">
        <v>3244</v>
      </c>
      <c r="H344" s="609">
        <v>45.6</v>
      </c>
      <c r="I344" s="608">
        <v>20</v>
      </c>
      <c r="J344" s="610">
        <v>0.15</v>
      </c>
      <c r="K344" s="609">
        <f t="shared" si="5"/>
        <v>912</v>
      </c>
      <c r="L344" s="608" t="s">
        <v>3047</v>
      </c>
      <c r="M344" s="608" t="s">
        <v>3389</v>
      </c>
      <c r="N344" s="608" t="s">
        <v>3390</v>
      </c>
      <c r="O344" s="608" t="s">
        <v>186</v>
      </c>
      <c r="P344" s="608" t="s">
        <v>389</v>
      </c>
      <c r="Q344" s="608" t="s">
        <v>3150</v>
      </c>
    </row>
    <row r="345" spans="1:17">
      <c r="A345" s="611">
        <v>43110</v>
      </c>
      <c r="B345" s="611">
        <v>43124</v>
      </c>
      <c r="C345" s="611">
        <v>43115</v>
      </c>
      <c r="D345" s="612" t="s">
        <v>3043</v>
      </c>
      <c r="E345" s="612" t="s">
        <v>3235</v>
      </c>
      <c r="F345" s="612" t="s">
        <v>3045</v>
      </c>
      <c r="G345" s="612" t="s">
        <v>3206</v>
      </c>
      <c r="H345" s="613">
        <v>21.5</v>
      </c>
      <c r="I345" s="612">
        <v>6</v>
      </c>
      <c r="J345" s="614">
        <v>0</v>
      </c>
      <c r="K345" s="613">
        <f t="shared" si="5"/>
        <v>129</v>
      </c>
      <c r="L345" s="612" t="s">
        <v>3047</v>
      </c>
      <c r="M345" s="612" t="s">
        <v>3196</v>
      </c>
      <c r="N345" s="612" t="s">
        <v>3197</v>
      </c>
      <c r="O345" s="612" t="s">
        <v>3198</v>
      </c>
      <c r="P345" s="612" t="s">
        <v>1303</v>
      </c>
      <c r="Q345" s="612" t="s">
        <v>3099</v>
      </c>
    </row>
    <row r="346" spans="1:17">
      <c r="A346" s="607">
        <v>42015</v>
      </c>
      <c r="B346" s="607">
        <v>42024</v>
      </c>
      <c r="C346" s="607">
        <v>42025</v>
      </c>
      <c r="D346" s="608" t="s">
        <v>3199</v>
      </c>
      <c r="E346" s="608" t="s">
        <v>3076</v>
      </c>
      <c r="F346" s="608" t="s">
        <v>3077</v>
      </c>
      <c r="G346" s="608" t="s">
        <v>3078</v>
      </c>
      <c r="H346" s="609">
        <v>9.65</v>
      </c>
      <c r="I346" s="608">
        <v>8</v>
      </c>
      <c r="J346" s="610">
        <v>0.1</v>
      </c>
      <c r="K346" s="609">
        <f t="shared" si="5"/>
        <v>77.2</v>
      </c>
      <c r="L346" s="608" t="s">
        <v>3063</v>
      </c>
      <c r="M346" s="608" t="s">
        <v>3181</v>
      </c>
      <c r="N346" s="608" t="s">
        <v>3182</v>
      </c>
      <c r="O346" s="608" t="s">
        <v>3075</v>
      </c>
      <c r="P346" s="608" t="s">
        <v>988</v>
      </c>
      <c r="Q346" s="608" t="s">
        <v>3079</v>
      </c>
    </row>
    <row r="347" spans="1:17">
      <c r="A347" s="611">
        <v>42746</v>
      </c>
      <c r="B347" s="611">
        <v>42790</v>
      </c>
      <c r="C347" s="611">
        <v>42755</v>
      </c>
      <c r="D347" s="612" t="s">
        <v>3199</v>
      </c>
      <c r="E347" s="612" t="s">
        <v>3080</v>
      </c>
      <c r="F347" s="612" t="s">
        <v>3081</v>
      </c>
      <c r="G347" s="612" t="s">
        <v>3082</v>
      </c>
      <c r="H347" s="613">
        <v>21.05</v>
      </c>
      <c r="I347" s="612">
        <v>20</v>
      </c>
      <c r="J347" s="614">
        <v>0.1</v>
      </c>
      <c r="K347" s="613">
        <f t="shared" si="5"/>
        <v>421</v>
      </c>
      <c r="L347" s="612" t="s">
        <v>3063</v>
      </c>
      <c r="M347" s="612" t="s">
        <v>3181</v>
      </c>
      <c r="N347" s="612" t="s">
        <v>3182</v>
      </c>
      <c r="O347" s="612" t="s">
        <v>3075</v>
      </c>
      <c r="P347" s="612" t="s">
        <v>988</v>
      </c>
      <c r="Q347" s="612" t="s">
        <v>3083</v>
      </c>
    </row>
    <row r="348" spans="1:17">
      <c r="A348" s="607">
        <v>42746</v>
      </c>
      <c r="B348" s="607">
        <v>42759</v>
      </c>
      <c r="C348" s="607">
        <v>42747</v>
      </c>
      <c r="D348" s="608" t="s">
        <v>3199</v>
      </c>
      <c r="E348" s="608" t="s">
        <v>3255</v>
      </c>
      <c r="F348" s="608" t="s">
        <v>3081</v>
      </c>
      <c r="G348" s="608" t="s">
        <v>3256</v>
      </c>
      <c r="H348" s="609">
        <v>43.9</v>
      </c>
      <c r="I348" s="608">
        <v>16</v>
      </c>
      <c r="J348" s="610">
        <v>0.1</v>
      </c>
      <c r="K348" s="609">
        <f t="shared" si="5"/>
        <v>702.4</v>
      </c>
      <c r="L348" s="608" t="s">
        <v>3063</v>
      </c>
      <c r="M348" s="608" t="s">
        <v>3181</v>
      </c>
      <c r="N348" s="608" t="s">
        <v>3182</v>
      </c>
      <c r="O348" s="608" t="s">
        <v>3075</v>
      </c>
      <c r="P348" s="608" t="s">
        <v>988</v>
      </c>
      <c r="Q348" s="608" t="s">
        <v>3139</v>
      </c>
    </row>
    <row r="349" spans="1:17">
      <c r="A349" s="611">
        <v>43112</v>
      </c>
      <c r="B349" s="611">
        <v>43203</v>
      </c>
      <c r="C349" s="611">
        <v>43114</v>
      </c>
      <c r="D349" s="612" t="s">
        <v>3184</v>
      </c>
      <c r="E349" s="612" t="s">
        <v>3193</v>
      </c>
      <c r="F349" s="612" t="s">
        <v>3077</v>
      </c>
      <c r="G349" s="612" t="s">
        <v>3194</v>
      </c>
      <c r="H349" s="613">
        <v>25.89</v>
      </c>
      <c r="I349" s="612">
        <v>18</v>
      </c>
      <c r="J349" s="614">
        <v>0.1</v>
      </c>
      <c r="K349" s="613">
        <f t="shared" si="5"/>
        <v>466.02</v>
      </c>
      <c r="L349" s="612" t="s">
        <v>3047</v>
      </c>
      <c r="M349" s="612" t="s">
        <v>3304</v>
      </c>
      <c r="N349" s="612" t="s">
        <v>3305</v>
      </c>
      <c r="O349" s="612" t="s">
        <v>3306</v>
      </c>
      <c r="P349" s="612" t="s">
        <v>921</v>
      </c>
      <c r="Q349" s="612" t="s">
        <v>3195</v>
      </c>
    </row>
    <row r="350" spans="1:17">
      <c r="A350" s="607">
        <v>42381</v>
      </c>
      <c r="B350" s="607">
        <v>42410</v>
      </c>
      <c r="C350" s="607">
        <v>42388</v>
      </c>
      <c r="D350" s="608" t="s">
        <v>3184</v>
      </c>
      <c r="E350" s="608" t="s">
        <v>3100</v>
      </c>
      <c r="F350" s="608" t="s">
        <v>3045</v>
      </c>
      <c r="G350" s="608" t="s">
        <v>3101</v>
      </c>
      <c r="H350" s="609">
        <v>34</v>
      </c>
      <c r="I350" s="608">
        <v>6</v>
      </c>
      <c r="J350" s="610">
        <v>0.1</v>
      </c>
      <c r="K350" s="609">
        <f t="shared" si="5"/>
        <v>204</v>
      </c>
      <c r="L350" s="608" t="s">
        <v>3047</v>
      </c>
      <c r="M350" s="608" t="s">
        <v>3304</v>
      </c>
      <c r="N350" s="608" t="s">
        <v>3305</v>
      </c>
      <c r="O350" s="608" t="s">
        <v>3306</v>
      </c>
      <c r="P350" s="608" t="s">
        <v>921</v>
      </c>
      <c r="Q350" s="608" t="s">
        <v>3102</v>
      </c>
    </row>
    <row r="351" spans="1:17">
      <c r="A351" s="611">
        <v>42016</v>
      </c>
      <c r="B351" s="611">
        <v>42050</v>
      </c>
      <c r="C351" s="611">
        <v>42025</v>
      </c>
      <c r="D351" s="612" t="s">
        <v>3184</v>
      </c>
      <c r="E351" s="612" t="s">
        <v>3143</v>
      </c>
      <c r="F351" s="612" t="s">
        <v>3123</v>
      </c>
      <c r="G351" s="612" t="s">
        <v>3144</v>
      </c>
      <c r="H351" s="613">
        <v>32.799999999999997</v>
      </c>
      <c r="I351" s="612">
        <v>20</v>
      </c>
      <c r="J351" s="614">
        <v>0.1</v>
      </c>
      <c r="K351" s="613">
        <f t="shared" si="5"/>
        <v>656</v>
      </c>
      <c r="L351" s="612" t="s">
        <v>3047</v>
      </c>
      <c r="M351" s="612" t="s">
        <v>3304</v>
      </c>
      <c r="N351" s="612" t="s">
        <v>3305</v>
      </c>
      <c r="O351" s="612" t="s">
        <v>3306</v>
      </c>
      <c r="P351" s="612" t="s">
        <v>921</v>
      </c>
      <c r="Q351" s="612" t="s">
        <v>3067</v>
      </c>
    </row>
    <row r="352" spans="1:17">
      <c r="A352" s="607">
        <v>42016</v>
      </c>
      <c r="B352" s="607">
        <v>42087</v>
      </c>
      <c r="C352" s="607">
        <v>42016</v>
      </c>
      <c r="D352" s="608" t="s">
        <v>3184</v>
      </c>
      <c r="E352" s="608" t="s">
        <v>3172</v>
      </c>
      <c r="F352" s="608" t="s">
        <v>3108</v>
      </c>
      <c r="G352" s="608" t="s">
        <v>3173</v>
      </c>
      <c r="H352" s="609">
        <v>15</v>
      </c>
      <c r="I352" s="608">
        <v>30</v>
      </c>
      <c r="J352" s="610">
        <v>0</v>
      </c>
      <c r="K352" s="609">
        <f t="shared" si="5"/>
        <v>450</v>
      </c>
      <c r="L352" s="608" t="s">
        <v>3047</v>
      </c>
      <c r="M352" s="608" t="s">
        <v>3304</v>
      </c>
      <c r="N352" s="608" t="s">
        <v>3305</v>
      </c>
      <c r="O352" s="608" t="s">
        <v>3306</v>
      </c>
      <c r="P352" s="608" t="s">
        <v>921</v>
      </c>
      <c r="Q352" s="608" t="s">
        <v>3139</v>
      </c>
    </row>
    <row r="353" spans="1:17">
      <c r="A353" s="611">
        <v>42747</v>
      </c>
      <c r="B353" s="611">
        <v>42784</v>
      </c>
      <c r="C353" s="611">
        <v>42756</v>
      </c>
      <c r="D353" s="612" t="s">
        <v>3084</v>
      </c>
      <c r="E353" s="612" t="s">
        <v>3116</v>
      </c>
      <c r="F353" s="612" t="s">
        <v>3061</v>
      </c>
      <c r="G353" s="612" t="s">
        <v>3117</v>
      </c>
      <c r="H353" s="613">
        <v>10</v>
      </c>
      <c r="I353" s="612">
        <v>14</v>
      </c>
      <c r="J353" s="614">
        <v>0</v>
      </c>
      <c r="K353" s="613">
        <f t="shared" si="5"/>
        <v>140</v>
      </c>
      <c r="L353" s="612" t="s">
        <v>3047</v>
      </c>
      <c r="M353" s="612" t="s">
        <v>3267</v>
      </c>
      <c r="N353" s="612" t="s">
        <v>3268</v>
      </c>
      <c r="O353" s="612" t="s">
        <v>3269</v>
      </c>
      <c r="P353" s="612" t="s">
        <v>3156</v>
      </c>
      <c r="Q353" s="612" t="s">
        <v>3121</v>
      </c>
    </row>
    <row r="354" spans="1:17">
      <c r="A354" s="607">
        <v>42748</v>
      </c>
      <c r="B354" s="607">
        <v>42829</v>
      </c>
      <c r="C354" s="607">
        <v>42757</v>
      </c>
      <c r="D354" s="608" t="s">
        <v>3071</v>
      </c>
      <c r="E354" s="608" t="s">
        <v>3094</v>
      </c>
      <c r="F354" s="608" t="s">
        <v>3045</v>
      </c>
      <c r="G354" s="608" t="s">
        <v>3095</v>
      </c>
      <c r="H354" s="609">
        <v>2.5</v>
      </c>
      <c r="I354" s="608">
        <v>60</v>
      </c>
      <c r="J354" s="610">
        <v>0</v>
      </c>
      <c r="K354" s="609">
        <f t="shared" si="5"/>
        <v>150</v>
      </c>
      <c r="L354" s="608" t="s">
        <v>3063</v>
      </c>
      <c r="M354" s="608" t="s">
        <v>3161</v>
      </c>
      <c r="N354" s="608" t="s">
        <v>3162</v>
      </c>
      <c r="O354" s="608" t="s">
        <v>3163</v>
      </c>
      <c r="P354" s="608" t="s">
        <v>2336</v>
      </c>
      <c r="Q354" s="608" t="s">
        <v>3099</v>
      </c>
    </row>
    <row r="355" spans="1:17">
      <c r="A355" s="611">
        <v>42382</v>
      </c>
      <c r="B355" s="611">
        <v>42408</v>
      </c>
      <c r="C355" s="611">
        <v>42389</v>
      </c>
      <c r="D355" s="612" t="s">
        <v>3071</v>
      </c>
      <c r="E355" s="612" t="s">
        <v>3220</v>
      </c>
      <c r="F355" s="612" t="s">
        <v>3123</v>
      </c>
      <c r="G355" s="612" t="s">
        <v>3221</v>
      </c>
      <c r="H355" s="613">
        <v>123.79</v>
      </c>
      <c r="I355" s="612">
        <v>14</v>
      </c>
      <c r="J355" s="614">
        <v>0</v>
      </c>
      <c r="K355" s="613">
        <f t="shared" si="5"/>
        <v>1733.0600000000002</v>
      </c>
      <c r="L355" s="612" t="s">
        <v>3063</v>
      </c>
      <c r="M355" s="612" t="s">
        <v>3161</v>
      </c>
      <c r="N355" s="612" t="s">
        <v>3162</v>
      </c>
      <c r="O355" s="612" t="s">
        <v>3163</v>
      </c>
      <c r="P355" s="612" t="s">
        <v>2336</v>
      </c>
      <c r="Q355" s="612" t="s">
        <v>3150</v>
      </c>
    </row>
    <row r="356" spans="1:17">
      <c r="A356" s="607">
        <v>42382</v>
      </c>
      <c r="B356" s="607">
        <v>42439</v>
      </c>
      <c r="C356" s="607">
        <v>42390</v>
      </c>
      <c r="D356" s="608" t="s">
        <v>3071</v>
      </c>
      <c r="E356" s="608" t="s">
        <v>3159</v>
      </c>
      <c r="F356" s="608" t="s">
        <v>3081</v>
      </c>
      <c r="G356" s="608" t="s">
        <v>3160</v>
      </c>
      <c r="H356" s="609">
        <v>21.35</v>
      </c>
      <c r="I356" s="608">
        <v>32</v>
      </c>
      <c r="J356" s="610">
        <v>0</v>
      </c>
      <c r="K356" s="609">
        <f t="shared" si="5"/>
        <v>683.2</v>
      </c>
      <c r="L356" s="608" t="s">
        <v>3063</v>
      </c>
      <c r="M356" s="608" t="s">
        <v>3161</v>
      </c>
      <c r="N356" s="608" t="s">
        <v>3162</v>
      </c>
      <c r="O356" s="608" t="s">
        <v>3163</v>
      </c>
      <c r="P356" s="608" t="s">
        <v>2336</v>
      </c>
      <c r="Q356" s="608" t="s">
        <v>3083</v>
      </c>
    </row>
    <row r="357" spans="1:17">
      <c r="A357" s="611">
        <v>42748</v>
      </c>
      <c r="B357" s="611">
        <v>42803</v>
      </c>
      <c r="C357" s="611">
        <v>42748</v>
      </c>
      <c r="D357" s="612" t="s">
        <v>3071</v>
      </c>
      <c r="E357" s="612" t="s">
        <v>3116</v>
      </c>
      <c r="F357" s="612" t="s">
        <v>3061</v>
      </c>
      <c r="G357" s="612" t="s">
        <v>3117</v>
      </c>
      <c r="H357" s="613">
        <v>10</v>
      </c>
      <c r="I357" s="612">
        <v>50</v>
      </c>
      <c r="J357" s="614">
        <v>0</v>
      </c>
      <c r="K357" s="613">
        <f t="shared" si="5"/>
        <v>500</v>
      </c>
      <c r="L357" s="612" t="s">
        <v>3063</v>
      </c>
      <c r="M357" s="612" t="s">
        <v>3161</v>
      </c>
      <c r="N357" s="612" t="s">
        <v>3162</v>
      </c>
      <c r="O357" s="612" t="s">
        <v>3163</v>
      </c>
      <c r="P357" s="612" t="s">
        <v>2336</v>
      </c>
      <c r="Q357" s="612" t="s">
        <v>3121</v>
      </c>
    </row>
    <row r="358" spans="1:17">
      <c r="A358" s="607">
        <v>43113</v>
      </c>
      <c r="B358" s="607">
        <v>43200</v>
      </c>
      <c r="C358" s="607">
        <v>43117</v>
      </c>
      <c r="D358" s="608" t="s">
        <v>3071</v>
      </c>
      <c r="E358" s="608" t="s">
        <v>3300</v>
      </c>
      <c r="F358" s="608" t="s">
        <v>3077</v>
      </c>
      <c r="G358" s="608" t="s">
        <v>3301</v>
      </c>
      <c r="H358" s="609">
        <v>62.5</v>
      </c>
      <c r="I358" s="608">
        <v>9</v>
      </c>
      <c r="J358" s="610">
        <v>0</v>
      </c>
      <c r="K358" s="609">
        <f t="shared" si="5"/>
        <v>562.5</v>
      </c>
      <c r="L358" s="608" t="s">
        <v>3063</v>
      </c>
      <c r="M358" s="608" t="s">
        <v>3161</v>
      </c>
      <c r="N358" s="608" t="s">
        <v>3162</v>
      </c>
      <c r="O358" s="608" t="s">
        <v>3163</v>
      </c>
      <c r="P358" s="608" t="s">
        <v>2336</v>
      </c>
      <c r="Q358" s="608" t="s">
        <v>3139</v>
      </c>
    </row>
    <row r="359" spans="1:17">
      <c r="A359" s="611">
        <v>42751</v>
      </c>
      <c r="B359" s="611">
        <v>42820</v>
      </c>
      <c r="C359" s="611">
        <v>42752</v>
      </c>
      <c r="D359" s="612" t="s">
        <v>3184</v>
      </c>
      <c r="E359" s="612" t="s">
        <v>3379</v>
      </c>
      <c r="F359" s="612" t="s">
        <v>3104</v>
      </c>
      <c r="G359" s="612" t="s">
        <v>3380</v>
      </c>
      <c r="H359" s="613">
        <v>16.25</v>
      </c>
      <c r="I359" s="612">
        <v>15</v>
      </c>
      <c r="J359" s="614">
        <v>0</v>
      </c>
      <c r="K359" s="613">
        <f t="shared" si="5"/>
        <v>243.75</v>
      </c>
      <c r="L359" s="612" t="s">
        <v>3047</v>
      </c>
      <c r="M359" s="612" t="s">
        <v>3387</v>
      </c>
      <c r="N359" s="612" t="s">
        <v>3388</v>
      </c>
      <c r="O359" s="612" t="s">
        <v>186</v>
      </c>
      <c r="P359" s="612" t="s">
        <v>389</v>
      </c>
      <c r="Q359" s="612" t="s">
        <v>3115</v>
      </c>
    </row>
    <row r="360" spans="1:17">
      <c r="A360" s="607">
        <v>42020</v>
      </c>
      <c r="B360" s="607">
        <v>42067</v>
      </c>
      <c r="C360" s="607">
        <v>42024</v>
      </c>
      <c r="D360" s="608" t="s">
        <v>3184</v>
      </c>
      <c r="E360" s="608" t="s">
        <v>3192</v>
      </c>
      <c r="F360" s="608" t="s">
        <v>3053</v>
      </c>
      <c r="G360" s="608" t="s">
        <v>3092</v>
      </c>
      <c r="H360" s="609">
        <v>38</v>
      </c>
      <c r="I360" s="608">
        <v>20</v>
      </c>
      <c r="J360" s="610">
        <v>0</v>
      </c>
      <c r="K360" s="609">
        <f t="shared" si="5"/>
        <v>760</v>
      </c>
      <c r="L360" s="608" t="s">
        <v>3047</v>
      </c>
      <c r="M360" s="608" t="s">
        <v>3387</v>
      </c>
      <c r="N360" s="608" t="s">
        <v>3388</v>
      </c>
      <c r="O360" s="608" t="s">
        <v>186</v>
      </c>
      <c r="P360" s="608" t="s">
        <v>389</v>
      </c>
      <c r="Q360" s="608" t="s">
        <v>3093</v>
      </c>
    </row>
    <row r="361" spans="1:17">
      <c r="A361" s="611">
        <v>42751</v>
      </c>
      <c r="B361" s="611">
        <v>42836</v>
      </c>
      <c r="C361" s="611">
        <v>42759</v>
      </c>
      <c r="D361" s="612" t="s">
        <v>3184</v>
      </c>
      <c r="E361" s="612" t="s">
        <v>3241</v>
      </c>
      <c r="F361" s="612" t="s">
        <v>3077</v>
      </c>
      <c r="G361" s="612" t="s">
        <v>3242</v>
      </c>
      <c r="H361" s="613">
        <v>6</v>
      </c>
      <c r="I361" s="612">
        <v>20</v>
      </c>
      <c r="J361" s="614">
        <v>0</v>
      </c>
      <c r="K361" s="613">
        <f t="shared" si="5"/>
        <v>120</v>
      </c>
      <c r="L361" s="612" t="s">
        <v>3047</v>
      </c>
      <c r="M361" s="612" t="s">
        <v>3387</v>
      </c>
      <c r="N361" s="612" t="s">
        <v>3388</v>
      </c>
      <c r="O361" s="612" t="s">
        <v>186</v>
      </c>
      <c r="P361" s="612" t="s">
        <v>389</v>
      </c>
      <c r="Q361" s="612" t="s">
        <v>3070</v>
      </c>
    </row>
    <row r="362" spans="1:17">
      <c r="A362" s="607">
        <v>42020</v>
      </c>
      <c r="B362" s="607">
        <v>42046</v>
      </c>
      <c r="C362" s="607">
        <v>42026</v>
      </c>
      <c r="D362" s="608" t="s">
        <v>3084</v>
      </c>
      <c r="E362" s="608" t="s">
        <v>3100</v>
      </c>
      <c r="F362" s="608" t="s">
        <v>3045</v>
      </c>
      <c r="G362" s="608" t="s">
        <v>3101</v>
      </c>
      <c r="H362" s="609">
        <v>34</v>
      </c>
      <c r="I362" s="608">
        <v>15</v>
      </c>
      <c r="J362" s="610">
        <v>0</v>
      </c>
      <c r="K362" s="609">
        <f t="shared" si="5"/>
        <v>510</v>
      </c>
      <c r="L362" s="608" t="s">
        <v>3047</v>
      </c>
      <c r="M362" s="608" t="s">
        <v>3248</v>
      </c>
      <c r="N362" s="608" t="s">
        <v>3249</v>
      </c>
      <c r="O362" s="608" t="s">
        <v>3250</v>
      </c>
      <c r="P362" s="608" t="s">
        <v>1303</v>
      </c>
      <c r="Q362" s="608" t="s">
        <v>3102</v>
      </c>
    </row>
    <row r="363" spans="1:17">
      <c r="A363" s="611">
        <v>42020</v>
      </c>
      <c r="B363" s="611">
        <v>42106</v>
      </c>
      <c r="C363" s="611">
        <v>42025</v>
      </c>
      <c r="D363" s="612" t="s">
        <v>3084</v>
      </c>
      <c r="E363" s="612" t="s">
        <v>3103</v>
      </c>
      <c r="F363" s="612" t="s">
        <v>3104</v>
      </c>
      <c r="G363" s="612" t="s">
        <v>3105</v>
      </c>
      <c r="H363" s="613">
        <v>81</v>
      </c>
      <c r="I363" s="612">
        <v>28</v>
      </c>
      <c r="J363" s="614">
        <v>0</v>
      </c>
      <c r="K363" s="613">
        <f t="shared" si="5"/>
        <v>2268</v>
      </c>
      <c r="L363" s="612" t="s">
        <v>3047</v>
      </c>
      <c r="M363" s="612" t="s">
        <v>3248</v>
      </c>
      <c r="N363" s="612" t="s">
        <v>3249</v>
      </c>
      <c r="O363" s="612" t="s">
        <v>3250</v>
      </c>
      <c r="P363" s="612" t="s">
        <v>1303</v>
      </c>
      <c r="Q363" s="612" t="s">
        <v>3106</v>
      </c>
    </row>
    <row r="364" spans="1:17">
      <c r="A364" s="607">
        <v>42386</v>
      </c>
      <c r="B364" s="607">
        <v>42418</v>
      </c>
      <c r="C364" s="607">
        <v>42387</v>
      </c>
      <c r="D364" s="608" t="s">
        <v>3158</v>
      </c>
      <c r="E364" s="608" t="s">
        <v>3281</v>
      </c>
      <c r="F364" s="608" t="s">
        <v>3104</v>
      </c>
      <c r="G364" s="608" t="s">
        <v>3282</v>
      </c>
      <c r="H364" s="609">
        <v>12.5</v>
      </c>
      <c r="I364" s="608">
        <v>8</v>
      </c>
      <c r="J364" s="610">
        <v>0.2</v>
      </c>
      <c r="K364" s="609">
        <f t="shared" si="5"/>
        <v>100</v>
      </c>
      <c r="L364" s="608" t="s">
        <v>3072</v>
      </c>
      <c r="M364" s="608" t="s">
        <v>3227</v>
      </c>
      <c r="N364" s="608" t="s">
        <v>3228</v>
      </c>
      <c r="O364" s="608" t="s">
        <v>3229</v>
      </c>
      <c r="P364" s="608" t="s">
        <v>3188</v>
      </c>
      <c r="Q364" s="608" t="s">
        <v>3106</v>
      </c>
    </row>
    <row r="365" spans="1:17">
      <c r="A365" s="611">
        <v>42752</v>
      </c>
      <c r="B365" s="611">
        <v>42793</v>
      </c>
      <c r="C365" s="611">
        <v>42757</v>
      </c>
      <c r="D365" s="612" t="s">
        <v>3158</v>
      </c>
      <c r="E365" s="612" t="s">
        <v>3189</v>
      </c>
      <c r="F365" s="612" t="s">
        <v>3061</v>
      </c>
      <c r="G365" s="612" t="s">
        <v>3190</v>
      </c>
      <c r="H365" s="613">
        <v>30</v>
      </c>
      <c r="I365" s="612">
        <v>10</v>
      </c>
      <c r="J365" s="614">
        <v>0.2</v>
      </c>
      <c r="K365" s="613">
        <f t="shared" si="5"/>
        <v>300</v>
      </c>
      <c r="L365" s="612" t="s">
        <v>3072</v>
      </c>
      <c r="M365" s="612" t="s">
        <v>3227</v>
      </c>
      <c r="N365" s="612" t="s">
        <v>3228</v>
      </c>
      <c r="O365" s="612" t="s">
        <v>3229</v>
      </c>
      <c r="P365" s="612" t="s">
        <v>3188</v>
      </c>
      <c r="Q365" s="612" t="s">
        <v>3191</v>
      </c>
    </row>
    <row r="366" spans="1:17">
      <c r="A366" s="607">
        <v>42386</v>
      </c>
      <c r="B366" s="607">
        <v>42390</v>
      </c>
      <c r="C366" s="607">
        <v>42396</v>
      </c>
      <c r="D366" s="608" t="s">
        <v>3158</v>
      </c>
      <c r="E366" s="608" t="s">
        <v>3100</v>
      </c>
      <c r="F366" s="608" t="s">
        <v>3045</v>
      </c>
      <c r="G366" s="608" t="s">
        <v>3101</v>
      </c>
      <c r="H366" s="609">
        <v>34</v>
      </c>
      <c r="I366" s="608">
        <v>20</v>
      </c>
      <c r="J366" s="610">
        <v>0.2</v>
      </c>
      <c r="K366" s="609">
        <f t="shared" si="5"/>
        <v>680</v>
      </c>
      <c r="L366" s="608" t="s">
        <v>3072</v>
      </c>
      <c r="M366" s="608" t="s">
        <v>3227</v>
      </c>
      <c r="N366" s="608" t="s">
        <v>3228</v>
      </c>
      <c r="O366" s="608" t="s">
        <v>3229</v>
      </c>
      <c r="P366" s="608" t="s">
        <v>3188</v>
      </c>
      <c r="Q366" s="608" t="s">
        <v>3102</v>
      </c>
    </row>
    <row r="367" spans="1:17">
      <c r="A367" s="611">
        <v>42753</v>
      </c>
      <c r="B367" s="611">
        <v>42768</v>
      </c>
      <c r="C367" s="611">
        <v>42763</v>
      </c>
      <c r="D367" s="612" t="s">
        <v>3129</v>
      </c>
      <c r="E367" s="612" t="s">
        <v>3280</v>
      </c>
      <c r="F367" s="612" t="s">
        <v>3108</v>
      </c>
      <c r="G367" s="612" t="s">
        <v>3131</v>
      </c>
      <c r="H367" s="613">
        <v>14</v>
      </c>
      <c r="I367" s="612">
        <v>10</v>
      </c>
      <c r="J367" s="614">
        <v>0</v>
      </c>
      <c r="K367" s="613">
        <f t="shared" si="5"/>
        <v>140</v>
      </c>
      <c r="L367" s="612" t="s">
        <v>3047</v>
      </c>
      <c r="M367" s="612" t="s">
        <v>3377</v>
      </c>
      <c r="N367" s="612" t="s">
        <v>3378</v>
      </c>
      <c r="O367" s="612" t="s">
        <v>3297</v>
      </c>
      <c r="P367" s="612" t="s">
        <v>988</v>
      </c>
      <c r="Q367" s="612" t="s">
        <v>3183</v>
      </c>
    </row>
    <row r="368" spans="1:17">
      <c r="A368" s="607">
        <v>43118</v>
      </c>
      <c r="B368" s="607">
        <v>43216</v>
      </c>
      <c r="C368" s="607">
        <v>43121</v>
      </c>
      <c r="D368" s="608" t="s">
        <v>3129</v>
      </c>
      <c r="E368" s="608" t="s">
        <v>3126</v>
      </c>
      <c r="F368" s="608" t="s">
        <v>3108</v>
      </c>
      <c r="G368" s="608" t="s">
        <v>3127</v>
      </c>
      <c r="H368" s="609">
        <v>4.5</v>
      </c>
      <c r="I368" s="608">
        <v>15</v>
      </c>
      <c r="J368" s="610">
        <v>0</v>
      </c>
      <c r="K368" s="609">
        <f t="shared" si="5"/>
        <v>67.5</v>
      </c>
      <c r="L368" s="608" t="s">
        <v>3047</v>
      </c>
      <c r="M368" s="608" t="s">
        <v>3377</v>
      </c>
      <c r="N368" s="608" t="s">
        <v>3378</v>
      </c>
      <c r="O368" s="608" t="s">
        <v>3297</v>
      </c>
      <c r="P368" s="608" t="s">
        <v>988</v>
      </c>
      <c r="Q368" s="608" t="s">
        <v>3128</v>
      </c>
    </row>
    <row r="369" spans="1:17">
      <c r="A369" s="611">
        <v>42022</v>
      </c>
      <c r="B369" s="611">
        <v>42074</v>
      </c>
      <c r="C369" s="611">
        <v>42030</v>
      </c>
      <c r="D369" s="612" t="s">
        <v>3158</v>
      </c>
      <c r="E369" s="612" t="s">
        <v>3235</v>
      </c>
      <c r="F369" s="612" t="s">
        <v>3045</v>
      </c>
      <c r="G369" s="612" t="s">
        <v>3206</v>
      </c>
      <c r="H369" s="613">
        <v>21.5</v>
      </c>
      <c r="I369" s="612">
        <v>15</v>
      </c>
      <c r="J369" s="614">
        <v>0</v>
      </c>
      <c r="K369" s="613">
        <f t="shared" si="5"/>
        <v>322.5</v>
      </c>
      <c r="L369" s="612" t="s">
        <v>3072</v>
      </c>
      <c r="M369" s="612" t="s">
        <v>3412</v>
      </c>
      <c r="N369" s="612" t="s">
        <v>3413</v>
      </c>
      <c r="O369" s="612" t="s">
        <v>3414</v>
      </c>
      <c r="P369" s="612" t="s">
        <v>1436</v>
      </c>
      <c r="Q369" s="612" t="s">
        <v>3099</v>
      </c>
    </row>
    <row r="370" spans="1:17">
      <c r="A370" s="607">
        <v>42022</v>
      </c>
      <c r="B370" s="607">
        <v>42054</v>
      </c>
      <c r="C370" s="607">
        <v>42025</v>
      </c>
      <c r="D370" s="608" t="s">
        <v>3158</v>
      </c>
      <c r="E370" s="608" t="s">
        <v>3243</v>
      </c>
      <c r="F370" s="608" t="s">
        <v>3061</v>
      </c>
      <c r="G370" s="608" t="s">
        <v>3244</v>
      </c>
      <c r="H370" s="609">
        <v>45.6</v>
      </c>
      <c r="I370" s="608">
        <v>6</v>
      </c>
      <c r="J370" s="610">
        <v>0</v>
      </c>
      <c r="K370" s="609">
        <f t="shared" si="5"/>
        <v>273.60000000000002</v>
      </c>
      <c r="L370" s="608" t="s">
        <v>3072</v>
      </c>
      <c r="M370" s="608" t="s">
        <v>3412</v>
      </c>
      <c r="N370" s="608" t="s">
        <v>3413</v>
      </c>
      <c r="O370" s="608" t="s">
        <v>3414</v>
      </c>
      <c r="P370" s="608" t="s">
        <v>1436</v>
      </c>
      <c r="Q370" s="608" t="s">
        <v>3150</v>
      </c>
    </row>
    <row r="371" spans="1:17">
      <c r="A371" s="611">
        <v>42387</v>
      </c>
      <c r="B371" s="611">
        <v>42482</v>
      </c>
      <c r="C371" s="611">
        <v>42392</v>
      </c>
      <c r="D371" s="612" t="s">
        <v>3158</v>
      </c>
      <c r="E371" s="612" t="s">
        <v>3126</v>
      </c>
      <c r="F371" s="612" t="s">
        <v>3108</v>
      </c>
      <c r="G371" s="612" t="s">
        <v>3127</v>
      </c>
      <c r="H371" s="613">
        <v>4.5</v>
      </c>
      <c r="I371" s="612">
        <v>15</v>
      </c>
      <c r="J371" s="614">
        <v>0</v>
      </c>
      <c r="K371" s="613">
        <f t="shared" si="5"/>
        <v>67.5</v>
      </c>
      <c r="L371" s="612" t="s">
        <v>3072</v>
      </c>
      <c r="M371" s="612" t="s">
        <v>3412</v>
      </c>
      <c r="N371" s="612" t="s">
        <v>3413</v>
      </c>
      <c r="O371" s="612" t="s">
        <v>3414</v>
      </c>
      <c r="P371" s="612" t="s">
        <v>1436</v>
      </c>
      <c r="Q371" s="612" t="s">
        <v>3128</v>
      </c>
    </row>
    <row r="372" spans="1:17">
      <c r="A372" s="607">
        <v>42022</v>
      </c>
      <c r="B372" s="607">
        <v>42036</v>
      </c>
      <c r="C372" s="607">
        <v>42022</v>
      </c>
      <c r="D372" s="608" t="s">
        <v>3158</v>
      </c>
      <c r="E372" s="608" t="s">
        <v>3136</v>
      </c>
      <c r="F372" s="608" t="s">
        <v>3045</v>
      </c>
      <c r="G372" s="608" t="s">
        <v>3117</v>
      </c>
      <c r="H372" s="609">
        <v>55</v>
      </c>
      <c r="I372" s="608">
        <v>12</v>
      </c>
      <c r="J372" s="610">
        <v>0</v>
      </c>
      <c r="K372" s="609">
        <f t="shared" si="5"/>
        <v>660</v>
      </c>
      <c r="L372" s="608" t="s">
        <v>3072</v>
      </c>
      <c r="M372" s="608" t="s">
        <v>3412</v>
      </c>
      <c r="N372" s="608" t="s">
        <v>3413</v>
      </c>
      <c r="O372" s="608" t="s">
        <v>3414</v>
      </c>
      <c r="P372" s="608" t="s">
        <v>1436</v>
      </c>
      <c r="Q372" s="608" t="s">
        <v>3102</v>
      </c>
    </row>
    <row r="373" spans="1:17">
      <c r="A373" s="611">
        <v>42388</v>
      </c>
      <c r="B373" s="611">
        <v>42430</v>
      </c>
      <c r="C373" s="611">
        <v>42395</v>
      </c>
      <c r="D373" s="612" t="s">
        <v>3199</v>
      </c>
      <c r="E373" s="612" t="s">
        <v>3338</v>
      </c>
      <c r="F373" s="612" t="s">
        <v>3053</v>
      </c>
      <c r="G373" s="612" t="s">
        <v>3339</v>
      </c>
      <c r="H373" s="613">
        <v>7</v>
      </c>
      <c r="I373" s="612">
        <v>20</v>
      </c>
      <c r="J373" s="614">
        <v>0.2</v>
      </c>
      <c r="K373" s="613">
        <f t="shared" si="5"/>
        <v>140</v>
      </c>
      <c r="L373" s="612" t="s">
        <v>3063</v>
      </c>
      <c r="M373" s="612" t="s">
        <v>3389</v>
      </c>
      <c r="N373" s="612" t="s">
        <v>3390</v>
      </c>
      <c r="O373" s="612" t="s">
        <v>186</v>
      </c>
      <c r="P373" s="612" t="s">
        <v>389</v>
      </c>
      <c r="Q373" s="612" t="s">
        <v>3067</v>
      </c>
    </row>
    <row r="374" spans="1:17">
      <c r="A374" s="607">
        <v>42754</v>
      </c>
      <c r="B374" s="607">
        <v>42822</v>
      </c>
      <c r="C374" s="607">
        <v>42757</v>
      </c>
      <c r="D374" s="608" t="s">
        <v>3199</v>
      </c>
      <c r="E374" s="608" t="s">
        <v>3415</v>
      </c>
      <c r="F374" s="608" t="s">
        <v>3077</v>
      </c>
      <c r="G374" s="608" t="s">
        <v>3416</v>
      </c>
      <c r="H374" s="609">
        <v>9.5</v>
      </c>
      <c r="I374" s="608">
        <v>15</v>
      </c>
      <c r="J374" s="610">
        <v>0.2</v>
      </c>
      <c r="K374" s="609">
        <f t="shared" si="5"/>
        <v>142.5</v>
      </c>
      <c r="L374" s="608" t="s">
        <v>3063</v>
      </c>
      <c r="M374" s="608" t="s">
        <v>3389</v>
      </c>
      <c r="N374" s="608" t="s">
        <v>3390</v>
      </c>
      <c r="O374" s="608" t="s">
        <v>186</v>
      </c>
      <c r="P374" s="608" t="s">
        <v>389</v>
      </c>
      <c r="Q374" s="608" t="s">
        <v>3279</v>
      </c>
    </row>
    <row r="375" spans="1:17">
      <c r="A375" s="611">
        <v>42754</v>
      </c>
      <c r="B375" s="611">
        <v>42853</v>
      </c>
      <c r="C375" s="611">
        <v>42755</v>
      </c>
      <c r="D375" s="612" t="s">
        <v>3199</v>
      </c>
      <c r="E375" s="612" t="s">
        <v>3143</v>
      </c>
      <c r="F375" s="612" t="s">
        <v>3123</v>
      </c>
      <c r="G375" s="612" t="s">
        <v>3144</v>
      </c>
      <c r="H375" s="613">
        <v>32.799999999999997</v>
      </c>
      <c r="I375" s="612">
        <v>40</v>
      </c>
      <c r="J375" s="614">
        <v>0</v>
      </c>
      <c r="K375" s="613">
        <f t="shared" si="5"/>
        <v>1312</v>
      </c>
      <c r="L375" s="612" t="s">
        <v>3063</v>
      </c>
      <c r="M375" s="612" t="s">
        <v>3389</v>
      </c>
      <c r="N375" s="612" t="s">
        <v>3390</v>
      </c>
      <c r="O375" s="612" t="s">
        <v>186</v>
      </c>
      <c r="P375" s="612" t="s">
        <v>389</v>
      </c>
      <c r="Q375" s="612" t="s">
        <v>3067</v>
      </c>
    </row>
    <row r="376" spans="1:17">
      <c r="A376" s="607">
        <v>42755</v>
      </c>
      <c r="B376" s="607">
        <v>42815</v>
      </c>
      <c r="C376" s="607">
        <v>42755</v>
      </c>
      <c r="D376" s="608" t="s">
        <v>3071</v>
      </c>
      <c r="E376" s="608" t="s">
        <v>3177</v>
      </c>
      <c r="F376" s="608" t="s">
        <v>3104</v>
      </c>
      <c r="G376" s="608" t="s">
        <v>3178</v>
      </c>
      <c r="H376" s="609">
        <v>49.3</v>
      </c>
      <c r="I376" s="608">
        <v>20</v>
      </c>
      <c r="J376" s="610">
        <v>0</v>
      </c>
      <c r="K376" s="609">
        <f t="shared" si="5"/>
        <v>986</v>
      </c>
      <c r="L376" s="608" t="s">
        <v>3072</v>
      </c>
      <c r="M376" s="608" t="s">
        <v>3417</v>
      </c>
      <c r="N376" s="608" t="s">
        <v>3418</v>
      </c>
      <c r="O376" s="608" t="s">
        <v>3419</v>
      </c>
      <c r="P376" s="608" t="s">
        <v>859</v>
      </c>
      <c r="Q376" s="608" t="s">
        <v>3179</v>
      </c>
    </row>
    <row r="377" spans="1:17">
      <c r="A377" s="611">
        <v>42389</v>
      </c>
      <c r="B377" s="611">
        <v>42422</v>
      </c>
      <c r="C377" s="611">
        <v>42393</v>
      </c>
      <c r="D377" s="612" t="s">
        <v>3071</v>
      </c>
      <c r="E377" s="612" t="s">
        <v>3172</v>
      </c>
      <c r="F377" s="612" t="s">
        <v>3108</v>
      </c>
      <c r="G377" s="612" t="s">
        <v>3173</v>
      </c>
      <c r="H377" s="613">
        <v>15</v>
      </c>
      <c r="I377" s="612">
        <v>30</v>
      </c>
      <c r="J377" s="614">
        <v>0</v>
      </c>
      <c r="K377" s="613">
        <f t="shared" si="5"/>
        <v>450</v>
      </c>
      <c r="L377" s="612" t="s">
        <v>3072</v>
      </c>
      <c r="M377" s="612" t="s">
        <v>3417</v>
      </c>
      <c r="N377" s="612" t="s">
        <v>3418</v>
      </c>
      <c r="O377" s="612" t="s">
        <v>3419</v>
      </c>
      <c r="P377" s="612" t="s">
        <v>859</v>
      </c>
      <c r="Q377" s="612" t="s">
        <v>3139</v>
      </c>
    </row>
    <row r="378" spans="1:17">
      <c r="A378" s="607">
        <v>43120</v>
      </c>
      <c r="B378" s="607">
        <v>43182</v>
      </c>
      <c r="C378" s="607">
        <v>43125</v>
      </c>
      <c r="D378" s="608" t="s">
        <v>3071</v>
      </c>
      <c r="E378" s="608" t="s">
        <v>3233</v>
      </c>
      <c r="F378" s="608" t="s">
        <v>3077</v>
      </c>
      <c r="G378" s="608" t="s">
        <v>3234</v>
      </c>
      <c r="H378" s="609">
        <v>31</v>
      </c>
      <c r="I378" s="608">
        <v>16</v>
      </c>
      <c r="J378" s="610">
        <v>0</v>
      </c>
      <c r="K378" s="609">
        <f t="shared" si="5"/>
        <v>496</v>
      </c>
      <c r="L378" s="608" t="s">
        <v>3072</v>
      </c>
      <c r="M378" s="608" t="s">
        <v>3417</v>
      </c>
      <c r="N378" s="608" t="s">
        <v>3418</v>
      </c>
      <c r="O378" s="608" t="s">
        <v>3419</v>
      </c>
      <c r="P378" s="608" t="s">
        <v>859</v>
      </c>
      <c r="Q378" s="608" t="s">
        <v>3121</v>
      </c>
    </row>
    <row r="379" spans="1:17">
      <c r="A379" s="611">
        <v>42755</v>
      </c>
      <c r="B379" s="611">
        <v>42789</v>
      </c>
      <c r="C379" s="611">
        <v>42765</v>
      </c>
      <c r="D379" s="612" t="s">
        <v>3071</v>
      </c>
      <c r="E379" s="612" t="s">
        <v>3122</v>
      </c>
      <c r="F379" s="612" t="s">
        <v>3123</v>
      </c>
      <c r="G379" s="612" t="s">
        <v>3124</v>
      </c>
      <c r="H379" s="613">
        <v>24</v>
      </c>
      <c r="I379" s="612">
        <v>15</v>
      </c>
      <c r="J379" s="614">
        <v>0</v>
      </c>
      <c r="K379" s="613">
        <f t="shared" si="5"/>
        <v>360</v>
      </c>
      <c r="L379" s="612" t="s">
        <v>3072</v>
      </c>
      <c r="M379" s="612" t="s">
        <v>3417</v>
      </c>
      <c r="N379" s="612" t="s">
        <v>3418</v>
      </c>
      <c r="O379" s="612" t="s">
        <v>3419</v>
      </c>
      <c r="P379" s="612" t="s">
        <v>859</v>
      </c>
      <c r="Q379" s="612" t="s">
        <v>3125</v>
      </c>
    </row>
    <row r="380" spans="1:17">
      <c r="A380" s="607">
        <v>42758</v>
      </c>
      <c r="B380" s="607">
        <v>42834</v>
      </c>
      <c r="C380" s="607">
        <v>42768</v>
      </c>
      <c r="D380" s="608" t="s">
        <v>3059</v>
      </c>
      <c r="E380" s="608" t="s">
        <v>3044</v>
      </c>
      <c r="F380" s="608" t="s">
        <v>3045</v>
      </c>
      <c r="G380" s="608" t="s">
        <v>3046</v>
      </c>
      <c r="H380" s="609">
        <v>34.799999999999997</v>
      </c>
      <c r="I380" s="608">
        <v>24</v>
      </c>
      <c r="J380" s="610">
        <v>0.1</v>
      </c>
      <c r="K380" s="609">
        <f t="shared" si="5"/>
        <v>835.19999999999993</v>
      </c>
      <c r="L380" s="608" t="s">
        <v>3063</v>
      </c>
      <c r="M380" s="608" t="s">
        <v>3161</v>
      </c>
      <c r="N380" s="608" t="s">
        <v>3162</v>
      </c>
      <c r="O380" s="608" t="s">
        <v>3163</v>
      </c>
      <c r="P380" s="608" t="s">
        <v>2336</v>
      </c>
      <c r="Q380" s="608" t="s">
        <v>3051</v>
      </c>
    </row>
    <row r="381" spans="1:17">
      <c r="A381" s="611">
        <v>42392</v>
      </c>
      <c r="B381" s="611">
        <v>42476</v>
      </c>
      <c r="C381" s="611">
        <v>42401</v>
      </c>
      <c r="D381" s="612" t="s">
        <v>3059</v>
      </c>
      <c r="E381" s="612" t="s">
        <v>3180</v>
      </c>
      <c r="F381" s="612" t="s">
        <v>3108</v>
      </c>
      <c r="G381" s="612" t="s">
        <v>3131</v>
      </c>
      <c r="H381" s="613">
        <v>18</v>
      </c>
      <c r="I381" s="612">
        <v>40</v>
      </c>
      <c r="J381" s="614">
        <v>0.1</v>
      </c>
      <c r="K381" s="613">
        <f t="shared" si="5"/>
        <v>720</v>
      </c>
      <c r="L381" s="612" t="s">
        <v>3063</v>
      </c>
      <c r="M381" s="612" t="s">
        <v>3161</v>
      </c>
      <c r="N381" s="612" t="s">
        <v>3162</v>
      </c>
      <c r="O381" s="612" t="s">
        <v>3163</v>
      </c>
      <c r="P381" s="612" t="s">
        <v>2336</v>
      </c>
      <c r="Q381" s="612" t="s">
        <v>3183</v>
      </c>
    </row>
    <row r="382" spans="1:17">
      <c r="A382" s="607">
        <v>42392</v>
      </c>
      <c r="B382" s="607">
        <v>42428</v>
      </c>
      <c r="C382" s="607">
        <v>42398</v>
      </c>
      <c r="D382" s="608" t="s">
        <v>3059</v>
      </c>
      <c r="E382" s="608" t="s">
        <v>3275</v>
      </c>
      <c r="F382" s="608" t="s">
        <v>3077</v>
      </c>
      <c r="G382" s="608" t="s">
        <v>3276</v>
      </c>
      <c r="H382" s="609">
        <v>12</v>
      </c>
      <c r="I382" s="608">
        <v>45</v>
      </c>
      <c r="J382" s="610">
        <v>0</v>
      </c>
      <c r="K382" s="609">
        <f t="shared" si="5"/>
        <v>540</v>
      </c>
      <c r="L382" s="608" t="s">
        <v>3063</v>
      </c>
      <c r="M382" s="608" t="s">
        <v>3161</v>
      </c>
      <c r="N382" s="608" t="s">
        <v>3162</v>
      </c>
      <c r="O382" s="608" t="s">
        <v>3163</v>
      </c>
      <c r="P382" s="608" t="s">
        <v>2336</v>
      </c>
      <c r="Q382" s="608" t="s">
        <v>3279</v>
      </c>
    </row>
    <row r="383" spans="1:17">
      <c r="A383" s="611">
        <v>42758</v>
      </c>
      <c r="B383" s="611">
        <v>42765</v>
      </c>
      <c r="C383" s="611">
        <v>42762</v>
      </c>
      <c r="D383" s="612" t="s">
        <v>3059</v>
      </c>
      <c r="E383" s="612" t="s">
        <v>3111</v>
      </c>
      <c r="F383" s="612" t="s">
        <v>3045</v>
      </c>
      <c r="G383" s="612" t="s">
        <v>3112</v>
      </c>
      <c r="H383" s="613">
        <v>12.5</v>
      </c>
      <c r="I383" s="612">
        <v>60</v>
      </c>
      <c r="J383" s="614">
        <v>0.1</v>
      </c>
      <c r="K383" s="613">
        <f t="shared" si="5"/>
        <v>750</v>
      </c>
      <c r="L383" s="612" t="s">
        <v>3063</v>
      </c>
      <c r="M383" s="612" t="s">
        <v>3161</v>
      </c>
      <c r="N383" s="612" t="s">
        <v>3162</v>
      </c>
      <c r="O383" s="612" t="s">
        <v>3163</v>
      </c>
      <c r="P383" s="612" t="s">
        <v>2336</v>
      </c>
      <c r="Q383" s="612" t="s">
        <v>3051</v>
      </c>
    </row>
    <row r="384" spans="1:17">
      <c r="A384" s="607">
        <v>42392</v>
      </c>
      <c r="B384" s="607">
        <v>42489</v>
      </c>
      <c r="C384" s="607">
        <v>42398</v>
      </c>
      <c r="D384" s="608" t="s">
        <v>3084</v>
      </c>
      <c r="E384" s="608" t="s">
        <v>3241</v>
      </c>
      <c r="F384" s="608" t="s">
        <v>3077</v>
      </c>
      <c r="G384" s="608" t="s">
        <v>3242</v>
      </c>
      <c r="H384" s="609">
        <v>6</v>
      </c>
      <c r="I384" s="608">
        <v>18</v>
      </c>
      <c r="J384" s="610">
        <v>0</v>
      </c>
      <c r="K384" s="609">
        <f t="shared" si="5"/>
        <v>108</v>
      </c>
      <c r="L384" s="608" t="s">
        <v>3047</v>
      </c>
      <c r="M384" s="608" t="s">
        <v>3391</v>
      </c>
      <c r="N384" s="608" t="s">
        <v>3392</v>
      </c>
      <c r="O384" s="608" t="s">
        <v>3393</v>
      </c>
      <c r="P384" s="608" t="s">
        <v>910</v>
      </c>
      <c r="Q384" s="608" t="s">
        <v>3070</v>
      </c>
    </row>
    <row r="385" spans="1:17">
      <c r="A385" s="611">
        <v>43124</v>
      </c>
      <c r="B385" s="611">
        <v>43156</v>
      </c>
      <c r="C385" s="611">
        <v>43134</v>
      </c>
      <c r="D385" s="612" t="s">
        <v>3199</v>
      </c>
      <c r="E385" s="612" t="s">
        <v>3302</v>
      </c>
      <c r="F385" s="612" t="s">
        <v>3045</v>
      </c>
      <c r="G385" s="612" t="s">
        <v>3303</v>
      </c>
      <c r="H385" s="613">
        <v>36</v>
      </c>
      <c r="I385" s="612">
        <v>50</v>
      </c>
      <c r="J385" s="614">
        <v>0</v>
      </c>
      <c r="K385" s="613">
        <f t="shared" si="5"/>
        <v>1800</v>
      </c>
      <c r="L385" s="612" t="s">
        <v>3047</v>
      </c>
      <c r="M385" s="612" t="s">
        <v>3384</v>
      </c>
      <c r="N385" s="612" t="s">
        <v>3385</v>
      </c>
      <c r="O385" s="612" t="s">
        <v>3386</v>
      </c>
      <c r="P385" s="612" t="s">
        <v>2336</v>
      </c>
      <c r="Q385" s="612" t="s">
        <v>3099</v>
      </c>
    </row>
    <row r="386" spans="1:17">
      <c r="A386" s="607">
        <v>42029</v>
      </c>
      <c r="B386" s="607">
        <v>42067</v>
      </c>
      <c r="C386" s="607">
        <v>42037</v>
      </c>
      <c r="D386" s="608" t="s">
        <v>3158</v>
      </c>
      <c r="E386" s="608" t="s">
        <v>3111</v>
      </c>
      <c r="F386" s="608" t="s">
        <v>3045</v>
      </c>
      <c r="G386" s="608" t="s">
        <v>3112</v>
      </c>
      <c r="H386" s="609">
        <v>12.5</v>
      </c>
      <c r="I386" s="608">
        <v>32</v>
      </c>
      <c r="J386" s="610">
        <v>0</v>
      </c>
      <c r="K386" s="609">
        <f t="shared" si="5"/>
        <v>400</v>
      </c>
      <c r="L386" s="608" t="s">
        <v>3047</v>
      </c>
      <c r="M386" s="608" t="s">
        <v>3347</v>
      </c>
      <c r="N386" s="608" t="s">
        <v>3348</v>
      </c>
      <c r="O386" s="608" t="s">
        <v>3349</v>
      </c>
      <c r="P386" s="608" t="s">
        <v>3188</v>
      </c>
      <c r="Q386" s="608" t="s">
        <v>3051</v>
      </c>
    </row>
    <row r="387" spans="1:17">
      <c r="A387" s="611">
        <v>42760</v>
      </c>
      <c r="B387" s="611">
        <v>42814</v>
      </c>
      <c r="C387" s="611">
        <v>42761</v>
      </c>
      <c r="D387" s="612" t="s">
        <v>3158</v>
      </c>
      <c r="E387" s="612" t="s">
        <v>3342</v>
      </c>
      <c r="F387" s="612" t="s">
        <v>3104</v>
      </c>
      <c r="G387" s="612" t="s">
        <v>3343</v>
      </c>
      <c r="H387" s="613">
        <v>14</v>
      </c>
      <c r="I387" s="612">
        <v>7</v>
      </c>
      <c r="J387" s="614">
        <v>0.25</v>
      </c>
      <c r="K387" s="613">
        <f t="shared" ref="K387:K450" si="6">I387*H387</f>
        <v>98</v>
      </c>
      <c r="L387" s="612" t="s">
        <v>3047</v>
      </c>
      <c r="M387" s="612" t="s">
        <v>3347</v>
      </c>
      <c r="N387" s="612" t="s">
        <v>3348</v>
      </c>
      <c r="O387" s="612" t="s">
        <v>3349</v>
      </c>
      <c r="P387" s="612" t="s">
        <v>3188</v>
      </c>
      <c r="Q387" s="612" t="s">
        <v>3157</v>
      </c>
    </row>
    <row r="388" spans="1:17">
      <c r="A388" s="607">
        <v>42760</v>
      </c>
      <c r="B388" s="607">
        <v>42835</v>
      </c>
      <c r="C388" s="607">
        <v>42761</v>
      </c>
      <c r="D388" s="608" t="s">
        <v>3158</v>
      </c>
      <c r="E388" s="608" t="s">
        <v>3357</v>
      </c>
      <c r="F388" s="608" t="s">
        <v>3104</v>
      </c>
      <c r="G388" s="608" t="s">
        <v>3358</v>
      </c>
      <c r="H388" s="609">
        <v>31.23</v>
      </c>
      <c r="I388" s="608">
        <v>70</v>
      </c>
      <c r="J388" s="610">
        <v>0.25</v>
      </c>
      <c r="K388" s="609">
        <f t="shared" si="6"/>
        <v>2186.1</v>
      </c>
      <c r="L388" s="608" t="s">
        <v>3047</v>
      </c>
      <c r="M388" s="608" t="s">
        <v>3347</v>
      </c>
      <c r="N388" s="608" t="s">
        <v>3348</v>
      </c>
      <c r="O388" s="608" t="s">
        <v>3349</v>
      </c>
      <c r="P388" s="608" t="s">
        <v>3188</v>
      </c>
      <c r="Q388" s="608" t="s">
        <v>3157</v>
      </c>
    </row>
    <row r="389" spans="1:17">
      <c r="A389" s="611">
        <v>43125</v>
      </c>
      <c r="B389" s="611">
        <v>43182</v>
      </c>
      <c r="C389" s="611">
        <v>43130</v>
      </c>
      <c r="D389" s="612" t="s">
        <v>3158</v>
      </c>
      <c r="E389" s="612" t="s">
        <v>3068</v>
      </c>
      <c r="F389" s="612" t="s">
        <v>3061</v>
      </c>
      <c r="G389" s="612" t="s">
        <v>3069</v>
      </c>
      <c r="H389" s="613">
        <v>23.25</v>
      </c>
      <c r="I389" s="612">
        <v>42</v>
      </c>
      <c r="J389" s="614">
        <v>0.25</v>
      </c>
      <c r="K389" s="613">
        <f t="shared" si="6"/>
        <v>976.5</v>
      </c>
      <c r="L389" s="612" t="s">
        <v>3047</v>
      </c>
      <c r="M389" s="612" t="s">
        <v>3347</v>
      </c>
      <c r="N389" s="612" t="s">
        <v>3348</v>
      </c>
      <c r="O389" s="612" t="s">
        <v>3349</v>
      </c>
      <c r="P389" s="612" t="s">
        <v>3188</v>
      </c>
      <c r="Q389" s="612" t="s">
        <v>3070</v>
      </c>
    </row>
    <row r="390" spans="1:17">
      <c r="A390" s="607">
        <v>43125</v>
      </c>
      <c r="B390" s="607">
        <v>43134</v>
      </c>
      <c r="C390" s="607">
        <v>43129</v>
      </c>
      <c r="D390" s="608" t="s">
        <v>3158</v>
      </c>
      <c r="E390" s="608" t="s">
        <v>3130</v>
      </c>
      <c r="F390" s="608" t="s">
        <v>3108</v>
      </c>
      <c r="G390" s="608" t="s">
        <v>3131</v>
      </c>
      <c r="H390" s="609">
        <v>19</v>
      </c>
      <c r="I390" s="608">
        <v>25</v>
      </c>
      <c r="J390" s="610">
        <v>0.25</v>
      </c>
      <c r="K390" s="609">
        <f t="shared" si="6"/>
        <v>475</v>
      </c>
      <c r="L390" s="608" t="s">
        <v>3047</v>
      </c>
      <c r="M390" s="608" t="s">
        <v>3347</v>
      </c>
      <c r="N390" s="608" t="s">
        <v>3348</v>
      </c>
      <c r="O390" s="608" t="s">
        <v>3349</v>
      </c>
      <c r="P390" s="608" t="s">
        <v>3188</v>
      </c>
      <c r="Q390" s="608" t="s">
        <v>3135</v>
      </c>
    </row>
    <row r="391" spans="1:17">
      <c r="A391" s="611">
        <v>42029</v>
      </c>
      <c r="B391" s="611">
        <v>42123</v>
      </c>
      <c r="C391" s="611">
        <v>42031</v>
      </c>
      <c r="D391" s="612" t="s">
        <v>3158</v>
      </c>
      <c r="E391" s="612" t="s">
        <v>3241</v>
      </c>
      <c r="F391" s="612" t="s">
        <v>3077</v>
      </c>
      <c r="G391" s="612" t="s">
        <v>3242</v>
      </c>
      <c r="H391" s="613">
        <v>6</v>
      </c>
      <c r="I391" s="612">
        <v>10</v>
      </c>
      <c r="J391" s="614">
        <v>0</v>
      </c>
      <c r="K391" s="613">
        <f t="shared" si="6"/>
        <v>60</v>
      </c>
      <c r="L391" s="612" t="s">
        <v>3047</v>
      </c>
      <c r="M391" s="612" t="s">
        <v>3409</v>
      </c>
      <c r="N391" s="612" t="s">
        <v>3410</v>
      </c>
      <c r="O391" s="612" t="s">
        <v>3411</v>
      </c>
      <c r="P391" s="612" t="s">
        <v>3188</v>
      </c>
      <c r="Q391" s="612" t="s">
        <v>3070</v>
      </c>
    </row>
    <row r="392" spans="1:17">
      <c r="A392" s="607">
        <v>42029</v>
      </c>
      <c r="B392" s="607">
        <v>42096</v>
      </c>
      <c r="C392" s="607">
        <v>42037</v>
      </c>
      <c r="D392" s="608" t="s">
        <v>3158</v>
      </c>
      <c r="E392" s="608" t="s">
        <v>3177</v>
      </c>
      <c r="F392" s="608" t="s">
        <v>3104</v>
      </c>
      <c r="G392" s="608" t="s">
        <v>3178</v>
      </c>
      <c r="H392" s="609">
        <v>49.3</v>
      </c>
      <c r="I392" s="608">
        <v>10</v>
      </c>
      <c r="J392" s="610">
        <v>0</v>
      </c>
      <c r="K392" s="609">
        <f t="shared" si="6"/>
        <v>493</v>
      </c>
      <c r="L392" s="608" t="s">
        <v>3047</v>
      </c>
      <c r="M392" s="608" t="s">
        <v>3409</v>
      </c>
      <c r="N392" s="608" t="s">
        <v>3410</v>
      </c>
      <c r="O392" s="608" t="s">
        <v>3411</v>
      </c>
      <c r="P392" s="608" t="s">
        <v>3188</v>
      </c>
      <c r="Q392" s="608" t="s">
        <v>3179</v>
      </c>
    </row>
    <row r="393" spans="1:17">
      <c r="A393" s="611">
        <v>42395</v>
      </c>
      <c r="B393" s="611">
        <v>42483</v>
      </c>
      <c r="C393" s="611">
        <v>42397</v>
      </c>
      <c r="D393" s="612" t="s">
        <v>3059</v>
      </c>
      <c r="E393" s="612" t="s">
        <v>3143</v>
      </c>
      <c r="F393" s="612" t="s">
        <v>3123</v>
      </c>
      <c r="G393" s="612" t="s">
        <v>3144</v>
      </c>
      <c r="H393" s="613">
        <v>32.799999999999997</v>
      </c>
      <c r="I393" s="612">
        <v>70</v>
      </c>
      <c r="J393" s="614">
        <v>0.1</v>
      </c>
      <c r="K393" s="613">
        <f t="shared" si="6"/>
        <v>2296</v>
      </c>
      <c r="L393" s="612" t="s">
        <v>3063</v>
      </c>
      <c r="M393" s="612" t="s">
        <v>3153</v>
      </c>
      <c r="N393" s="612" t="s">
        <v>3154</v>
      </c>
      <c r="O393" s="612" t="s">
        <v>3155</v>
      </c>
      <c r="P393" s="612" t="s">
        <v>3156</v>
      </c>
      <c r="Q393" s="612" t="s">
        <v>3067</v>
      </c>
    </row>
    <row r="394" spans="1:17">
      <c r="A394" s="607">
        <v>43126</v>
      </c>
      <c r="B394" s="607">
        <v>43206</v>
      </c>
      <c r="C394" s="607">
        <v>43129</v>
      </c>
      <c r="D394" s="608" t="s">
        <v>3059</v>
      </c>
      <c r="E394" s="608" t="s">
        <v>3275</v>
      </c>
      <c r="F394" s="608" t="s">
        <v>3077</v>
      </c>
      <c r="G394" s="608" t="s">
        <v>3276</v>
      </c>
      <c r="H394" s="609">
        <v>12</v>
      </c>
      <c r="I394" s="608">
        <v>28</v>
      </c>
      <c r="J394" s="610">
        <v>0.1</v>
      </c>
      <c r="K394" s="609">
        <f t="shared" si="6"/>
        <v>336</v>
      </c>
      <c r="L394" s="608" t="s">
        <v>3063</v>
      </c>
      <c r="M394" s="608" t="s">
        <v>3153</v>
      </c>
      <c r="N394" s="608" t="s">
        <v>3154</v>
      </c>
      <c r="O394" s="608" t="s">
        <v>3155</v>
      </c>
      <c r="P394" s="608" t="s">
        <v>3156</v>
      </c>
      <c r="Q394" s="608" t="s">
        <v>3279</v>
      </c>
    </row>
    <row r="395" spans="1:17">
      <c r="A395" s="611">
        <v>42761</v>
      </c>
      <c r="B395" s="611">
        <v>42859</v>
      </c>
      <c r="C395" s="611">
        <v>42770</v>
      </c>
      <c r="D395" s="612" t="s">
        <v>3059</v>
      </c>
      <c r="E395" s="612" t="s">
        <v>3302</v>
      </c>
      <c r="F395" s="612" t="s">
        <v>3045</v>
      </c>
      <c r="G395" s="612" t="s">
        <v>3303</v>
      </c>
      <c r="H395" s="613">
        <v>36</v>
      </c>
      <c r="I395" s="612">
        <v>8</v>
      </c>
      <c r="J395" s="614">
        <v>0</v>
      </c>
      <c r="K395" s="613">
        <f t="shared" si="6"/>
        <v>288</v>
      </c>
      <c r="L395" s="612" t="s">
        <v>3063</v>
      </c>
      <c r="M395" s="612" t="s">
        <v>3153</v>
      </c>
      <c r="N395" s="612" t="s">
        <v>3154</v>
      </c>
      <c r="O395" s="612" t="s">
        <v>3155</v>
      </c>
      <c r="P395" s="612" t="s">
        <v>3156</v>
      </c>
      <c r="Q395" s="612" t="s">
        <v>3099</v>
      </c>
    </row>
    <row r="396" spans="1:17">
      <c r="A396" s="607">
        <v>42762</v>
      </c>
      <c r="B396" s="607">
        <v>42788</v>
      </c>
      <c r="C396" s="607">
        <v>42767</v>
      </c>
      <c r="D396" s="608" t="s">
        <v>3158</v>
      </c>
      <c r="E396" s="608" t="s">
        <v>3370</v>
      </c>
      <c r="F396" s="608" t="s">
        <v>3053</v>
      </c>
      <c r="G396" s="608" t="s">
        <v>3371</v>
      </c>
      <c r="H396" s="609">
        <v>9</v>
      </c>
      <c r="I396" s="608">
        <v>40</v>
      </c>
      <c r="J396" s="610">
        <v>0</v>
      </c>
      <c r="K396" s="609">
        <f t="shared" si="6"/>
        <v>360</v>
      </c>
      <c r="L396" s="608" t="s">
        <v>3047</v>
      </c>
      <c r="M396" s="608" t="s">
        <v>3212</v>
      </c>
      <c r="N396" s="608" t="s">
        <v>3213</v>
      </c>
      <c r="O396" s="608" t="s">
        <v>3214</v>
      </c>
      <c r="P396" s="608" t="s">
        <v>910</v>
      </c>
      <c r="Q396" s="608" t="s">
        <v>3090</v>
      </c>
    </row>
    <row r="397" spans="1:17">
      <c r="A397" s="611">
        <v>42031</v>
      </c>
      <c r="B397" s="611">
        <v>42053</v>
      </c>
      <c r="C397" s="611">
        <v>42040</v>
      </c>
      <c r="D397" s="612" t="s">
        <v>3158</v>
      </c>
      <c r="E397" s="612" t="s">
        <v>3044</v>
      </c>
      <c r="F397" s="612" t="s">
        <v>3045</v>
      </c>
      <c r="G397" s="612" t="s">
        <v>3046</v>
      </c>
      <c r="H397" s="613">
        <v>34.799999999999997</v>
      </c>
      <c r="I397" s="612">
        <v>21</v>
      </c>
      <c r="J397" s="614">
        <v>0</v>
      </c>
      <c r="K397" s="613">
        <f t="shared" si="6"/>
        <v>730.8</v>
      </c>
      <c r="L397" s="612" t="s">
        <v>3047</v>
      </c>
      <c r="M397" s="612" t="s">
        <v>3212</v>
      </c>
      <c r="N397" s="612" t="s">
        <v>3213</v>
      </c>
      <c r="O397" s="612" t="s">
        <v>3214</v>
      </c>
      <c r="P397" s="612" t="s">
        <v>910</v>
      </c>
      <c r="Q397" s="612" t="s">
        <v>3051</v>
      </c>
    </row>
    <row r="398" spans="1:17">
      <c r="A398" s="607">
        <v>42762</v>
      </c>
      <c r="B398" s="607">
        <v>42849</v>
      </c>
      <c r="C398" s="607">
        <v>42771</v>
      </c>
      <c r="D398" s="608" t="s">
        <v>3158</v>
      </c>
      <c r="E398" s="608" t="s">
        <v>3235</v>
      </c>
      <c r="F398" s="608" t="s">
        <v>3045</v>
      </c>
      <c r="G398" s="608" t="s">
        <v>3206</v>
      </c>
      <c r="H398" s="609">
        <v>21.5</v>
      </c>
      <c r="I398" s="608">
        <v>60</v>
      </c>
      <c r="J398" s="610">
        <v>0</v>
      </c>
      <c r="K398" s="609">
        <f t="shared" si="6"/>
        <v>1290</v>
      </c>
      <c r="L398" s="608" t="s">
        <v>3047</v>
      </c>
      <c r="M398" s="608" t="s">
        <v>3212</v>
      </c>
      <c r="N398" s="608" t="s">
        <v>3213</v>
      </c>
      <c r="O398" s="608" t="s">
        <v>3214</v>
      </c>
      <c r="P398" s="608" t="s">
        <v>910</v>
      </c>
      <c r="Q398" s="608" t="s">
        <v>3099</v>
      </c>
    </row>
    <row r="399" spans="1:17">
      <c r="A399" s="611">
        <v>42762</v>
      </c>
      <c r="B399" s="611">
        <v>42815</v>
      </c>
      <c r="C399" s="611">
        <v>42767</v>
      </c>
      <c r="D399" s="612" t="s">
        <v>3043</v>
      </c>
      <c r="E399" s="612" t="s">
        <v>3165</v>
      </c>
      <c r="F399" s="612" t="s">
        <v>3104</v>
      </c>
      <c r="G399" s="612" t="s">
        <v>3166</v>
      </c>
      <c r="H399" s="613">
        <v>10</v>
      </c>
      <c r="I399" s="612">
        <v>10</v>
      </c>
      <c r="J399" s="614">
        <v>0.15</v>
      </c>
      <c r="K399" s="613">
        <f t="shared" si="6"/>
        <v>100</v>
      </c>
      <c r="L399" s="612" t="s">
        <v>3063</v>
      </c>
      <c r="M399" s="612" t="s">
        <v>3368</v>
      </c>
      <c r="N399" s="612" t="s">
        <v>3369</v>
      </c>
      <c r="O399" s="612" t="s">
        <v>3354</v>
      </c>
      <c r="P399" s="612" t="s">
        <v>915</v>
      </c>
      <c r="Q399" s="612" t="s">
        <v>3106</v>
      </c>
    </row>
    <row r="400" spans="1:17">
      <c r="A400" s="607">
        <v>42396</v>
      </c>
      <c r="B400" s="607">
        <v>42409</v>
      </c>
      <c r="C400" s="607">
        <v>42406</v>
      </c>
      <c r="D400" s="608" t="s">
        <v>3043</v>
      </c>
      <c r="E400" s="608" t="s">
        <v>3060</v>
      </c>
      <c r="F400" s="608" t="s">
        <v>3061</v>
      </c>
      <c r="G400" s="608" t="s">
        <v>3062</v>
      </c>
      <c r="H400" s="609">
        <v>53</v>
      </c>
      <c r="I400" s="608">
        <v>18</v>
      </c>
      <c r="J400" s="610">
        <v>0.15</v>
      </c>
      <c r="K400" s="609">
        <f t="shared" si="6"/>
        <v>954</v>
      </c>
      <c r="L400" s="608" t="s">
        <v>3063</v>
      </c>
      <c r="M400" s="608" t="s">
        <v>3368</v>
      </c>
      <c r="N400" s="608" t="s">
        <v>3369</v>
      </c>
      <c r="O400" s="608" t="s">
        <v>3354</v>
      </c>
      <c r="P400" s="608" t="s">
        <v>915</v>
      </c>
      <c r="Q400" s="608" t="s">
        <v>3067</v>
      </c>
    </row>
    <row r="401" spans="1:17">
      <c r="A401" s="611">
        <v>42765</v>
      </c>
      <c r="B401" s="611">
        <v>42856</v>
      </c>
      <c r="C401" s="611">
        <v>42775</v>
      </c>
      <c r="D401" s="612" t="s">
        <v>3199</v>
      </c>
      <c r="E401" s="612" t="s">
        <v>3180</v>
      </c>
      <c r="F401" s="612" t="s">
        <v>3108</v>
      </c>
      <c r="G401" s="612" t="s">
        <v>3131</v>
      </c>
      <c r="H401" s="613">
        <v>18</v>
      </c>
      <c r="I401" s="612">
        <v>30</v>
      </c>
      <c r="J401" s="614">
        <v>0</v>
      </c>
      <c r="K401" s="613">
        <f t="shared" si="6"/>
        <v>540</v>
      </c>
      <c r="L401" s="612" t="s">
        <v>3047</v>
      </c>
      <c r="M401" s="612" t="s">
        <v>3347</v>
      </c>
      <c r="N401" s="612" t="s">
        <v>3348</v>
      </c>
      <c r="O401" s="612" t="s">
        <v>3349</v>
      </c>
      <c r="P401" s="612" t="s">
        <v>3188</v>
      </c>
      <c r="Q401" s="612" t="s">
        <v>3183</v>
      </c>
    </row>
    <row r="402" spans="1:17">
      <c r="A402" s="607">
        <v>42765</v>
      </c>
      <c r="B402" s="607">
        <v>42810</v>
      </c>
      <c r="C402" s="607">
        <v>42770</v>
      </c>
      <c r="D402" s="608" t="s">
        <v>3199</v>
      </c>
      <c r="E402" s="608" t="s">
        <v>3122</v>
      </c>
      <c r="F402" s="608" t="s">
        <v>3123</v>
      </c>
      <c r="G402" s="608" t="s">
        <v>3124</v>
      </c>
      <c r="H402" s="609">
        <v>24</v>
      </c>
      <c r="I402" s="608">
        <v>120</v>
      </c>
      <c r="J402" s="610">
        <v>0.1</v>
      </c>
      <c r="K402" s="609">
        <f t="shared" si="6"/>
        <v>2880</v>
      </c>
      <c r="L402" s="608" t="s">
        <v>3047</v>
      </c>
      <c r="M402" s="608" t="s">
        <v>3347</v>
      </c>
      <c r="N402" s="608" t="s">
        <v>3348</v>
      </c>
      <c r="O402" s="608" t="s">
        <v>3349</v>
      </c>
      <c r="P402" s="608" t="s">
        <v>3188</v>
      </c>
      <c r="Q402" s="608" t="s">
        <v>3125</v>
      </c>
    </row>
    <row r="403" spans="1:17">
      <c r="A403" s="611">
        <v>42035</v>
      </c>
      <c r="B403" s="611">
        <v>42080</v>
      </c>
      <c r="C403" s="611">
        <v>42040</v>
      </c>
      <c r="D403" s="612" t="s">
        <v>3184</v>
      </c>
      <c r="E403" s="612" t="s">
        <v>3281</v>
      </c>
      <c r="F403" s="612" t="s">
        <v>3104</v>
      </c>
      <c r="G403" s="612" t="s">
        <v>3282</v>
      </c>
      <c r="H403" s="613">
        <v>12.5</v>
      </c>
      <c r="I403" s="612">
        <v>60</v>
      </c>
      <c r="J403" s="614">
        <v>0</v>
      </c>
      <c r="K403" s="613">
        <f t="shared" si="6"/>
        <v>750</v>
      </c>
      <c r="L403" s="612" t="s">
        <v>3047</v>
      </c>
      <c r="M403" s="612" t="s">
        <v>3401</v>
      </c>
      <c r="N403" s="612" t="s">
        <v>3402</v>
      </c>
      <c r="O403" s="612" t="s">
        <v>3403</v>
      </c>
      <c r="P403" s="612" t="s">
        <v>1727</v>
      </c>
      <c r="Q403" s="612" t="s">
        <v>3106</v>
      </c>
    </row>
    <row r="404" spans="1:17">
      <c r="A404" s="607">
        <v>43131</v>
      </c>
      <c r="B404" s="607">
        <v>43149</v>
      </c>
      <c r="C404" s="607">
        <v>43132</v>
      </c>
      <c r="D404" s="608" t="s">
        <v>3184</v>
      </c>
      <c r="E404" s="608" t="s">
        <v>3210</v>
      </c>
      <c r="F404" s="608" t="s">
        <v>3108</v>
      </c>
      <c r="G404" s="608" t="s">
        <v>3211</v>
      </c>
      <c r="H404" s="609">
        <v>18</v>
      </c>
      <c r="I404" s="608">
        <v>35</v>
      </c>
      <c r="J404" s="610">
        <v>0</v>
      </c>
      <c r="K404" s="609">
        <f t="shared" si="6"/>
        <v>630</v>
      </c>
      <c r="L404" s="608" t="s">
        <v>3047</v>
      </c>
      <c r="M404" s="608" t="s">
        <v>3401</v>
      </c>
      <c r="N404" s="608" t="s">
        <v>3402</v>
      </c>
      <c r="O404" s="608" t="s">
        <v>3403</v>
      </c>
      <c r="P404" s="608" t="s">
        <v>1727</v>
      </c>
      <c r="Q404" s="608" t="s">
        <v>3115</v>
      </c>
    </row>
    <row r="405" spans="1:17">
      <c r="A405" s="611">
        <v>43131</v>
      </c>
      <c r="B405" s="611">
        <v>43231</v>
      </c>
      <c r="C405" s="611">
        <v>43135</v>
      </c>
      <c r="D405" s="612" t="s">
        <v>3184</v>
      </c>
      <c r="E405" s="612" t="s">
        <v>3148</v>
      </c>
      <c r="F405" s="612" t="s">
        <v>3081</v>
      </c>
      <c r="G405" s="612" t="s">
        <v>3149</v>
      </c>
      <c r="H405" s="613">
        <v>13</v>
      </c>
      <c r="I405" s="612">
        <v>14</v>
      </c>
      <c r="J405" s="614">
        <v>0</v>
      </c>
      <c r="K405" s="613">
        <f t="shared" si="6"/>
        <v>182</v>
      </c>
      <c r="L405" s="612" t="s">
        <v>3047</v>
      </c>
      <c r="M405" s="612" t="s">
        <v>3401</v>
      </c>
      <c r="N405" s="612" t="s">
        <v>3402</v>
      </c>
      <c r="O405" s="612" t="s">
        <v>3403</v>
      </c>
      <c r="P405" s="612" t="s">
        <v>1727</v>
      </c>
      <c r="Q405" s="612" t="s">
        <v>3150</v>
      </c>
    </row>
    <row r="406" spans="1:17">
      <c r="A406" s="607">
        <v>42035</v>
      </c>
      <c r="B406" s="607">
        <v>42103</v>
      </c>
      <c r="C406" s="607">
        <v>42042</v>
      </c>
      <c r="D406" s="608" t="s">
        <v>3184</v>
      </c>
      <c r="E406" s="608" t="s">
        <v>3235</v>
      </c>
      <c r="F406" s="608" t="s">
        <v>3045</v>
      </c>
      <c r="G406" s="608" t="s">
        <v>3206</v>
      </c>
      <c r="H406" s="609">
        <v>21.5</v>
      </c>
      <c r="I406" s="608">
        <v>30</v>
      </c>
      <c r="J406" s="610">
        <v>0</v>
      </c>
      <c r="K406" s="609">
        <f t="shared" si="6"/>
        <v>645</v>
      </c>
      <c r="L406" s="608" t="s">
        <v>3047</v>
      </c>
      <c r="M406" s="608" t="s">
        <v>3401</v>
      </c>
      <c r="N406" s="608" t="s">
        <v>3402</v>
      </c>
      <c r="O406" s="608" t="s">
        <v>3403</v>
      </c>
      <c r="P406" s="608" t="s">
        <v>1727</v>
      </c>
      <c r="Q406" s="608" t="s">
        <v>3099</v>
      </c>
    </row>
    <row r="407" spans="1:17">
      <c r="A407" s="611">
        <v>43132</v>
      </c>
      <c r="B407" s="611">
        <v>43172</v>
      </c>
      <c r="C407" s="611">
        <v>43135</v>
      </c>
      <c r="D407" s="612" t="s">
        <v>3158</v>
      </c>
      <c r="E407" s="612" t="s">
        <v>3113</v>
      </c>
      <c r="F407" s="612" t="s">
        <v>3104</v>
      </c>
      <c r="G407" s="612" t="s">
        <v>3114</v>
      </c>
      <c r="H407" s="613">
        <v>20</v>
      </c>
      <c r="I407" s="612">
        <v>30</v>
      </c>
      <c r="J407" s="614">
        <v>0</v>
      </c>
      <c r="K407" s="613">
        <f t="shared" si="6"/>
        <v>600</v>
      </c>
      <c r="L407" s="612" t="s">
        <v>3047</v>
      </c>
      <c r="M407" s="612" t="s">
        <v>3394</v>
      </c>
      <c r="N407" s="612" t="s">
        <v>3395</v>
      </c>
      <c r="O407" s="612" t="s">
        <v>186</v>
      </c>
      <c r="P407" s="612" t="s">
        <v>389</v>
      </c>
      <c r="Q407" s="612" t="s">
        <v>3115</v>
      </c>
    </row>
    <row r="408" spans="1:17">
      <c r="A408" s="607">
        <v>42036</v>
      </c>
      <c r="B408" s="607">
        <v>42055</v>
      </c>
      <c r="C408" s="607">
        <v>42039</v>
      </c>
      <c r="D408" s="608" t="s">
        <v>3158</v>
      </c>
      <c r="E408" s="608" t="s">
        <v>3180</v>
      </c>
      <c r="F408" s="608" t="s">
        <v>3108</v>
      </c>
      <c r="G408" s="608" t="s">
        <v>3131</v>
      </c>
      <c r="H408" s="609">
        <v>18</v>
      </c>
      <c r="I408" s="608">
        <v>35</v>
      </c>
      <c r="J408" s="610">
        <v>0</v>
      </c>
      <c r="K408" s="609">
        <f t="shared" si="6"/>
        <v>630</v>
      </c>
      <c r="L408" s="608" t="s">
        <v>3047</v>
      </c>
      <c r="M408" s="608" t="s">
        <v>3394</v>
      </c>
      <c r="N408" s="608" t="s">
        <v>3395</v>
      </c>
      <c r="O408" s="608" t="s">
        <v>186</v>
      </c>
      <c r="P408" s="608" t="s">
        <v>389</v>
      </c>
      <c r="Q408" s="608" t="s">
        <v>3183</v>
      </c>
    </row>
    <row r="409" spans="1:17">
      <c r="A409" s="611">
        <v>43132</v>
      </c>
      <c r="B409" s="611">
        <v>43147</v>
      </c>
      <c r="C409" s="611">
        <v>43135</v>
      </c>
      <c r="D409" s="612" t="s">
        <v>3158</v>
      </c>
      <c r="E409" s="612" t="s">
        <v>3220</v>
      </c>
      <c r="F409" s="612" t="s">
        <v>3123</v>
      </c>
      <c r="G409" s="612" t="s">
        <v>3221</v>
      </c>
      <c r="H409" s="613">
        <v>123.79</v>
      </c>
      <c r="I409" s="612">
        <v>21</v>
      </c>
      <c r="J409" s="614">
        <v>0</v>
      </c>
      <c r="K409" s="613">
        <f t="shared" si="6"/>
        <v>2599.59</v>
      </c>
      <c r="L409" s="612" t="s">
        <v>3047</v>
      </c>
      <c r="M409" s="612" t="s">
        <v>3394</v>
      </c>
      <c r="N409" s="612" t="s">
        <v>3395</v>
      </c>
      <c r="O409" s="612" t="s">
        <v>186</v>
      </c>
      <c r="P409" s="612" t="s">
        <v>389</v>
      </c>
      <c r="Q409" s="612" t="s">
        <v>3150</v>
      </c>
    </row>
    <row r="410" spans="1:17">
      <c r="A410" s="607">
        <v>43132</v>
      </c>
      <c r="B410" s="607">
        <v>43215</v>
      </c>
      <c r="C410" s="607">
        <v>43133</v>
      </c>
      <c r="D410" s="608" t="s">
        <v>3158</v>
      </c>
      <c r="E410" s="608" t="s">
        <v>3193</v>
      </c>
      <c r="F410" s="608" t="s">
        <v>3077</v>
      </c>
      <c r="G410" s="608" t="s">
        <v>3194</v>
      </c>
      <c r="H410" s="609">
        <v>25.89</v>
      </c>
      <c r="I410" s="608">
        <v>18</v>
      </c>
      <c r="J410" s="610">
        <v>0</v>
      </c>
      <c r="K410" s="609">
        <f t="shared" si="6"/>
        <v>466.02</v>
      </c>
      <c r="L410" s="608" t="s">
        <v>3063</v>
      </c>
      <c r="M410" s="608" t="s">
        <v>3185</v>
      </c>
      <c r="N410" s="608" t="s">
        <v>3186</v>
      </c>
      <c r="O410" s="608" t="s">
        <v>3187</v>
      </c>
      <c r="P410" s="608" t="s">
        <v>3188</v>
      </c>
      <c r="Q410" s="608" t="s">
        <v>3195</v>
      </c>
    </row>
    <row r="411" spans="1:17">
      <c r="A411" s="611">
        <v>43132</v>
      </c>
      <c r="B411" s="611">
        <v>43149</v>
      </c>
      <c r="C411" s="611">
        <v>43135</v>
      </c>
      <c r="D411" s="612" t="s">
        <v>3158</v>
      </c>
      <c r="E411" s="612" t="s">
        <v>3192</v>
      </c>
      <c r="F411" s="612" t="s">
        <v>3053</v>
      </c>
      <c r="G411" s="612" t="s">
        <v>3092</v>
      </c>
      <c r="H411" s="613">
        <v>38</v>
      </c>
      <c r="I411" s="612">
        <v>70</v>
      </c>
      <c r="J411" s="614">
        <v>0</v>
      </c>
      <c r="K411" s="613">
        <f t="shared" si="6"/>
        <v>2660</v>
      </c>
      <c r="L411" s="612" t="s">
        <v>3063</v>
      </c>
      <c r="M411" s="612" t="s">
        <v>3185</v>
      </c>
      <c r="N411" s="612" t="s">
        <v>3186</v>
      </c>
      <c r="O411" s="612" t="s">
        <v>3187</v>
      </c>
      <c r="P411" s="612" t="s">
        <v>3188</v>
      </c>
      <c r="Q411" s="612" t="s">
        <v>3093</v>
      </c>
    </row>
    <row r="412" spans="1:17">
      <c r="A412" s="607">
        <v>42767</v>
      </c>
      <c r="B412" s="607">
        <v>42850</v>
      </c>
      <c r="C412" s="607">
        <v>42774</v>
      </c>
      <c r="D412" s="608" t="s">
        <v>3158</v>
      </c>
      <c r="E412" s="608" t="s">
        <v>3235</v>
      </c>
      <c r="F412" s="608" t="s">
        <v>3045</v>
      </c>
      <c r="G412" s="608" t="s">
        <v>3206</v>
      </c>
      <c r="H412" s="609">
        <v>21.5</v>
      </c>
      <c r="I412" s="608">
        <v>60</v>
      </c>
      <c r="J412" s="610">
        <v>0</v>
      </c>
      <c r="K412" s="609">
        <f t="shared" si="6"/>
        <v>1290</v>
      </c>
      <c r="L412" s="608" t="s">
        <v>3063</v>
      </c>
      <c r="M412" s="608" t="s">
        <v>3185</v>
      </c>
      <c r="N412" s="608" t="s">
        <v>3186</v>
      </c>
      <c r="O412" s="608" t="s">
        <v>3187</v>
      </c>
      <c r="P412" s="608" t="s">
        <v>3188</v>
      </c>
      <c r="Q412" s="608" t="s">
        <v>3099</v>
      </c>
    </row>
    <row r="413" spans="1:17">
      <c r="A413" s="611">
        <v>42401</v>
      </c>
      <c r="B413" s="611">
        <v>42438</v>
      </c>
      <c r="C413" s="611">
        <v>42401</v>
      </c>
      <c r="D413" s="612" t="s">
        <v>3158</v>
      </c>
      <c r="E413" s="612" t="s">
        <v>3080</v>
      </c>
      <c r="F413" s="612" t="s">
        <v>3081</v>
      </c>
      <c r="G413" s="612" t="s">
        <v>3082</v>
      </c>
      <c r="H413" s="613">
        <v>21.05</v>
      </c>
      <c r="I413" s="612">
        <v>20</v>
      </c>
      <c r="J413" s="614">
        <v>0</v>
      </c>
      <c r="K413" s="613">
        <f t="shared" si="6"/>
        <v>421</v>
      </c>
      <c r="L413" s="612" t="s">
        <v>3063</v>
      </c>
      <c r="M413" s="612" t="s">
        <v>3185</v>
      </c>
      <c r="N413" s="612" t="s">
        <v>3186</v>
      </c>
      <c r="O413" s="612" t="s">
        <v>3187</v>
      </c>
      <c r="P413" s="612" t="s">
        <v>3188</v>
      </c>
      <c r="Q413" s="612" t="s">
        <v>3083</v>
      </c>
    </row>
    <row r="414" spans="1:17">
      <c r="A414" s="607">
        <v>42037</v>
      </c>
      <c r="B414" s="607">
        <v>42064</v>
      </c>
      <c r="C414" s="607">
        <v>42039</v>
      </c>
      <c r="D414" s="608" t="s">
        <v>3184</v>
      </c>
      <c r="E414" s="608" t="s">
        <v>3370</v>
      </c>
      <c r="F414" s="608" t="s">
        <v>3053</v>
      </c>
      <c r="G414" s="608" t="s">
        <v>3371</v>
      </c>
      <c r="H414" s="609">
        <v>9</v>
      </c>
      <c r="I414" s="608">
        <v>60</v>
      </c>
      <c r="J414" s="610">
        <v>0</v>
      </c>
      <c r="K414" s="609">
        <f t="shared" si="6"/>
        <v>540</v>
      </c>
      <c r="L414" s="608" t="s">
        <v>3072</v>
      </c>
      <c r="M414" s="608" t="s">
        <v>3161</v>
      </c>
      <c r="N414" s="608" t="s">
        <v>3162</v>
      </c>
      <c r="O414" s="608" t="s">
        <v>3163</v>
      </c>
      <c r="P414" s="608" t="s">
        <v>2336</v>
      </c>
      <c r="Q414" s="608" t="s">
        <v>3090</v>
      </c>
    </row>
    <row r="415" spans="1:17">
      <c r="A415" s="611">
        <v>43133</v>
      </c>
      <c r="B415" s="611">
        <v>43163</v>
      </c>
      <c r="C415" s="611">
        <v>43136</v>
      </c>
      <c r="D415" s="612" t="s">
        <v>3184</v>
      </c>
      <c r="E415" s="612" t="s">
        <v>3255</v>
      </c>
      <c r="F415" s="612" t="s">
        <v>3081</v>
      </c>
      <c r="G415" s="612" t="s">
        <v>3256</v>
      </c>
      <c r="H415" s="613">
        <v>43.9</v>
      </c>
      <c r="I415" s="612">
        <v>65</v>
      </c>
      <c r="J415" s="614">
        <v>0</v>
      </c>
      <c r="K415" s="613">
        <f t="shared" si="6"/>
        <v>2853.5</v>
      </c>
      <c r="L415" s="612" t="s">
        <v>3072</v>
      </c>
      <c r="M415" s="612" t="s">
        <v>3161</v>
      </c>
      <c r="N415" s="612" t="s">
        <v>3162</v>
      </c>
      <c r="O415" s="612" t="s">
        <v>3163</v>
      </c>
      <c r="P415" s="612" t="s">
        <v>2336</v>
      </c>
      <c r="Q415" s="612" t="s">
        <v>3139</v>
      </c>
    </row>
    <row r="416" spans="1:17">
      <c r="A416" s="607">
        <v>42038</v>
      </c>
      <c r="B416" s="607">
        <v>42048</v>
      </c>
      <c r="C416" s="607">
        <v>42043</v>
      </c>
      <c r="D416" s="608" t="s">
        <v>3071</v>
      </c>
      <c r="E416" s="608" t="s">
        <v>3137</v>
      </c>
      <c r="F416" s="608" t="s">
        <v>3104</v>
      </c>
      <c r="G416" s="608" t="s">
        <v>3138</v>
      </c>
      <c r="H416" s="609">
        <v>17.45</v>
      </c>
      <c r="I416" s="608">
        <v>21</v>
      </c>
      <c r="J416" s="610">
        <v>0.15</v>
      </c>
      <c r="K416" s="609">
        <f t="shared" si="6"/>
        <v>366.45</v>
      </c>
      <c r="L416" s="608" t="s">
        <v>3047</v>
      </c>
      <c r="M416" s="608" t="s">
        <v>3161</v>
      </c>
      <c r="N416" s="608" t="s">
        <v>3162</v>
      </c>
      <c r="O416" s="608" t="s">
        <v>3163</v>
      </c>
      <c r="P416" s="608" t="s">
        <v>2336</v>
      </c>
      <c r="Q416" s="608" t="s">
        <v>3139</v>
      </c>
    </row>
    <row r="417" spans="1:17">
      <c r="A417" s="611">
        <v>42038</v>
      </c>
      <c r="B417" s="611">
        <v>42134</v>
      </c>
      <c r="C417" s="611">
        <v>42042</v>
      </c>
      <c r="D417" s="612" t="s">
        <v>3071</v>
      </c>
      <c r="E417" s="612" t="s">
        <v>3420</v>
      </c>
      <c r="F417" s="612" t="s">
        <v>3104</v>
      </c>
      <c r="G417" s="612" t="s">
        <v>3421</v>
      </c>
      <c r="H417" s="613">
        <v>12.75</v>
      </c>
      <c r="I417" s="612">
        <v>70</v>
      </c>
      <c r="J417" s="614">
        <v>0.15</v>
      </c>
      <c r="K417" s="613">
        <f t="shared" si="6"/>
        <v>892.5</v>
      </c>
      <c r="L417" s="612" t="s">
        <v>3047</v>
      </c>
      <c r="M417" s="612" t="s">
        <v>3161</v>
      </c>
      <c r="N417" s="612" t="s">
        <v>3162</v>
      </c>
      <c r="O417" s="612" t="s">
        <v>3163</v>
      </c>
      <c r="P417" s="612" t="s">
        <v>2336</v>
      </c>
      <c r="Q417" s="612" t="s">
        <v>3367</v>
      </c>
    </row>
    <row r="418" spans="1:17">
      <c r="A418" s="607">
        <v>42038</v>
      </c>
      <c r="B418" s="607">
        <v>42042</v>
      </c>
      <c r="C418" s="607">
        <v>42039</v>
      </c>
      <c r="D418" s="608" t="s">
        <v>3199</v>
      </c>
      <c r="E418" s="608" t="s">
        <v>3052</v>
      </c>
      <c r="F418" s="608" t="s">
        <v>3053</v>
      </c>
      <c r="G418" s="608" t="s">
        <v>3054</v>
      </c>
      <c r="H418" s="609">
        <v>14</v>
      </c>
      <c r="I418" s="608">
        <v>40</v>
      </c>
      <c r="J418" s="610">
        <v>0.05</v>
      </c>
      <c r="K418" s="609">
        <f t="shared" si="6"/>
        <v>560</v>
      </c>
      <c r="L418" s="608" t="s">
        <v>3063</v>
      </c>
      <c r="M418" s="608" t="s">
        <v>3236</v>
      </c>
      <c r="N418" s="608" t="s">
        <v>3237</v>
      </c>
      <c r="O418" s="608" t="s">
        <v>3238</v>
      </c>
      <c r="P418" s="608" t="s">
        <v>1743</v>
      </c>
      <c r="Q418" s="608" t="s">
        <v>3055</v>
      </c>
    </row>
    <row r="419" spans="1:17">
      <c r="A419" s="611">
        <v>42038</v>
      </c>
      <c r="B419" s="611">
        <v>42080</v>
      </c>
      <c r="C419" s="611">
        <v>42046</v>
      </c>
      <c r="D419" s="612" t="s">
        <v>3199</v>
      </c>
      <c r="E419" s="612" t="s">
        <v>3357</v>
      </c>
      <c r="F419" s="612" t="s">
        <v>3104</v>
      </c>
      <c r="G419" s="612" t="s">
        <v>3358</v>
      </c>
      <c r="H419" s="613">
        <v>31.23</v>
      </c>
      <c r="I419" s="612">
        <v>30</v>
      </c>
      <c r="J419" s="614">
        <v>0.05</v>
      </c>
      <c r="K419" s="613">
        <f t="shared" si="6"/>
        <v>936.9</v>
      </c>
      <c r="L419" s="612" t="s">
        <v>3063</v>
      </c>
      <c r="M419" s="612" t="s">
        <v>3236</v>
      </c>
      <c r="N419" s="612" t="s">
        <v>3237</v>
      </c>
      <c r="O419" s="612" t="s">
        <v>3238</v>
      </c>
      <c r="P419" s="612" t="s">
        <v>1743</v>
      </c>
      <c r="Q419" s="612" t="s">
        <v>3157</v>
      </c>
    </row>
    <row r="420" spans="1:17">
      <c r="A420" s="607">
        <v>42769</v>
      </c>
      <c r="B420" s="607">
        <v>42826</v>
      </c>
      <c r="C420" s="607">
        <v>42769</v>
      </c>
      <c r="D420" s="608" t="s">
        <v>3199</v>
      </c>
      <c r="E420" s="608" t="s">
        <v>3113</v>
      </c>
      <c r="F420" s="608" t="s">
        <v>3104</v>
      </c>
      <c r="G420" s="608" t="s">
        <v>3114</v>
      </c>
      <c r="H420" s="609">
        <v>20</v>
      </c>
      <c r="I420" s="608">
        <v>30</v>
      </c>
      <c r="J420" s="610">
        <v>0.05</v>
      </c>
      <c r="K420" s="609">
        <f t="shared" si="6"/>
        <v>600</v>
      </c>
      <c r="L420" s="608" t="s">
        <v>3063</v>
      </c>
      <c r="M420" s="608" t="s">
        <v>3236</v>
      </c>
      <c r="N420" s="608" t="s">
        <v>3237</v>
      </c>
      <c r="O420" s="608" t="s">
        <v>3238</v>
      </c>
      <c r="P420" s="608" t="s">
        <v>1743</v>
      </c>
      <c r="Q420" s="608" t="s">
        <v>3115</v>
      </c>
    </row>
    <row r="421" spans="1:17">
      <c r="A421" s="611">
        <v>43137</v>
      </c>
      <c r="B421" s="611">
        <v>43140</v>
      </c>
      <c r="C421" s="611">
        <v>43143</v>
      </c>
      <c r="D421" s="612" t="s">
        <v>3158</v>
      </c>
      <c r="E421" s="612" t="s">
        <v>3289</v>
      </c>
      <c r="F421" s="612" t="s">
        <v>3081</v>
      </c>
      <c r="G421" s="612" t="s">
        <v>3290</v>
      </c>
      <c r="H421" s="613">
        <v>10</v>
      </c>
      <c r="I421" s="612">
        <v>50</v>
      </c>
      <c r="J421" s="614">
        <v>0</v>
      </c>
      <c r="K421" s="613">
        <f t="shared" si="6"/>
        <v>500</v>
      </c>
      <c r="L421" s="612" t="s">
        <v>3063</v>
      </c>
      <c r="M421" s="612" t="s">
        <v>3422</v>
      </c>
      <c r="N421" s="612" t="s">
        <v>3423</v>
      </c>
      <c r="O421" s="612" t="s">
        <v>3424</v>
      </c>
      <c r="P421" s="612" t="s">
        <v>3156</v>
      </c>
      <c r="Q421" s="612" t="s">
        <v>3135</v>
      </c>
    </row>
    <row r="422" spans="1:17">
      <c r="A422" s="607">
        <v>42773</v>
      </c>
      <c r="B422" s="607">
        <v>42835</v>
      </c>
      <c r="C422" s="607">
        <v>42782</v>
      </c>
      <c r="D422" s="608" t="s">
        <v>3288</v>
      </c>
      <c r="E422" s="608" t="s">
        <v>3140</v>
      </c>
      <c r="F422" s="608" t="s">
        <v>3077</v>
      </c>
      <c r="G422" s="608" t="s">
        <v>3141</v>
      </c>
      <c r="H422" s="609">
        <v>19</v>
      </c>
      <c r="I422" s="608">
        <v>5</v>
      </c>
      <c r="J422" s="610">
        <v>0.1</v>
      </c>
      <c r="K422" s="609">
        <f t="shared" si="6"/>
        <v>95</v>
      </c>
      <c r="L422" s="608" t="s">
        <v>3063</v>
      </c>
      <c r="M422" s="608" t="s">
        <v>3404</v>
      </c>
      <c r="N422" s="608" t="s">
        <v>3405</v>
      </c>
      <c r="O422" s="608" t="s">
        <v>3297</v>
      </c>
      <c r="P422" s="608" t="s">
        <v>988</v>
      </c>
      <c r="Q422" s="608" t="s">
        <v>3142</v>
      </c>
    </row>
    <row r="423" spans="1:17">
      <c r="A423" s="611">
        <v>42773</v>
      </c>
      <c r="B423" s="611">
        <v>42851</v>
      </c>
      <c r="C423" s="611">
        <v>42773</v>
      </c>
      <c r="D423" s="612" t="s">
        <v>3288</v>
      </c>
      <c r="E423" s="612" t="s">
        <v>3165</v>
      </c>
      <c r="F423" s="612" t="s">
        <v>3104</v>
      </c>
      <c r="G423" s="612" t="s">
        <v>3166</v>
      </c>
      <c r="H423" s="613">
        <v>10</v>
      </c>
      <c r="I423" s="612">
        <v>30</v>
      </c>
      <c r="J423" s="614">
        <v>0.1</v>
      </c>
      <c r="K423" s="613">
        <f t="shared" si="6"/>
        <v>300</v>
      </c>
      <c r="L423" s="612" t="s">
        <v>3063</v>
      </c>
      <c r="M423" s="612" t="s">
        <v>3404</v>
      </c>
      <c r="N423" s="612" t="s">
        <v>3405</v>
      </c>
      <c r="O423" s="612" t="s">
        <v>3297</v>
      </c>
      <c r="P423" s="612" t="s">
        <v>988</v>
      </c>
      <c r="Q423" s="612" t="s">
        <v>3106</v>
      </c>
    </row>
    <row r="424" spans="1:17">
      <c r="A424" s="607">
        <v>42407</v>
      </c>
      <c r="B424" s="607">
        <v>42420</v>
      </c>
      <c r="C424" s="607">
        <v>42409</v>
      </c>
      <c r="D424" s="608" t="s">
        <v>3288</v>
      </c>
      <c r="E424" s="608" t="s">
        <v>3273</v>
      </c>
      <c r="F424" s="608" t="s">
        <v>3108</v>
      </c>
      <c r="G424" s="608" t="s">
        <v>3274</v>
      </c>
      <c r="H424" s="609">
        <v>18</v>
      </c>
      <c r="I424" s="608">
        <v>10</v>
      </c>
      <c r="J424" s="610">
        <v>0</v>
      </c>
      <c r="K424" s="609">
        <f t="shared" si="6"/>
        <v>180</v>
      </c>
      <c r="L424" s="608" t="s">
        <v>3063</v>
      </c>
      <c r="M424" s="608" t="s">
        <v>3404</v>
      </c>
      <c r="N424" s="608" t="s">
        <v>3405</v>
      </c>
      <c r="O424" s="608" t="s">
        <v>3297</v>
      </c>
      <c r="P424" s="608" t="s">
        <v>988</v>
      </c>
      <c r="Q424" s="608" t="s">
        <v>3135</v>
      </c>
    </row>
    <row r="425" spans="1:17">
      <c r="A425" s="611">
        <v>42042</v>
      </c>
      <c r="B425" s="611">
        <v>42060</v>
      </c>
      <c r="C425" s="611">
        <v>42050</v>
      </c>
      <c r="D425" s="612" t="s">
        <v>3288</v>
      </c>
      <c r="E425" s="612" t="s">
        <v>3215</v>
      </c>
      <c r="F425" s="612" t="s">
        <v>3077</v>
      </c>
      <c r="G425" s="612" t="s">
        <v>3216</v>
      </c>
      <c r="H425" s="613">
        <v>18.399999999999999</v>
      </c>
      <c r="I425" s="612">
        <v>2</v>
      </c>
      <c r="J425" s="614">
        <v>0.1</v>
      </c>
      <c r="K425" s="613">
        <f t="shared" si="6"/>
        <v>36.799999999999997</v>
      </c>
      <c r="L425" s="612" t="s">
        <v>3063</v>
      </c>
      <c r="M425" s="612" t="s">
        <v>3404</v>
      </c>
      <c r="N425" s="612" t="s">
        <v>3405</v>
      </c>
      <c r="O425" s="612" t="s">
        <v>3297</v>
      </c>
      <c r="P425" s="612" t="s">
        <v>988</v>
      </c>
      <c r="Q425" s="612" t="s">
        <v>3079</v>
      </c>
    </row>
    <row r="426" spans="1:17">
      <c r="A426" s="607">
        <v>42407</v>
      </c>
      <c r="B426" s="607">
        <v>42486</v>
      </c>
      <c r="C426" s="607">
        <v>42412</v>
      </c>
      <c r="D426" s="608" t="s">
        <v>3288</v>
      </c>
      <c r="E426" s="608" t="s">
        <v>3243</v>
      </c>
      <c r="F426" s="608" t="s">
        <v>3061</v>
      </c>
      <c r="G426" s="608" t="s">
        <v>3244</v>
      </c>
      <c r="H426" s="609">
        <v>45.6</v>
      </c>
      <c r="I426" s="608">
        <v>42</v>
      </c>
      <c r="J426" s="610">
        <v>0.1</v>
      </c>
      <c r="K426" s="609">
        <f t="shared" si="6"/>
        <v>1915.2</v>
      </c>
      <c r="L426" s="608" t="s">
        <v>3063</v>
      </c>
      <c r="M426" s="608" t="s">
        <v>3404</v>
      </c>
      <c r="N426" s="608" t="s">
        <v>3405</v>
      </c>
      <c r="O426" s="608" t="s">
        <v>3297</v>
      </c>
      <c r="P426" s="608" t="s">
        <v>988</v>
      </c>
      <c r="Q426" s="608" t="s">
        <v>3150</v>
      </c>
    </row>
    <row r="427" spans="1:17">
      <c r="A427" s="611">
        <v>42773</v>
      </c>
      <c r="B427" s="611">
        <v>42799</v>
      </c>
      <c r="C427" s="611">
        <v>42776</v>
      </c>
      <c r="D427" s="612" t="s">
        <v>3199</v>
      </c>
      <c r="E427" s="612" t="s">
        <v>3302</v>
      </c>
      <c r="F427" s="612" t="s">
        <v>3045</v>
      </c>
      <c r="G427" s="612" t="s">
        <v>3303</v>
      </c>
      <c r="H427" s="613">
        <v>36</v>
      </c>
      <c r="I427" s="612">
        <v>15</v>
      </c>
      <c r="J427" s="614">
        <v>0</v>
      </c>
      <c r="K427" s="613">
        <f t="shared" si="6"/>
        <v>540</v>
      </c>
      <c r="L427" s="612" t="s">
        <v>3072</v>
      </c>
      <c r="M427" s="612" t="s">
        <v>3174</v>
      </c>
      <c r="N427" s="612" t="s">
        <v>3175</v>
      </c>
      <c r="O427" s="612" t="s">
        <v>3176</v>
      </c>
      <c r="P427" s="612" t="s">
        <v>910</v>
      </c>
      <c r="Q427" s="612" t="s">
        <v>3099</v>
      </c>
    </row>
    <row r="428" spans="1:17">
      <c r="A428" s="607">
        <v>42773</v>
      </c>
      <c r="B428" s="607">
        <v>42840</v>
      </c>
      <c r="C428" s="607">
        <v>42773</v>
      </c>
      <c r="D428" s="608" t="s">
        <v>3199</v>
      </c>
      <c r="E428" s="608" t="s">
        <v>3235</v>
      </c>
      <c r="F428" s="608" t="s">
        <v>3045</v>
      </c>
      <c r="G428" s="608" t="s">
        <v>3206</v>
      </c>
      <c r="H428" s="609">
        <v>21.5</v>
      </c>
      <c r="I428" s="608">
        <v>15</v>
      </c>
      <c r="J428" s="610">
        <v>0</v>
      </c>
      <c r="K428" s="609">
        <f t="shared" si="6"/>
        <v>322.5</v>
      </c>
      <c r="L428" s="608" t="s">
        <v>3072</v>
      </c>
      <c r="M428" s="608" t="s">
        <v>3174</v>
      </c>
      <c r="N428" s="608" t="s">
        <v>3175</v>
      </c>
      <c r="O428" s="608" t="s">
        <v>3176</v>
      </c>
      <c r="P428" s="608" t="s">
        <v>910</v>
      </c>
      <c r="Q428" s="608" t="s">
        <v>3099</v>
      </c>
    </row>
    <row r="429" spans="1:17">
      <c r="A429" s="611">
        <v>42042</v>
      </c>
      <c r="B429" s="611">
        <v>42099</v>
      </c>
      <c r="C429" s="611">
        <v>42051</v>
      </c>
      <c r="D429" s="612" t="s">
        <v>3199</v>
      </c>
      <c r="E429" s="612" t="s">
        <v>3056</v>
      </c>
      <c r="F429" s="612" t="s">
        <v>3045</v>
      </c>
      <c r="G429" s="612" t="s">
        <v>3057</v>
      </c>
      <c r="H429" s="613">
        <v>21</v>
      </c>
      <c r="I429" s="612">
        <v>30</v>
      </c>
      <c r="J429" s="614">
        <v>0</v>
      </c>
      <c r="K429" s="613">
        <f t="shared" si="6"/>
        <v>630</v>
      </c>
      <c r="L429" s="612" t="s">
        <v>3072</v>
      </c>
      <c r="M429" s="612" t="s">
        <v>3174</v>
      </c>
      <c r="N429" s="612" t="s">
        <v>3175</v>
      </c>
      <c r="O429" s="612" t="s">
        <v>3176</v>
      </c>
      <c r="P429" s="612" t="s">
        <v>910</v>
      </c>
      <c r="Q429" s="612" t="s">
        <v>3058</v>
      </c>
    </row>
    <row r="430" spans="1:17">
      <c r="A430" s="607">
        <v>43139</v>
      </c>
      <c r="B430" s="607">
        <v>43209</v>
      </c>
      <c r="C430" s="607">
        <v>43144</v>
      </c>
      <c r="D430" s="608" t="s">
        <v>3184</v>
      </c>
      <c r="E430" s="608" t="s">
        <v>3170</v>
      </c>
      <c r="F430" s="608" t="s">
        <v>3077</v>
      </c>
      <c r="G430" s="608" t="s">
        <v>3171</v>
      </c>
      <c r="H430" s="609">
        <v>26</v>
      </c>
      <c r="I430" s="608">
        <v>10</v>
      </c>
      <c r="J430" s="610">
        <v>0</v>
      </c>
      <c r="K430" s="609">
        <f t="shared" si="6"/>
        <v>260</v>
      </c>
      <c r="L430" s="608" t="s">
        <v>3063</v>
      </c>
      <c r="M430" s="608" t="s">
        <v>3425</v>
      </c>
      <c r="N430" s="608" t="s">
        <v>3426</v>
      </c>
      <c r="O430" s="608" t="s">
        <v>3427</v>
      </c>
      <c r="P430" s="608" t="s">
        <v>982</v>
      </c>
      <c r="Q430" s="608" t="s">
        <v>3142</v>
      </c>
    </row>
    <row r="431" spans="1:17">
      <c r="A431" s="611">
        <v>42408</v>
      </c>
      <c r="B431" s="611">
        <v>42446</v>
      </c>
      <c r="C431" s="611">
        <v>42417</v>
      </c>
      <c r="D431" s="612" t="s">
        <v>3184</v>
      </c>
      <c r="E431" s="612" t="s">
        <v>3286</v>
      </c>
      <c r="F431" s="612" t="s">
        <v>3123</v>
      </c>
      <c r="G431" s="612" t="s">
        <v>3287</v>
      </c>
      <c r="H431" s="613">
        <v>7.45</v>
      </c>
      <c r="I431" s="612">
        <v>6</v>
      </c>
      <c r="J431" s="614">
        <v>0</v>
      </c>
      <c r="K431" s="613">
        <f t="shared" si="6"/>
        <v>44.7</v>
      </c>
      <c r="L431" s="612" t="s">
        <v>3063</v>
      </c>
      <c r="M431" s="612" t="s">
        <v>3425</v>
      </c>
      <c r="N431" s="612" t="s">
        <v>3426</v>
      </c>
      <c r="O431" s="612" t="s">
        <v>3427</v>
      </c>
      <c r="P431" s="612" t="s">
        <v>982</v>
      </c>
      <c r="Q431" s="612" t="s">
        <v>3125</v>
      </c>
    </row>
    <row r="432" spans="1:17">
      <c r="A432" s="607">
        <v>42408</v>
      </c>
      <c r="B432" s="607">
        <v>42462</v>
      </c>
      <c r="C432" s="607">
        <v>42408</v>
      </c>
      <c r="D432" s="608" t="s">
        <v>3184</v>
      </c>
      <c r="E432" s="608" t="s">
        <v>3177</v>
      </c>
      <c r="F432" s="608" t="s">
        <v>3104</v>
      </c>
      <c r="G432" s="608" t="s">
        <v>3178</v>
      </c>
      <c r="H432" s="609">
        <v>49.3</v>
      </c>
      <c r="I432" s="608">
        <v>35</v>
      </c>
      <c r="J432" s="610">
        <v>0</v>
      </c>
      <c r="K432" s="609">
        <f t="shared" si="6"/>
        <v>1725.5</v>
      </c>
      <c r="L432" s="608" t="s">
        <v>3063</v>
      </c>
      <c r="M432" s="608" t="s">
        <v>3425</v>
      </c>
      <c r="N432" s="608" t="s">
        <v>3426</v>
      </c>
      <c r="O432" s="608" t="s">
        <v>3427</v>
      </c>
      <c r="P432" s="608" t="s">
        <v>982</v>
      </c>
      <c r="Q432" s="608" t="s">
        <v>3179</v>
      </c>
    </row>
    <row r="433" spans="1:17">
      <c r="A433" s="611">
        <v>42044</v>
      </c>
      <c r="B433" s="611">
        <v>42086</v>
      </c>
      <c r="C433" s="611">
        <v>42050</v>
      </c>
      <c r="D433" s="612" t="s">
        <v>3084</v>
      </c>
      <c r="E433" s="612" t="s">
        <v>3165</v>
      </c>
      <c r="F433" s="612" t="s">
        <v>3104</v>
      </c>
      <c r="G433" s="612" t="s">
        <v>3166</v>
      </c>
      <c r="H433" s="613">
        <v>10</v>
      </c>
      <c r="I433" s="612">
        <v>12</v>
      </c>
      <c r="J433" s="614">
        <v>0</v>
      </c>
      <c r="K433" s="613">
        <f t="shared" si="6"/>
        <v>120</v>
      </c>
      <c r="L433" s="612" t="s">
        <v>3063</v>
      </c>
      <c r="M433" s="612" t="s">
        <v>3428</v>
      </c>
      <c r="N433" s="612" t="s">
        <v>3429</v>
      </c>
      <c r="O433" s="612" t="s">
        <v>3430</v>
      </c>
      <c r="P433" s="612" t="s">
        <v>2159</v>
      </c>
      <c r="Q433" s="612" t="s">
        <v>3106</v>
      </c>
    </row>
    <row r="434" spans="1:17">
      <c r="A434" s="607">
        <v>42409</v>
      </c>
      <c r="B434" s="607">
        <v>42488</v>
      </c>
      <c r="C434" s="607">
        <v>42415</v>
      </c>
      <c r="D434" s="608" t="s">
        <v>3084</v>
      </c>
      <c r="E434" s="608" t="s">
        <v>3068</v>
      </c>
      <c r="F434" s="608" t="s">
        <v>3061</v>
      </c>
      <c r="G434" s="608" t="s">
        <v>3069</v>
      </c>
      <c r="H434" s="609">
        <v>23.25</v>
      </c>
      <c r="I434" s="608">
        <v>12</v>
      </c>
      <c r="J434" s="610">
        <v>0</v>
      </c>
      <c r="K434" s="609">
        <f t="shared" si="6"/>
        <v>279</v>
      </c>
      <c r="L434" s="608" t="s">
        <v>3063</v>
      </c>
      <c r="M434" s="608" t="s">
        <v>3428</v>
      </c>
      <c r="N434" s="608" t="s">
        <v>3429</v>
      </c>
      <c r="O434" s="608" t="s">
        <v>3430</v>
      </c>
      <c r="P434" s="608" t="s">
        <v>2159</v>
      </c>
      <c r="Q434" s="608" t="s">
        <v>3070</v>
      </c>
    </row>
    <row r="435" spans="1:17">
      <c r="A435" s="611">
        <v>42410</v>
      </c>
      <c r="B435" s="611">
        <v>42412</v>
      </c>
      <c r="C435" s="611">
        <v>42416</v>
      </c>
      <c r="D435" s="612" t="s">
        <v>3084</v>
      </c>
      <c r="E435" s="612" t="s">
        <v>3136</v>
      </c>
      <c r="F435" s="612" t="s">
        <v>3045</v>
      </c>
      <c r="G435" s="612" t="s">
        <v>3117</v>
      </c>
      <c r="H435" s="613">
        <v>55</v>
      </c>
      <c r="I435" s="612">
        <v>16</v>
      </c>
      <c r="J435" s="614">
        <v>0</v>
      </c>
      <c r="K435" s="613">
        <f t="shared" si="6"/>
        <v>880</v>
      </c>
      <c r="L435" s="612" t="s">
        <v>3047</v>
      </c>
      <c r="M435" s="612" t="s">
        <v>3417</v>
      </c>
      <c r="N435" s="612" t="s">
        <v>3418</v>
      </c>
      <c r="O435" s="612" t="s">
        <v>3419</v>
      </c>
      <c r="P435" s="612" t="s">
        <v>859</v>
      </c>
      <c r="Q435" s="612" t="s">
        <v>3102</v>
      </c>
    </row>
    <row r="436" spans="1:17">
      <c r="A436" s="607">
        <v>42045</v>
      </c>
      <c r="B436" s="607">
        <v>42113</v>
      </c>
      <c r="C436" s="607">
        <v>42052</v>
      </c>
      <c r="D436" s="608" t="s">
        <v>3084</v>
      </c>
      <c r="E436" s="608" t="s">
        <v>3094</v>
      </c>
      <c r="F436" s="608" t="s">
        <v>3045</v>
      </c>
      <c r="G436" s="608" t="s">
        <v>3095</v>
      </c>
      <c r="H436" s="609">
        <v>2.5</v>
      </c>
      <c r="I436" s="608">
        <v>49</v>
      </c>
      <c r="J436" s="610">
        <v>0</v>
      </c>
      <c r="K436" s="609">
        <f t="shared" si="6"/>
        <v>122.5</v>
      </c>
      <c r="L436" s="608" t="s">
        <v>3047</v>
      </c>
      <c r="M436" s="608" t="s">
        <v>3417</v>
      </c>
      <c r="N436" s="608" t="s">
        <v>3418</v>
      </c>
      <c r="O436" s="608" t="s">
        <v>3419</v>
      </c>
      <c r="P436" s="608" t="s">
        <v>859</v>
      </c>
      <c r="Q436" s="608" t="s">
        <v>3099</v>
      </c>
    </row>
    <row r="437" spans="1:17">
      <c r="A437" s="611">
        <v>42045</v>
      </c>
      <c r="B437" s="611">
        <v>42106</v>
      </c>
      <c r="C437" s="611">
        <v>42050</v>
      </c>
      <c r="D437" s="612" t="s">
        <v>3129</v>
      </c>
      <c r="E437" s="612" t="s">
        <v>3253</v>
      </c>
      <c r="F437" s="612" t="s">
        <v>3081</v>
      </c>
      <c r="G437" s="612" t="s">
        <v>3254</v>
      </c>
      <c r="H437" s="613">
        <v>19.45</v>
      </c>
      <c r="I437" s="612">
        <v>40</v>
      </c>
      <c r="J437" s="614">
        <v>0.2</v>
      </c>
      <c r="K437" s="613">
        <f t="shared" si="6"/>
        <v>778</v>
      </c>
      <c r="L437" s="612" t="s">
        <v>3047</v>
      </c>
      <c r="M437" s="612" t="s">
        <v>3417</v>
      </c>
      <c r="N437" s="612" t="s">
        <v>3418</v>
      </c>
      <c r="O437" s="612" t="s">
        <v>3419</v>
      </c>
      <c r="P437" s="612" t="s">
        <v>859</v>
      </c>
      <c r="Q437" s="612" t="s">
        <v>3055</v>
      </c>
    </row>
    <row r="438" spans="1:17">
      <c r="A438" s="607">
        <v>42045</v>
      </c>
      <c r="B438" s="607">
        <v>42138</v>
      </c>
      <c r="C438" s="607">
        <v>42055</v>
      </c>
      <c r="D438" s="608" t="s">
        <v>3129</v>
      </c>
      <c r="E438" s="608" t="s">
        <v>3076</v>
      </c>
      <c r="F438" s="608" t="s">
        <v>3077</v>
      </c>
      <c r="G438" s="608" t="s">
        <v>3078</v>
      </c>
      <c r="H438" s="609">
        <v>9.65</v>
      </c>
      <c r="I438" s="608">
        <v>25</v>
      </c>
      <c r="J438" s="610">
        <v>0.2</v>
      </c>
      <c r="K438" s="609">
        <f t="shared" si="6"/>
        <v>241.25</v>
      </c>
      <c r="L438" s="608" t="s">
        <v>3047</v>
      </c>
      <c r="M438" s="608" t="s">
        <v>3417</v>
      </c>
      <c r="N438" s="608" t="s">
        <v>3418</v>
      </c>
      <c r="O438" s="608" t="s">
        <v>3419</v>
      </c>
      <c r="P438" s="608" t="s">
        <v>859</v>
      </c>
      <c r="Q438" s="608" t="s">
        <v>3079</v>
      </c>
    </row>
    <row r="439" spans="1:17">
      <c r="A439" s="611">
        <v>42776</v>
      </c>
      <c r="B439" s="611">
        <v>42819</v>
      </c>
      <c r="C439" s="611">
        <v>42782</v>
      </c>
      <c r="D439" s="612" t="s">
        <v>3129</v>
      </c>
      <c r="E439" s="612" t="s">
        <v>3136</v>
      </c>
      <c r="F439" s="612" t="s">
        <v>3045</v>
      </c>
      <c r="G439" s="612" t="s">
        <v>3117</v>
      </c>
      <c r="H439" s="613">
        <v>55</v>
      </c>
      <c r="I439" s="612">
        <v>9</v>
      </c>
      <c r="J439" s="614">
        <v>0.2</v>
      </c>
      <c r="K439" s="613">
        <f t="shared" si="6"/>
        <v>495</v>
      </c>
      <c r="L439" s="612" t="s">
        <v>3047</v>
      </c>
      <c r="M439" s="612" t="s">
        <v>3417</v>
      </c>
      <c r="N439" s="612" t="s">
        <v>3418</v>
      </c>
      <c r="O439" s="612" t="s">
        <v>3419</v>
      </c>
      <c r="P439" s="612" t="s">
        <v>859</v>
      </c>
      <c r="Q439" s="612" t="s">
        <v>3102</v>
      </c>
    </row>
    <row r="440" spans="1:17">
      <c r="A440" s="607">
        <v>42413</v>
      </c>
      <c r="B440" s="607">
        <v>42443</v>
      </c>
      <c r="C440" s="607">
        <v>42417</v>
      </c>
      <c r="D440" s="608" t="s">
        <v>3184</v>
      </c>
      <c r="E440" s="608" t="s">
        <v>3068</v>
      </c>
      <c r="F440" s="608" t="s">
        <v>3061</v>
      </c>
      <c r="G440" s="608" t="s">
        <v>3069</v>
      </c>
      <c r="H440" s="609">
        <v>23.25</v>
      </c>
      <c r="I440" s="608">
        <v>20</v>
      </c>
      <c r="J440" s="610">
        <v>0.1</v>
      </c>
      <c r="K440" s="609">
        <f t="shared" si="6"/>
        <v>465</v>
      </c>
      <c r="L440" s="608" t="s">
        <v>3072</v>
      </c>
      <c r="M440" s="608" t="s">
        <v>3207</v>
      </c>
      <c r="N440" s="608" t="s">
        <v>3208</v>
      </c>
      <c r="O440" s="608" t="s">
        <v>3209</v>
      </c>
      <c r="P440" s="608" t="s">
        <v>1373</v>
      </c>
      <c r="Q440" s="608" t="s">
        <v>3070</v>
      </c>
    </row>
    <row r="441" spans="1:17">
      <c r="A441" s="611">
        <v>42049</v>
      </c>
      <c r="B441" s="611">
        <v>42065</v>
      </c>
      <c r="C441" s="611">
        <v>42056</v>
      </c>
      <c r="D441" s="612" t="s">
        <v>3084</v>
      </c>
      <c r="E441" s="612" t="s">
        <v>3177</v>
      </c>
      <c r="F441" s="612" t="s">
        <v>3104</v>
      </c>
      <c r="G441" s="612" t="s">
        <v>3178</v>
      </c>
      <c r="H441" s="613">
        <v>49.3</v>
      </c>
      <c r="I441" s="612">
        <v>40</v>
      </c>
      <c r="J441" s="614">
        <v>0</v>
      </c>
      <c r="K441" s="613">
        <f t="shared" si="6"/>
        <v>1972</v>
      </c>
      <c r="L441" s="612" t="s">
        <v>3072</v>
      </c>
      <c r="M441" s="612" t="s">
        <v>3381</v>
      </c>
      <c r="N441" s="612" t="s">
        <v>3382</v>
      </c>
      <c r="O441" s="612" t="s">
        <v>3383</v>
      </c>
      <c r="P441" s="612" t="s">
        <v>982</v>
      </c>
      <c r="Q441" s="612" t="s">
        <v>3179</v>
      </c>
    </row>
    <row r="442" spans="1:17">
      <c r="A442" s="607">
        <v>42780</v>
      </c>
      <c r="B442" s="607">
        <v>42844</v>
      </c>
      <c r="C442" s="607">
        <v>42787</v>
      </c>
      <c r="D442" s="608" t="s">
        <v>3084</v>
      </c>
      <c r="E442" s="608" t="s">
        <v>3273</v>
      </c>
      <c r="F442" s="608" t="s">
        <v>3108</v>
      </c>
      <c r="G442" s="608" t="s">
        <v>3274</v>
      </c>
      <c r="H442" s="609">
        <v>18</v>
      </c>
      <c r="I442" s="608">
        <v>24</v>
      </c>
      <c r="J442" s="610">
        <v>0</v>
      </c>
      <c r="K442" s="609">
        <f t="shared" si="6"/>
        <v>432</v>
      </c>
      <c r="L442" s="608" t="s">
        <v>3072</v>
      </c>
      <c r="M442" s="608" t="s">
        <v>3381</v>
      </c>
      <c r="N442" s="608" t="s">
        <v>3382</v>
      </c>
      <c r="O442" s="608" t="s">
        <v>3383</v>
      </c>
      <c r="P442" s="608" t="s">
        <v>982</v>
      </c>
      <c r="Q442" s="608" t="s">
        <v>3135</v>
      </c>
    </row>
    <row r="443" spans="1:17">
      <c r="A443" s="611">
        <v>43145</v>
      </c>
      <c r="B443" s="611">
        <v>43224</v>
      </c>
      <c r="C443" s="611">
        <v>43153</v>
      </c>
      <c r="D443" s="612" t="s">
        <v>3084</v>
      </c>
      <c r="E443" s="612" t="s">
        <v>3210</v>
      </c>
      <c r="F443" s="612" t="s">
        <v>3108</v>
      </c>
      <c r="G443" s="612" t="s">
        <v>3211</v>
      </c>
      <c r="H443" s="613">
        <v>18</v>
      </c>
      <c r="I443" s="612">
        <v>14</v>
      </c>
      <c r="J443" s="614">
        <v>0</v>
      </c>
      <c r="K443" s="613">
        <f t="shared" si="6"/>
        <v>252</v>
      </c>
      <c r="L443" s="612" t="s">
        <v>3072</v>
      </c>
      <c r="M443" s="612" t="s">
        <v>3381</v>
      </c>
      <c r="N443" s="612" t="s">
        <v>3382</v>
      </c>
      <c r="O443" s="612" t="s">
        <v>3383</v>
      </c>
      <c r="P443" s="612" t="s">
        <v>982</v>
      </c>
      <c r="Q443" s="612" t="s">
        <v>3115</v>
      </c>
    </row>
    <row r="444" spans="1:17">
      <c r="A444" s="607">
        <v>42049</v>
      </c>
      <c r="B444" s="607">
        <v>42138</v>
      </c>
      <c r="C444" s="607">
        <v>42051</v>
      </c>
      <c r="D444" s="608" t="s">
        <v>3199</v>
      </c>
      <c r="E444" s="608" t="s">
        <v>3094</v>
      </c>
      <c r="F444" s="608" t="s">
        <v>3045</v>
      </c>
      <c r="G444" s="608" t="s">
        <v>3095</v>
      </c>
      <c r="H444" s="609">
        <v>2.5</v>
      </c>
      <c r="I444" s="608">
        <v>50</v>
      </c>
      <c r="J444" s="610">
        <v>0</v>
      </c>
      <c r="K444" s="609">
        <f t="shared" si="6"/>
        <v>125</v>
      </c>
      <c r="L444" s="608" t="s">
        <v>3047</v>
      </c>
      <c r="M444" s="608" t="s">
        <v>3377</v>
      </c>
      <c r="N444" s="608" t="s">
        <v>3378</v>
      </c>
      <c r="O444" s="608" t="s">
        <v>3297</v>
      </c>
      <c r="P444" s="608" t="s">
        <v>988</v>
      </c>
      <c r="Q444" s="608" t="s">
        <v>3099</v>
      </c>
    </row>
    <row r="445" spans="1:17">
      <c r="A445" s="611">
        <v>43145</v>
      </c>
      <c r="B445" s="611">
        <v>43220</v>
      </c>
      <c r="C445" s="611">
        <v>43152</v>
      </c>
      <c r="D445" s="612" t="s">
        <v>3199</v>
      </c>
      <c r="E445" s="612" t="s">
        <v>3265</v>
      </c>
      <c r="F445" s="612" t="s">
        <v>3104</v>
      </c>
      <c r="G445" s="612" t="s">
        <v>3266</v>
      </c>
      <c r="H445" s="613">
        <v>9.1999999999999993</v>
      </c>
      <c r="I445" s="612">
        <v>18</v>
      </c>
      <c r="J445" s="614">
        <v>0.05</v>
      </c>
      <c r="K445" s="613">
        <f t="shared" si="6"/>
        <v>165.6</v>
      </c>
      <c r="L445" s="612" t="s">
        <v>3047</v>
      </c>
      <c r="M445" s="612" t="s">
        <v>3377</v>
      </c>
      <c r="N445" s="612" t="s">
        <v>3378</v>
      </c>
      <c r="O445" s="612" t="s">
        <v>3297</v>
      </c>
      <c r="P445" s="612" t="s">
        <v>988</v>
      </c>
      <c r="Q445" s="612" t="s">
        <v>3106</v>
      </c>
    </row>
    <row r="446" spans="1:17">
      <c r="A446" s="607">
        <v>42415</v>
      </c>
      <c r="B446" s="607">
        <v>42426</v>
      </c>
      <c r="C446" s="607">
        <v>42425</v>
      </c>
      <c r="D446" s="608" t="s">
        <v>3084</v>
      </c>
      <c r="E446" s="608" t="s">
        <v>3200</v>
      </c>
      <c r="F446" s="608" t="s">
        <v>3123</v>
      </c>
      <c r="G446" s="608" t="s">
        <v>3201</v>
      </c>
      <c r="H446" s="609">
        <v>39</v>
      </c>
      <c r="I446" s="608">
        <v>2</v>
      </c>
      <c r="J446" s="610">
        <v>0</v>
      </c>
      <c r="K446" s="609">
        <f t="shared" si="6"/>
        <v>78</v>
      </c>
      <c r="L446" s="608" t="s">
        <v>3063</v>
      </c>
      <c r="M446" s="608" t="s">
        <v>3409</v>
      </c>
      <c r="N446" s="608" t="s">
        <v>3410</v>
      </c>
      <c r="O446" s="608" t="s">
        <v>3411</v>
      </c>
      <c r="P446" s="608" t="s">
        <v>3188</v>
      </c>
      <c r="Q446" s="608" t="s">
        <v>3139</v>
      </c>
    </row>
    <row r="447" spans="1:17">
      <c r="A447" s="611">
        <v>42781</v>
      </c>
      <c r="B447" s="611">
        <v>42791</v>
      </c>
      <c r="C447" s="611">
        <v>42785</v>
      </c>
      <c r="D447" s="612" t="s">
        <v>3084</v>
      </c>
      <c r="E447" s="612" t="s">
        <v>3094</v>
      </c>
      <c r="F447" s="612" t="s">
        <v>3045</v>
      </c>
      <c r="G447" s="612" t="s">
        <v>3095</v>
      </c>
      <c r="H447" s="613">
        <v>2.5</v>
      </c>
      <c r="I447" s="612">
        <v>20</v>
      </c>
      <c r="J447" s="614">
        <v>0</v>
      </c>
      <c r="K447" s="613">
        <f t="shared" si="6"/>
        <v>50</v>
      </c>
      <c r="L447" s="612" t="s">
        <v>3063</v>
      </c>
      <c r="M447" s="612" t="s">
        <v>3409</v>
      </c>
      <c r="N447" s="612" t="s">
        <v>3410</v>
      </c>
      <c r="O447" s="612" t="s">
        <v>3411</v>
      </c>
      <c r="P447" s="612" t="s">
        <v>3188</v>
      </c>
      <c r="Q447" s="612" t="s">
        <v>3099</v>
      </c>
    </row>
    <row r="448" spans="1:17">
      <c r="A448" s="607">
        <v>42416</v>
      </c>
      <c r="B448" s="607">
        <v>42447</v>
      </c>
      <c r="C448" s="607">
        <v>42417</v>
      </c>
      <c r="D448" s="608" t="s">
        <v>3184</v>
      </c>
      <c r="E448" s="608" t="s">
        <v>3143</v>
      </c>
      <c r="F448" s="608" t="s">
        <v>3123</v>
      </c>
      <c r="G448" s="608" t="s">
        <v>3144</v>
      </c>
      <c r="H448" s="609">
        <v>32.799999999999997</v>
      </c>
      <c r="I448" s="608">
        <v>10</v>
      </c>
      <c r="J448" s="610">
        <v>0</v>
      </c>
      <c r="K448" s="609">
        <f t="shared" si="6"/>
        <v>328</v>
      </c>
      <c r="L448" s="608" t="s">
        <v>3047</v>
      </c>
      <c r="M448" s="608" t="s">
        <v>3207</v>
      </c>
      <c r="N448" s="608" t="s">
        <v>3208</v>
      </c>
      <c r="O448" s="608" t="s">
        <v>3209</v>
      </c>
      <c r="P448" s="608" t="s">
        <v>1373</v>
      </c>
      <c r="Q448" s="608" t="s">
        <v>3067</v>
      </c>
    </row>
    <row r="449" spans="1:17">
      <c r="A449" s="611">
        <v>43147</v>
      </c>
      <c r="B449" s="611">
        <v>43197</v>
      </c>
      <c r="C449" s="611">
        <v>43149</v>
      </c>
      <c r="D449" s="612" t="s">
        <v>3184</v>
      </c>
      <c r="E449" s="612" t="s">
        <v>3265</v>
      </c>
      <c r="F449" s="612" t="s">
        <v>3104</v>
      </c>
      <c r="G449" s="612" t="s">
        <v>3266</v>
      </c>
      <c r="H449" s="613">
        <v>9.1999999999999993</v>
      </c>
      <c r="I449" s="612">
        <v>20</v>
      </c>
      <c r="J449" s="614">
        <v>0</v>
      </c>
      <c r="K449" s="613">
        <f t="shared" si="6"/>
        <v>184</v>
      </c>
      <c r="L449" s="612" t="s">
        <v>3047</v>
      </c>
      <c r="M449" s="612" t="s">
        <v>3207</v>
      </c>
      <c r="N449" s="612" t="s">
        <v>3208</v>
      </c>
      <c r="O449" s="612" t="s">
        <v>3209</v>
      </c>
      <c r="P449" s="612" t="s">
        <v>1373</v>
      </c>
      <c r="Q449" s="612" t="s">
        <v>3106</v>
      </c>
    </row>
    <row r="450" spans="1:17">
      <c r="A450" s="607">
        <v>42416</v>
      </c>
      <c r="B450" s="607">
        <v>42442</v>
      </c>
      <c r="C450" s="607">
        <v>42426</v>
      </c>
      <c r="D450" s="608" t="s">
        <v>3184</v>
      </c>
      <c r="E450" s="608" t="s">
        <v>3091</v>
      </c>
      <c r="F450" s="608" t="s">
        <v>3053</v>
      </c>
      <c r="G450" s="608" t="s">
        <v>3092</v>
      </c>
      <c r="H450" s="609">
        <v>19.5</v>
      </c>
      <c r="I450" s="608">
        <v>20</v>
      </c>
      <c r="J450" s="610">
        <v>0</v>
      </c>
      <c r="K450" s="609">
        <f t="shared" si="6"/>
        <v>390</v>
      </c>
      <c r="L450" s="608" t="s">
        <v>3047</v>
      </c>
      <c r="M450" s="608" t="s">
        <v>3207</v>
      </c>
      <c r="N450" s="608" t="s">
        <v>3208</v>
      </c>
      <c r="O450" s="608" t="s">
        <v>3209</v>
      </c>
      <c r="P450" s="608" t="s">
        <v>1373</v>
      </c>
      <c r="Q450" s="608" t="s">
        <v>3093</v>
      </c>
    </row>
    <row r="451" spans="1:17">
      <c r="A451" s="611">
        <v>42051</v>
      </c>
      <c r="B451" s="611">
        <v>42139</v>
      </c>
      <c r="C451" s="611">
        <v>42057</v>
      </c>
      <c r="D451" s="612" t="s">
        <v>3071</v>
      </c>
      <c r="E451" s="612" t="s">
        <v>3281</v>
      </c>
      <c r="F451" s="612" t="s">
        <v>3104</v>
      </c>
      <c r="G451" s="612" t="s">
        <v>3282</v>
      </c>
      <c r="H451" s="613">
        <v>12.5</v>
      </c>
      <c r="I451" s="612">
        <v>36</v>
      </c>
      <c r="J451" s="614">
        <v>0.25</v>
      </c>
      <c r="K451" s="613">
        <f t="shared" ref="K451:K514" si="7">I451*H451</f>
        <v>450</v>
      </c>
      <c r="L451" s="612" t="s">
        <v>3047</v>
      </c>
      <c r="M451" s="612" t="s">
        <v>3372</v>
      </c>
      <c r="N451" s="612" t="s">
        <v>3373</v>
      </c>
      <c r="O451" s="612" t="s">
        <v>3374</v>
      </c>
      <c r="P451" s="612" t="s">
        <v>1727</v>
      </c>
      <c r="Q451" s="612" t="s">
        <v>3106</v>
      </c>
    </row>
    <row r="452" spans="1:17">
      <c r="A452" s="607">
        <v>42782</v>
      </c>
      <c r="B452" s="607">
        <v>42819</v>
      </c>
      <c r="C452" s="607">
        <v>42791</v>
      </c>
      <c r="D452" s="608" t="s">
        <v>3071</v>
      </c>
      <c r="E452" s="608" t="s">
        <v>3148</v>
      </c>
      <c r="F452" s="608" t="s">
        <v>3081</v>
      </c>
      <c r="G452" s="608" t="s">
        <v>3149</v>
      </c>
      <c r="H452" s="609">
        <v>13</v>
      </c>
      <c r="I452" s="608">
        <v>35</v>
      </c>
      <c r="J452" s="610">
        <v>0</v>
      </c>
      <c r="K452" s="609">
        <f t="shared" si="7"/>
        <v>455</v>
      </c>
      <c r="L452" s="608" t="s">
        <v>3047</v>
      </c>
      <c r="M452" s="608" t="s">
        <v>3372</v>
      </c>
      <c r="N452" s="608" t="s">
        <v>3373</v>
      </c>
      <c r="O452" s="608" t="s">
        <v>3374</v>
      </c>
      <c r="P452" s="608" t="s">
        <v>1727</v>
      </c>
      <c r="Q452" s="608" t="s">
        <v>3150</v>
      </c>
    </row>
    <row r="453" spans="1:17">
      <c r="A453" s="611">
        <v>42051</v>
      </c>
      <c r="B453" s="611">
        <v>42084</v>
      </c>
      <c r="C453" s="611">
        <v>42061</v>
      </c>
      <c r="D453" s="612" t="s">
        <v>3071</v>
      </c>
      <c r="E453" s="612" t="s">
        <v>3355</v>
      </c>
      <c r="F453" s="612" t="s">
        <v>3108</v>
      </c>
      <c r="G453" s="612" t="s">
        <v>3356</v>
      </c>
      <c r="H453" s="613">
        <v>263.5</v>
      </c>
      <c r="I453" s="612">
        <v>50</v>
      </c>
      <c r="J453" s="614">
        <v>0</v>
      </c>
      <c r="K453" s="613">
        <f t="shared" si="7"/>
        <v>13175</v>
      </c>
      <c r="L453" s="612" t="s">
        <v>3047</v>
      </c>
      <c r="M453" s="612" t="s">
        <v>3372</v>
      </c>
      <c r="N453" s="612" t="s">
        <v>3373</v>
      </c>
      <c r="O453" s="612" t="s">
        <v>3374</v>
      </c>
      <c r="P453" s="612" t="s">
        <v>1727</v>
      </c>
      <c r="Q453" s="612" t="s">
        <v>3110</v>
      </c>
    </row>
    <row r="454" spans="1:17">
      <c r="A454" s="607">
        <v>43147</v>
      </c>
      <c r="B454" s="607">
        <v>43239</v>
      </c>
      <c r="C454" s="607">
        <v>43147</v>
      </c>
      <c r="D454" s="608" t="s">
        <v>3071</v>
      </c>
      <c r="E454" s="608" t="s">
        <v>3275</v>
      </c>
      <c r="F454" s="608" t="s">
        <v>3077</v>
      </c>
      <c r="G454" s="608" t="s">
        <v>3276</v>
      </c>
      <c r="H454" s="609">
        <v>12</v>
      </c>
      <c r="I454" s="608">
        <v>2</v>
      </c>
      <c r="J454" s="610">
        <v>0.25</v>
      </c>
      <c r="K454" s="609">
        <f t="shared" si="7"/>
        <v>24</v>
      </c>
      <c r="L454" s="608" t="s">
        <v>3047</v>
      </c>
      <c r="M454" s="608" t="s">
        <v>3372</v>
      </c>
      <c r="N454" s="608" t="s">
        <v>3373</v>
      </c>
      <c r="O454" s="608" t="s">
        <v>3374</v>
      </c>
      <c r="P454" s="608" t="s">
        <v>1727</v>
      </c>
      <c r="Q454" s="608" t="s">
        <v>3279</v>
      </c>
    </row>
    <row r="455" spans="1:17">
      <c r="A455" s="611">
        <v>42417</v>
      </c>
      <c r="B455" s="611">
        <v>42507</v>
      </c>
      <c r="C455" s="611">
        <v>42417</v>
      </c>
      <c r="D455" s="612" t="s">
        <v>3071</v>
      </c>
      <c r="E455" s="612" t="s">
        <v>3431</v>
      </c>
      <c r="F455" s="612" t="s">
        <v>3081</v>
      </c>
      <c r="G455" s="612" t="s">
        <v>3432</v>
      </c>
      <c r="H455" s="613">
        <v>28.5</v>
      </c>
      <c r="I455" s="612">
        <v>16</v>
      </c>
      <c r="J455" s="614">
        <v>0</v>
      </c>
      <c r="K455" s="613">
        <f t="shared" si="7"/>
        <v>456</v>
      </c>
      <c r="L455" s="612" t="s">
        <v>3063</v>
      </c>
      <c r="M455" s="612" t="s">
        <v>3230</v>
      </c>
      <c r="N455" s="612" t="s">
        <v>3231</v>
      </c>
      <c r="O455" s="612" t="s">
        <v>3232</v>
      </c>
      <c r="P455" s="612" t="s">
        <v>910</v>
      </c>
      <c r="Q455" s="612" t="s">
        <v>3179</v>
      </c>
    </row>
    <row r="456" spans="1:17">
      <c r="A456" s="607">
        <v>43148</v>
      </c>
      <c r="B456" s="607">
        <v>43193</v>
      </c>
      <c r="C456" s="607">
        <v>43153</v>
      </c>
      <c r="D456" s="608" t="s">
        <v>3071</v>
      </c>
      <c r="E456" s="608" t="s">
        <v>3130</v>
      </c>
      <c r="F456" s="608" t="s">
        <v>3108</v>
      </c>
      <c r="G456" s="608" t="s">
        <v>3131</v>
      </c>
      <c r="H456" s="609">
        <v>19</v>
      </c>
      <c r="I456" s="608">
        <v>60</v>
      </c>
      <c r="J456" s="610">
        <v>0</v>
      </c>
      <c r="K456" s="609">
        <f t="shared" si="7"/>
        <v>1140</v>
      </c>
      <c r="L456" s="608" t="s">
        <v>3063</v>
      </c>
      <c r="M456" s="608" t="s">
        <v>3230</v>
      </c>
      <c r="N456" s="608" t="s">
        <v>3231</v>
      </c>
      <c r="O456" s="608" t="s">
        <v>3232</v>
      </c>
      <c r="P456" s="608" t="s">
        <v>910</v>
      </c>
      <c r="Q456" s="608" t="s">
        <v>3135</v>
      </c>
    </row>
    <row r="457" spans="1:17">
      <c r="A457" s="611">
        <v>42052</v>
      </c>
      <c r="B457" s="611">
        <v>42082</v>
      </c>
      <c r="C457" s="611">
        <v>42060</v>
      </c>
      <c r="D457" s="612" t="s">
        <v>3071</v>
      </c>
      <c r="E457" s="612" t="s">
        <v>3116</v>
      </c>
      <c r="F457" s="612" t="s">
        <v>3061</v>
      </c>
      <c r="G457" s="612" t="s">
        <v>3117</v>
      </c>
      <c r="H457" s="613">
        <v>10</v>
      </c>
      <c r="I457" s="612">
        <v>15</v>
      </c>
      <c r="J457" s="614">
        <v>0</v>
      </c>
      <c r="K457" s="613">
        <f t="shared" si="7"/>
        <v>150</v>
      </c>
      <c r="L457" s="612" t="s">
        <v>3063</v>
      </c>
      <c r="M457" s="612" t="s">
        <v>3230</v>
      </c>
      <c r="N457" s="612" t="s">
        <v>3231</v>
      </c>
      <c r="O457" s="612" t="s">
        <v>3232</v>
      </c>
      <c r="P457" s="612" t="s">
        <v>910</v>
      </c>
      <c r="Q457" s="612" t="s">
        <v>3121</v>
      </c>
    </row>
    <row r="458" spans="1:17">
      <c r="A458" s="607">
        <v>43148</v>
      </c>
      <c r="B458" s="607">
        <v>43212</v>
      </c>
      <c r="C458" s="607">
        <v>43148</v>
      </c>
      <c r="D458" s="608" t="s">
        <v>3071</v>
      </c>
      <c r="E458" s="608" t="s">
        <v>3362</v>
      </c>
      <c r="F458" s="608" t="s">
        <v>3104</v>
      </c>
      <c r="G458" s="608" t="s">
        <v>3363</v>
      </c>
      <c r="H458" s="609">
        <v>9.5</v>
      </c>
      <c r="I458" s="608">
        <v>55</v>
      </c>
      <c r="J458" s="610">
        <v>0</v>
      </c>
      <c r="K458" s="609">
        <f t="shared" si="7"/>
        <v>522.5</v>
      </c>
      <c r="L458" s="608" t="s">
        <v>3063</v>
      </c>
      <c r="M458" s="608" t="s">
        <v>3230</v>
      </c>
      <c r="N458" s="608" t="s">
        <v>3231</v>
      </c>
      <c r="O458" s="608" t="s">
        <v>3232</v>
      </c>
      <c r="P458" s="608" t="s">
        <v>910</v>
      </c>
      <c r="Q458" s="608" t="s">
        <v>3367</v>
      </c>
    </row>
    <row r="459" spans="1:17">
      <c r="A459" s="611">
        <v>42420</v>
      </c>
      <c r="B459" s="611">
        <v>42427</v>
      </c>
      <c r="C459" s="611">
        <v>42424</v>
      </c>
      <c r="D459" s="612" t="s">
        <v>3071</v>
      </c>
      <c r="E459" s="612" t="s">
        <v>3100</v>
      </c>
      <c r="F459" s="612" t="s">
        <v>3045</v>
      </c>
      <c r="G459" s="612" t="s">
        <v>3101</v>
      </c>
      <c r="H459" s="613">
        <v>34</v>
      </c>
      <c r="I459" s="612">
        <v>60</v>
      </c>
      <c r="J459" s="614">
        <v>0.05</v>
      </c>
      <c r="K459" s="613">
        <f t="shared" si="7"/>
        <v>2040</v>
      </c>
      <c r="L459" s="612" t="s">
        <v>3072</v>
      </c>
      <c r="M459" s="612" t="s">
        <v>3132</v>
      </c>
      <c r="N459" s="612" t="s">
        <v>3133</v>
      </c>
      <c r="O459" s="612" t="s">
        <v>3134</v>
      </c>
      <c r="P459" s="612" t="s">
        <v>930</v>
      </c>
      <c r="Q459" s="612" t="s">
        <v>3102</v>
      </c>
    </row>
    <row r="460" spans="1:17">
      <c r="A460" s="607">
        <v>42786</v>
      </c>
      <c r="B460" s="607">
        <v>42807</v>
      </c>
      <c r="C460" s="607">
        <v>42787</v>
      </c>
      <c r="D460" s="608" t="s">
        <v>3071</v>
      </c>
      <c r="E460" s="608" t="s">
        <v>3302</v>
      </c>
      <c r="F460" s="608" t="s">
        <v>3045</v>
      </c>
      <c r="G460" s="608" t="s">
        <v>3303</v>
      </c>
      <c r="H460" s="609">
        <v>36</v>
      </c>
      <c r="I460" s="608">
        <v>20</v>
      </c>
      <c r="J460" s="610">
        <v>0.05</v>
      </c>
      <c r="K460" s="609">
        <f t="shared" si="7"/>
        <v>720</v>
      </c>
      <c r="L460" s="608" t="s">
        <v>3072</v>
      </c>
      <c r="M460" s="608" t="s">
        <v>3132</v>
      </c>
      <c r="N460" s="608" t="s">
        <v>3133</v>
      </c>
      <c r="O460" s="608" t="s">
        <v>3134</v>
      </c>
      <c r="P460" s="608" t="s">
        <v>930</v>
      </c>
      <c r="Q460" s="608" t="s">
        <v>3099</v>
      </c>
    </row>
    <row r="461" spans="1:17">
      <c r="A461" s="611">
        <v>43152</v>
      </c>
      <c r="B461" s="611">
        <v>43174</v>
      </c>
      <c r="C461" s="611">
        <v>43152</v>
      </c>
      <c r="D461" s="612" t="s">
        <v>3084</v>
      </c>
      <c r="E461" s="612" t="s">
        <v>3433</v>
      </c>
      <c r="F461" s="612" t="s">
        <v>3123</v>
      </c>
      <c r="G461" s="612" t="s">
        <v>3434</v>
      </c>
      <c r="H461" s="613">
        <v>97</v>
      </c>
      <c r="I461" s="612">
        <v>20</v>
      </c>
      <c r="J461" s="614">
        <v>0.1</v>
      </c>
      <c r="K461" s="613">
        <f t="shared" si="7"/>
        <v>1940</v>
      </c>
      <c r="L461" s="612" t="s">
        <v>3063</v>
      </c>
      <c r="M461" s="612" t="s">
        <v>3145</v>
      </c>
      <c r="N461" s="612" t="s">
        <v>3146</v>
      </c>
      <c r="O461" s="612" t="s">
        <v>3147</v>
      </c>
      <c r="P461" s="612" t="s">
        <v>988</v>
      </c>
      <c r="Q461" s="612" t="s">
        <v>3121</v>
      </c>
    </row>
    <row r="462" spans="1:17">
      <c r="A462" s="607">
        <v>42787</v>
      </c>
      <c r="B462" s="607">
        <v>42879</v>
      </c>
      <c r="C462" s="607">
        <v>42793</v>
      </c>
      <c r="D462" s="608" t="s">
        <v>3084</v>
      </c>
      <c r="E462" s="608" t="s">
        <v>3172</v>
      </c>
      <c r="F462" s="608" t="s">
        <v>3108</v>
      </c>
      <c r="G462" s="608" t="s">
        <v>3173</v>
      </c>
      <c r="H462" s="609">
        <v>15</v>
      </c>
      <c r="I462" s="608">
        <v>8</v>
      </c>
      <c r="J462" s="610">
        <v>0.1</v>
      </c>
      <c r="K462" s="609">
        <f t="shared" si="7"/>
        <v>120</v>
      </c>
      <c r="L462" s="608" t="s">
        <v>3063</v>
      </c>
      <c r="M462" s="608" t="s">
        <v>3145</v>
      </c>
      <c r="N462" s="608" t="s">
        <v>3146</v>
      </c>
      <c r="O462" s="608" t="s">
        <v>3147</v>
      </c>
      <c r="P462" s="608" t="s">
        <v>988</v>
      </c>
      <c r="Q462" s="608" t="s">
        <v>3139</v>
      </c>
    </row>
    <row r="463" spans="1:17">
      <c r="A463" s="611">
        <v>42787</v>
      </c>
      <c r="B463" s="611">
        <v>42882</v>
      </c>
      <c r="C463" s="611">
        <v>42796</v>
      </c>
      <c r="D463" s="612" t="s">
        <v>3084</v>
      </c>
      <c r="E463" s="612" t="s">
        <v>3241</v>
      </c>
      <c r="F463" s="612" t="s">
        <v>3077</v>
      </c>
      <c r="G463" s="612" t="s">
        <v>3242</v>
      </c>
      <c r="H463" s="613">
        <v>6</v>
      </c>
      <c r="I463" s="612">
        <v>2</v>
      </c>
      <c r="J463" s="614">
        <v>0.1</v>
      </c>
      <c r="K463" s="613">
        <f t="shared" si="7"/>
        <v>12</v>
      </c>
      <c r="L463" s="612" t="s">
        <v>3063</v>
      </c>
      <c r="M463" s="612" t="s">
        <v>3145</v>
      </c>
      <c r="N463" s="612" t="s">
        <v>3146</v>
      </c>
      <c r="O463" s="612" t="s">
        <v>3147</v>
      </c>
      <c r="P463" s="612" t="s">
        <v>988</v>
      </c>
      <c r="Q463" s="612" t="s">
        <v>3070</v>
      </c>
    </row>
    <row r="464" spans="1:17">
      <c r="A464" s="607">
        <v>43152</v>
      </c>
      <c r="B464" s="607">
        <v>43192</v>
      </c>
      <c r="C464" s="607">
        <v>43160</v>
      </c>
      <c r="D464" s="608" t="s">
        <v>3084</v>
      </c>
      <c r="E464" s="608" t="s">
        <v>3251</v>
      </c>
      <c r="F464" s="608" t="s">
        <v>3077</v>
      </c>
      <c r="G464" s="608" t="s">
        <v>3252</v>
      </c>
      <c r="H464" s="609">
        <v>15</v>
      </c>
      <c r="I464" s="608">
        <v>20</v>
      </c>
      <c r="J464" s="610">
        <v>0.1</v>
      </c>
      <c r="K464" s="609">
        <f t="shared" si="7"/>
        <v>300</v>
      </c>
      <c r="L464" s="608" t="s">
        <v>3063</v>
      </c>
      <c r="M464" s="608" t="s">
        <v>3145</v>
      </c>
      <c r="N464" s="608" t="s">
        <v>3146</v>
      </c>
      <c r="O464" s="608" t="s">
        <v>3147</v>
      </c>
      <c r="P464" s="608" t="s">
        <v>988</v>
      </c>
      <c r="Q464" s="608" t="s">
        <v>3142</v>
      </c>
    </row>
    <row r="465" spans="1:17">
      <c r="A465" s="611">
        <v>42787</v>
      </c>
      <c r="B465" s="611">
        <v>42831</v>
      </c>
      <c r="C465" s="611">
        <v>42790</v>
      </c>
      <c r="D465" s="612" t="s">
        <v>3184</v>
      </c>
      <c r="E465" s="612" t="s">
        <v>3143</v>
      </c>
      <c r="F465" s="612" t="s">
        <v>3123</v>
      </c>
      <c r="G465" s="612" t="s">
        <v>3144</v>
      </c>
      <c r="H465" s="613">
        <v>32.799999999999997</v>
      </c>
      <c r="I465" s="612">
        <v>15</v>
      </c>
      <c r="J465" s="614">
        <v>0.15</v>
      </c>
      <c r="K465" s="613">
        <f t="shared" si="7"/>
        <v>491.99999999999994</v>
      </c>
      <c r="L465" s="612" t="s">
        <v>3063</v>
      </c>
      <c r="M465" s="612" t="s">
        <v>3181</v>
      </c>
      <c r="N465" s="612" t="s">
        <v>3182</v>
      </c>
      <c r="O465" s="612" t="s">
        <v>3075</v>
      </c>
      <c r="P465" s="612" t="s">
        <v>988</v>
      </c>
      <c r="Q465" s="612" t="s">
        <v>3067</v>
      </c>
    </row>
    <row r="466" spans="1:17">
      <c r="A466" s="607">
        <v>43152</v>
      </c>
      <c r="B466" s="607">
        <v>43201</v>
      </c>
      <c r="C466" s="607">
        <v>43159</v>
      </c>
      <c r="D466" s="608" t="s">
        <v>3184</v>
      </c>
      <c r="E466" s="608" t="s">
        <v>3148</v>
      </c>
      <c r="F466" s="608" t="s">
        <v>3081</v>
      </c>
      <c r="G466" s="608" t="s">
        <v>3149</v>
      </c>
      <c r="H466" s="609">
        <v>13</v>
      </c>
      <c r="I466" s="608">
        <v>10</v>
      </c>
      <c r="J466" s="610">
        <v>0.15</v>
      </c>
      <c r="K466" s="609">
        <f t="shared" si="7"/>
        <v>130</v>
      </c>
      <c r="L466" s="608" t="s">
        <v>3063</v>
      </c>
      <c r="M466" s="608" t="s">
        <v>3181</v>
      </c>
      <c r="N466" s="608" t="s">
        <v>3182</v>
      </c>
      <c r="O466" s="608" t="s">
        <v>3075</v>
      </c>
      <c r="P466" s="608" t="s">
        <v>988</v>
      </c>
      <c r="Q466" s="608" t="s">
        <v>3150</v>
      </c>
    </row>
    <row r="467" spans="1:17">
      <c r="A467" s="611">
        <v>42787</v>
      </c>
      <c r="B467" s="611">
        <v>42846</v>
      </c>
      <c r="C467" s="611">
        <v>42792</v>
      </c>
      <c r="D467" s="612" t="s">
        <v>3184</v>
      </c>
      <c r="E467" s="612" t="s">
        <v>3357</v>
      </c>
      <c r="F467" s="612" t="s">
        <v>3104</v>
      </c>
      <c r="G467" s="612" t="s">
        <v>3358</v>
      </c>
      <c r="H467" s="613">
        <v>31.23</v>
      </c>
      <c r="I467" s="612">
        <v>30</v>
      </c>
      <c r="J467" s="614">
        <v>0</v>
      </c>
      <c r="K467" s="613">
        <f t="shared" si="7"/>
        <v>936.9</v>
      </c>
      <c r="L467" s="612" t="s">
        <v>3063</v>
      </c>
      <c r="M467" s="612" t="s">
        <v>3181</v>
      </c>
      <c r="N467" s="612" t="s">
        <v>3182</v>
      </c>
      <c r="O467" s="612" t="s">
        <v>3075</v>
      </c>
      <c r="P467" s="612" t="s">
        <v>988</v>
      </c>
      <c r="Q467" s="612" t="s">
        <v>3157</v>
      </c>
    </row>
    <row r="468" spans="1:17">
      <c r="A468" s="607">
        <v>42056</v>
      </c>
      <c r="B468" s="607">
        <v>42118</v>
      </c>
      <c r="C468" s="607">
        <v>42059</v>
      </c>
      <c r="D468" s="608" t="s">
        <v>3184</v>
      </c>
      <c r="E468" s="608" t="s">
        <v>3265</v>
      </c>
      <c r="F468" s="608" t="s">
        <v>3104</v>
      </c>
      <c r="G468" s="608" t="s">
        <v>3266</v>
      </c>
      <c r="H468" s="609">
        <v>9.1999999999999993</v>
      </c>
      <c r="I468" s="608">
        <v>4</v>
      </c>
      <c r="J468" s="610">
        <v>0.15</v>
      </c>
      <c r="K468" s="609">
        <f t="shared" si="7"/>
        <v>36.799999999999997</v>
      </c>
      <c r="L468" s="608" t="s">
        <v>3063</v>
      </c>
      <c r="M468" s="608" t="s">
        <v>3181</v>
      </c>
      <c r="N468" s="608" t="s">
        <v>3182</v>
      </c>
      <c r="O468" s="608" t="s">
        <v>3075</v>
      </c>
      <c r="P468" s="608" t="s">
        <v>988</v>
      </c>
      <c r="Q468" s="608" t="s">
        <v>3106</v>
      </c>
    </row>
    <row r="469" spans="1:17">
      <c r="A469" s="611">
        <v>43153</v>
      </c>
      <c r="B469" s="611">
        <v>43170</v>
      </c>
      <c r="C469" s="611">
        <v>43163</v>
      </c>
      <c r="D469" s="612" t="s">
        <v>3199</v>
      </c>
      <c r="E469" s="612" t="s">
        <v>3357</v>
      </c>
      <c r="F469" s="612" t="s">
        <v>3104</v>
      </c>
      <c r="G469" s="612" t="s">
        <v>3358</v>
      </c>
      <c r="H469" s="613">
        <v>31.23</v>
      </c>
      <c r="I469" s="612">
        <v>2</v>
      </c>
      <c r="J469" s="614">
        <v>0</v>
      </c>
      <c r="K469" s="613">
        <f t="shared" si="7"/>
        <v>62.46</v>
      </c>
      <c r="L469" s="612" t="s">
        <v>3063</v>
      </c>
      <c r="M469" s="612" t="s">
        <v>3435</v>
      </c>
      <c r="N469" s="612" t="s">
        <v>3436</v>
      </c>
      <c r="O469" s="612" t="s">
        <v>3437</v>
      </c>
      <c r="P469" s="612" t="s">
        <v>1743</v>
      </c>
      <c r="Q469" s="612" t="s">
        <v>3157</v>
      </c>
    </row>
    <row r="470" spans="1:17">
      <c r="A470" s="607">
        <v>43154</v>
      </c>
      <c r="B470" s="607">
        <v>43168</v>
      </c>
      <c r="C470" s="607">
        <v>43157</v>
      </c>
      <c r="D470" s="608" t="s">
        <v>3059</v>
      </c>
      <c r="E470" s="608" t="s">
        <v>3111</v>
      </c>
      <c r="F470" s="608" t="s">
        <v>3045</v>
      </c>
      <c r="G470" s="608" t="s">
        <v>3112</v>
      </c>
      <c r="H470" s="609">
        <v>12.5</v>
      </c>
      <c r="I470" s="608">
        <v>14</v>
      </c>
      <c r="J470" s="610">
        <v>0</v>
      </c>
      <c r="K470" s="609">
        <f t="shared" si="7"/>
        <v>175</v>
      </c>
      <c r="L470" s="608" t="s">
        <v>3047</v>
      </c>
      <c r="M470" s="608" t="s">
        <v>3438</v>
      </c>
      <c r="N470" s="608" t="s">
        <v>3439</v>
      </c>
      <c r="O470" s="608" t="s">
        <v>3440</v>
      </c>
      <c r="P470" s="608" t="s">
        <v>988</v>
      </c>
      <c r="Q470" s="608" t="s">
        <v>3051</v>
      </c>
    </row>
    <row r="471" spans="1:17">
      <c r="A471" s="611">
        <v>42423</v>
      </c>
      <c r="B471" s="611">
        <v>42454</v>
      </c>
      <c r="C471" s="611">
        <v>42425</v>
      </c>
      <c r="D471" s="612" t="s">
        <v>3059</v>
      </c>
      <c r="E471" s="612" t="s">
        <v>3136</v>
      </c>
      <c r="F471" s="612" t="s">
        <v>3045</v>
      </c>
      <c r="G471" s="612" t="s">
        <v>3117</v>
      </c>
      <c r="H471" s="613">
        <v>55</v>
      </c>
      <c r="I471" s="612">
        <v>20</v>
      </c>
      <c r="J471" s="614">
        <v>0</v>
      </c>
      <c r="K471" s="613">
        <f t="shared" si="7"/>
        <v>1100</v>
      </c>
      <c r="L471" s="612" t="s">
        <v>3047</v>
      </c>
      <c r="M471" s="612" t="s">
        <v>3438</v>
      </c>
      <c r="N471" s="612" t="s">
        <v>3439</v>
      </c>
      <c r="O471" s="612" t="s">
        <v>3440</v>
      </c>
      <c r="P471" s="612" t="s">
        <v>988</v>
      </c>
      <c r="Q471" s="612" t="s">
        <v>3102</v>
      </c>
    </row>
    <row r="472" spans="1:17">
      <c r="A472" s="607">
        <v>43154</v>
      </c>
      <c r="B472" s="607">
        <v>43253</v>
      </c>
      <c r="C472" s="607">
        <v>43156</v>
      </c>
      <c r="D472" s="608" t="s">
        <v>3288</v>
      </c>
      <c r="E472" s="608" t="s">
        <v>3355</v>
      </c>
      <c r="F472" s="608" t="s">
        <v>3108</v>
      </c>
      <c r="G472" s="608" t="s">
        <v>3356</v>
      </c>
      <c r="H472" s="609">
        <v>263.5</v>
      </c>
      <c r="I472" s="608">
        <v>49</v>
      </c>
      <c r="J472" s="610">
        <v>0.2</v>
      </c>
      <c r="K472" s="609">
        <f t="shared" si="7"/>
        <v>12911.5</v>
      </c>
      <c r="L472" s="608" t="s">
        <v>3072</v>
      </c>
      <c r="M472" s="608" t="s">
        <v>3364</v>
      </c>
      <c r="N472" s="608" t="s">
        <v>3365</v>
      </c>
      <c r="O472" s="608" t="s">
        <v>3366</v>
      </c>
      <c r="P472" s="608" t="s">
        <v>859</v>
      </c>
      <c r="Q472" s="608" t="s">
        <v>3110</v>
      </c>
    </row>
    <row r="473" spans="1:17">
      <c r="A473" s="611">
        <v>42423</v>
      </c>
      <c r="B473" s="611">
        <v>42439</v>
      </c>
      <c r="C473" s="611">
        <v>42430</v>
      </c>
      <c r="D473" s="612" t="s">
        <v>3288</v>
      </c>
      <c r="E473" s="612" t="s">
        <v>3180</v>
      </c>
      <c r="F473" s="612" t="s">
        <v>3108</v>
      </c>
      <c r="G473" s="612" t="s">
        <v>3131</v>
      </c>
      <c r="H473" s="613">
        <v>18</v>
      </c>
      <c r="I473" s="612">
        <v>60</v>
      </c>
      <c r="J473" s="614">
        <v>0.2</v>
      </c>
      <c r="K473" s="613">
        <f t="shared" si="7"/>
        <v>1080</v>
      </c>
      <c r="L473" s="612" t="s">
        <v>3072</v>
      </c>
      <c r="M473" s="612" t="s">
        <v>3364</v>
      </c>
      <c r="N473" s="612" t="s">
        <v>3365</v>
      </c>
      <c r="O473" s="612" t="s">
        <v>3366</v>
      </c>
      <c r="P473" s="612" t="s">
        <v>859</v>
      </c>
      <c r="Q473" s="612" t="s">
        <v>3183</v>
      </c>
    </row>
    <row r="474" spans="1:17">
      <c r="A474" s="607">
        <v>42789</v>
      </c>
      <c r="B474" s="607">
        <v>42793</v>
      </c>
      <c r="C474" s="607">
        <v>42789</v>
      </c>
      <c r="D474" s="608" t="s">
        <v>3288</v>
      </c>
      <c r="E474" s="608" t="s">
        <v>3281</v>
      </c>
      <c r="F474" s="608" t="s">
        <v>3104</v>
      </c>
      <c r="G474" s="608" t="s">
        <v>3282</v>
      </c>
      <c r="H474" s="609">
        <v>12.5</v>
      </c>
      <c r="I474" s="608">
        <v>30</v>
      </c>
      <c r="J474" s="610">
        <v>0.2</v>
      </c>
      <c r="K474" s="609">
        <f t="shared" si="7"/>
        <v>375</v>
      </c>
      <c r="L474" s="608" t="s">
        <v>3072</v>
      </c>
      <c r="M474" s="608" t="s">
        <v>3364</v>
      </c>
      <c r="N474" s="608" t="s">
        <v>3365</v>
      </c>
      <c r="O474" s="608" t="s">
        <v>3366</v>
      </c>
      <c r="P474" s="608" t="s">
        <v>859</v>
      </c>
      <c r="Q474" s="608" t="s">
        <v>3106</v>
      </c>
    </row>
    <row r="475" spans="1:17">
      <c r="A475" s="611">
        <v>43155</v>
      </c>
      <c r="B475" s="611">
        <v>43251</v>
      </c>
      <c r="C475" s="611">
        <v>43156</v>
      </c>
      <c r="D475" s="612" t="s">
        <v>3059</v>
      </c>
      <c r="E475" s="612" t="s">
        <v>3122</v>
      </c>
      <c r="F475" s="612" t="s">
        <v>3123</v>
      </c>
      <c r="G475" s="612" t="s">
        <v>3124</v>
      </c>
      <c r="H475" s="613">
        <v>24</v>
      </c>
      <c r="I475" s="612">
        <v>10</v>
      </c>
      <c r="J475" s="614">
        <v>0.25</v>
      </c>
      <c r="K475" s="613">
        <f t="shared" si="7"/>
        <v>240</v>
      </c>
      <c r="L475" s="612" t="s">
        <v>3072</v>
      </c>
      <c r="M475" s="612" t="s">
        <v>3381</v>
      </c>
      <c r="N475" s="612" t="s">
        <v>3382</v>
      </c>
      <c r="O475" s="612" t="s">
        <v>3383</v>
      </c>
      <c r="P475" s="612" t="s">
        <v>982</v>
      </c>
      <c r="Q475" s="612" t="s">
        <v>3125</v>
      </c>
    </row>
    <row r="476" spans="1:17">
      <c r="A476" s="607">
        <v>42790</v>
      </c>
      <c r="B476" s="607">
        <v>42810</v>
      </c>
      <c r="C476" s="607">
        <v>42793</v>
      </c>
      <c r="D476" s="608" t="s">
        <v>3059</v>
      </c>
      <c r="E476" s="608" t="s">
        <v>3210</v>
      </c>
      <c r="F476" s="608" t="s">
        <v>3108</v>
      </c>
      <c r="G476" s="608" t="s">
        <v>3211</v>
      </c>
      <c r="H476" s="609">
        <v>18</v>
      </c>
      <c r="I476" s="608">
        <v>20</v>
      </c>
      <c r="J476" s="610">
        <v>0.25</v>
      </c>
      <c r="K476" s="609">
        <f t="shared" si="7"/>
        <v>360</v>
      </c>
      <c r="L476" s="608" t="s">
        <v>3072</v>
      </c>
      <c r="M476" s="608" t="s">
        <v>3381</v>
      </c>
      <c r="N476" s="608" t="s">
        <v>3382</v>
      </c>
      <c r="O476" s="608" t="s">
        <v>3383</v>
      </c>
      <c r="P476" s="608" t="s">
        <v>982</v>
      </c>
      <c r="Q476" s="608" t="s">
        <v>3115</v>
      </c>
    </row>
    <row r="477" spans="1:17">
      <c r="A477" s="611">
        <v>43158</v>
      </c>
      <c r="B477" s="611">
        <v>43189</v>
      </c>
      <c r="C477" s="611">
        <v>43162</v>
      </c>
      <c r="D477" s="612" t="s">
        <v>3071</v>
      </c>
      <c r="E477" s="612" t="s">
        <v>3192</v>
      </c>
      <c r="F477" s="612" t="s">
        <v>3053</v>
      </c>
      <c r="G477" s="612" t="s">
        <v>3092</v>
      </c>
      <c r="H477" s="613">
        <v>38</v>
      </c>
      <c r="I477" s="612">
        <v>5</v>
      </c>
      <c r="J477" s="614">
        <v>0</v>
      </c>
      <c r="K477" s="613">
        <f t="shared" si="7"/>
        <v>190</v>
      </c>
      <c r="L477" s="612" t="s">
        <v>3063</v>
      </c>
      <c r="M477" s="612" t="s">
        <v>3398</v>
      </c>
      <c r="N477" s="612" t="s">
        <v>3399</v>
      </c>
      <c r="O477" s="612" t="s">
        <v>3400</v>
      </c>
      <c r="P477" s="612" t="s">
        <v>1461</v>
      </c>
      <c r="Q477" s="612" t="s">
        <v>3093</v>
      </c>
    </row>
    <row r="478" spans="1:17">
      <c r="A478" s="607">
        <v>42062</v>
      </c>
      <c r="B478" s="607">
        <v>42145</v>
      </c>
      <c r="C478" s="607">
        <v>42071</v>
      </c>
      <c r="D478" s="608" t="s">
        <v>3071</v>
      </c>
      <c r="E478" s="608" t="s">
        <v>3293</v>
      </c>
      <c r="F478" s="608" t="s">
        <v>3053</v>
      </c>
      <c r="G478" s="608" t="s">
        <v>3294</v>
      </c>
      <c r="H478" s="609">
        <v>33.25</v>
      </c>
      <c r="I478" s="608">
        <v>7</v>
      </c>
      <c r="J478" s="610">
        <v>0</v>
      </c>
      <c r="K478" s="609">
        <f t="shared" si="7"/>
        <v>232.75</v>
      </c>
      <c r="L478" s="608" t="s">
        <v>3063</v>
      </c>
      <c r="M478" s="608" t="s">
        <v>3398</v>
      </c>
      <c r="N478" s="608" t="s">
        <v>3399</v>
      </c>
      <c r="O478" s="608" t="s">
        <v>3400</v>
      </c>
      <c r="P478" s="608" t="s">
        <v>1461</v>
      </c>
      <c r="Q478" s="608" t="s">
        <v>3150</v>
      </c>
    </row>
    <row r="479" spans="1:17">
      <c r="A479" s="611">
        <v>42427</v>
      </c>
      <c r="B479" s="611">
        <v>42519</v>
      </c>
      <c r="C479" s="611">
        <v>42433</v>
      </c>
      <c r="D479" s="612" t="s">
        <v>3071</v>
      </c>
      <c r="E479" s="612" t="s">
        <v>3068</v>
      </c>
      <c r="F479" s="612" t="s">
        <v>3061</v>
      </c>
      <c r="G479" s="612" t="s">
        <v>3069</v>
      </c>
      <c r="H479" s="613">
        <v>23.25</v>
      </c>
      <c r="I479" s="612">
        <v>35</v>
      </c>
      <c r="J479" s="614">
        <v>0</v>
      </c>
      <c r="K479" s="613">
        <f t="shared" si="7"/>
        <v>813.75</v>
      </c>
      <c r="L479" s="612" t="s">
        <v>3072</v>
      </c>
      <c r="M479" s="612" t="s">
        <v>3384</v>
      </c>
      <c r="N479" s="612" t="s">
        <v>3385</v>
      </c>
      <c r="O479" s="612" t="s">
        <v>3386</v>
      </c>
      <c r="P479" s="612" t="s">
        <v>2336</v>
      </c>
      <c r="Q479" s="612" t="s">
        <v>3070</v>
      </c>
    </row>
    <row r="480" spans="1:17">
      <c r="A480" s="607">
        <v>42794</v>
      </c>
      <c r="B480" s="607">
        <v>42861</v>
      </c>
      <c r="C480" s="607">
        <v>42795</v>
      </c>
      <c r="D480" s="608" t="s">
        <v>3288</v>
      </c>
      <c r="E480" s="608" t="s">
        <v>3275</v>
      </c>
      <c r="F480" s="608" t="s">
        <v>3077</v>
      </c>
      <c r="G480" s="608" t="s">
        <v>3276</v>
      </c>
      <c r="H480" s="609">
        <v>12</v>
      </c>
      <c r="I480" s="608">
        <v>20</v>
      </c>
      <c r="J480" s="610">
        <v>0</v>
      </c>
      <c r="K480" s="609">
        <f t="shared" si="7"/>
        <v>240</v>
      </c>
      <c r="L480" s="608" t="s">
        <v>3063</v>
      </c>
      <c r="M480" s="608" t="s">
        <v>3283</v>
      </c>
      <c r="N480" s="608" t="s">
        <v>3284</v>
      </c>
      <c r="O480" s="608" t="s">
        <v>3285</v>
      </c>
      <c r="P480" s="608" t="s">
        <v>1743</v>
      </c>
      <c r="Q480" s="608" t="s">
        <v>3279</v>
      </c>
    </row>
    <row r="481" spans="1:17">
      <c r="A481" s="611">
        <v>42064</v>
      </c>
      <c r="B481" s="611">
        <v>42089</v>
      </c>
      <c r="C481" s="611">
        <v>42068</v>
      </c>
      <c r="D481" s="612" t="s">
        <v>3084</v>
      </c>
      <c r="E481" s="612" t="s">
        <v>3379</v>
      </c>
      <c r="F481" s="612" t="s">
        <v>3104</v>
      </c>
      <c r="G481" s="612" t="s">
        <v>3380</v>
      </c>
      <c r="H481" s="613">
        <v>16.25</v>
      </c>
      <c r="I481" s="612">
        <v>40</v>
      </c>
      <c r="J481" s="614">
        <v>0</v>
      </c>
      <c r="K481" s="613">
        <f t="shared" si="7"/>
        <v>650</v>
      </c>
      <c r="L481" s="612" t="s">
        <v>3072</v>
      </c>
      <c r="M481" s="612" t="s">
        <v>3304</v>
      </c>
      <c r="N481" s="612" t="s">
        <v>3305</v>
      </c>
      <c r="O481" s="612" t="s">
        <v>3306</v>
      </c>
      <c r="P481" s="612" t="s">
        <v>921</v>
      </c>
      <c r="Q481" s="612" t="s">
        <v>3115</v>
      </c>
    </row>
    <row r="482" spans="1:17">
      <c r="A482" s="607">
        <v>42064</v>
      </c>
      <c r="B482" s="607">
        <v>42118</v>
      </c>
      <c r="C482" s="607">
        <v>42065</v>
      </c>
      <c r="D482" s="608" t="s">
        <v>3084</v>
      </c>
      <c r="E482" s="608" t="s">
        <v>3255</v>
      </c>
      <c r="F482" s="608" t="s">
        <v>3081</v>
      </c>
      <c r="G482" s="608" t="s">
        <v>3256</v>
      </c>
      <c r="H482" s="609">
        <v>43.9</v>
      </c>
      <c r="I482" s="608">
        <v>35</v>
      </c>
      <c r="J482" s="610">
        <v>0.25</v>
      </c>
      <c r="K482" s="609">
        <f t="shared" si="7"/>
        <v>1536.5</v>
      </c>
      <c r="L482" s="608" t="s">
        <v>3072</v>
      </c>
      <c r="M482" s="608" t="s">
        <v>3304</v>
      </c>
      <c r="N482" s="608" t="s">
        <v>3305</v>
      </c>
      <c r="O482" s="608" t="s">
        <v>3306</v>
      </c>
      <c r="P482" s="608" t="s">
        <v>921</v>
      </c>
      <c r="Q482" s="608" t="s">
        <v>3139</v>
      </c>
    </row>
    <row r="483" spans="1:17">
      <c r="A483" s="611">
        <v>42431</v>
      </c>
      <c r="B483" s="611">
        <v>42437</v>
      </c>
      <c r="C483" s="611">
        <v>42439</v>
      </c>
      <c r="D483" s="612" t="s">
        <v>3071</v>
      </c>
      <c r="E483" s="612" t="s">
        <v>3165</v>
      </c>
      <c r="F483" s="612" t="s">
        <v>3104</v>
      </c>
      <c r="G483" s="612" t="s">
        <v>3166</v>
      </c>
      <c r="H483" s="613">
        <v>10</v>
      </c>
      <c r="I483" s="612">
        <v>50</v>
      </c>
      <c r="J483" s="614">
        <v>0</v>
      </c>
      <c r="K483" s="613">
        <f t="shared" si="7"/>
        <v>500</v>
      </c>
      <c r="L483" s="612" t="s">
        <v>3063</v>
      </c>
      <c r="M483" s="612" t="s">
        <v>3161</v>
      </c>
      <c r="N483" s="612" t="s">
        <v>3162</v>
      </c>
      <c r="O483" s="612" t="s">
        <v>3163</v>
      </c>
      <c r="P483" s="612" t="s">
        <v>2336</v>
      </c>
      <c r="Q483" s="612" t="s">
        <v>3106</v>
      </c>
    </row>
    <row r="484" spans="1:17">
      <c r="A484" s="607">
        <v>42796</v>
      </c>
      <c r="B484" s="607">
        <v>42823</v>
      </c>
      <c r="C484" s="607">
        <v>42806</v>
      </c>
      <c r="D484" s="608" t="s">
        <v>3071</v>
      </c>
      <c r="E484" s="608" t="s">
        <v>3136</v>
      </c>
      <c r="F484" s="608" t="s">
        <v>3045</v>
      </c>
      <c r="G484" s="608" t="s">
        <v>3117</v>
      </c>
      <c r="H484" s="609">
        <v>55</v>
      </c>
      <c r="I484" s="608">
        <v>70</v>
      </c>
      <c r="J484" s="610">
        <v>0.2</v>
      </c>
      <c r="K484" s="609">
        <f t="shared" si="7"/>
        <v>3850</v>
      </c>
      <c r="L484" s="608" t="s">
        <v>3063</v>
      </c>
      <c r="M484" s="608" t="s">
        <v>3161</v>
      </c>
      <c r="N484" s="608" t="s">
        <v>3162</v>
      </c>
      <c r="O484" s="608" t="s">
        <v>3163</v>
      </c>
      <c r="P484" s="608" t="s">
        <v>2336</v>
      </c>
      <c r="Q484" s="608" t="s">
        <v>3102</v>
      </c>
    </row>
    <row r="485" spans="1:17">
      <c r="A485" s="611">
        <v>42065</v>
      </c>
      <c r="B485" s="611">
        <v>42131</v>
      </c>
      <c r="C485" s="611">
        <v>42070</v>
      </c>
      <c r="D485" s="612" t="s">
        <v>3071</v>
      </c>
      <c r="E485" s="612" t="s">
        <v>3200</v>
      </c>
      <c r="F485" s="612" t="s">
        <v>3123</v>
      </c>
      <c r="G485" s="612" t="s">
        <v>3201</v>
      </c>
      <c r="H485" s="613">
        <v>39</v>
      </c>
      <c r="I485" s="612">
        <v>45</v>
      </c>
      <c r="J485" s="614">
        <v>0.2</v>
      </c>
      <c r="K485" s="613">
        <f t="shared" si="7"/>
        <v>1755</v>
      </c>
      <c r="L485" s="612" t="s">
        <v>3063</v>
      </c>
      <c r="M485" s="612" t="s">
        <v>3161</v>
      </c>
      <c r="N485" s="612" t="s">
        <v>3162</v>
      </c>
      <c r="O485" s="612" t="s">
        <v>3163</v>
      </c>
      <c r="P485" s="612" t="s">
        <v>2336</v>
      </c>
      <c r="Q485" s="612" t="s">
        <v>3139</v>
      </c>
    </row>
    <row r="486" spans="1:17">
      <c r="A486" s="607">
        <v>43161</v>
      </c>
      <c r="B486" s="607">
        <v>43220</v>
      </c>
      <c r="C486" s="607">
        <v>43167</v>
      </c>
      <c r="D486" s="608" t="s">
        <v>3071</v>
      </c>
      <c r="E486" s="608" t="s">
        <v>3192</v>
      </c>
      <c r="F486" s="608" t="s">
        <v>3053</v>
      </c>
      <c r="G486" s="608" t="s">
        <v>3092</v>
      </c>
      <c r="H486" s="609">
        <v>38</v>
      </c>
      <c r="I486" s="608">
        <v>30</v>
      </c>
      <c r="J486" s="610">
        <v>0</v>
      </c>
      <c r="K486" s="609">
        <f t="shared" si="7"/>
        <v>1140</v>
      </c>
      <c r="L486" s="608" t="s">
        <v>3063</v>
      </c>
      <c r="M486" s="608" t="s">
        <v>3161</v>
      </c>
      <c r="N486" s="608" t="s">
        <v>3162</v>
      </c>
      <c r="O486" s="608" t="s">
        <v>3163</v>
      </c>
      <c r="P486" s="608" t="s">
        <v>2336</v>
      </c>
      <c r="Q486" s="608" t="s">
        <v>3093</v>
      </c>
    </row>
    <row r="487" spans="1:17">
      <c r="A487" s="611">
        <v>42796</v>
      </c>
      <c r="B487" s="611">
        <v>42821</v>
      </c>
      <c r="C487" s="611">
        <v>42799</v>
      </c>
      <c r="D487" s="612" t="s">
        <v>3071</v>
      </c>
      <c r="E487" s="612" t="s">
        <v>3200</v>
      </c>
      <c r="F487" s="612" t="s">
        <v>3123</v>
      </c>
      <c r="G487" s="612" t="s">
        <v>3201</v>
      </c>
      <c r="H487" s="613">
        <v>39</v>
      </c>
      <c r="I487" s="612">
        <v>50</v>
      </c>
      <c r="J487" s="614">
        <v>0.25</v>
      </c>
      <c r="K487" s="613">
        <f t="shared" si="7"/>
        <v>1950</v>
      </c>
      <c r="L487" s="612" t="s">
        <v>3072</v>
      </c>
      <c r="M487" s="612" t="s">
        <v>3417</v>
      </c>
      <c r="N487" s="612" t="s">
        <v>3418</v>
      </c>
      <c r="O487" s="612" t="s">
        <v>3419</v>
      </c>
      <c r="P487" s="612" t="s">
        <v>859</v>
      </c>
      <c r="Q487" s="612" t="s">
        <v>3139</v>
      </c>
    </row>
    <row r="488" spans="1:17">
      <c r="A488" s="607">
        <v>42431</v>
      </c>
      <c r="B488" s="607">
        <v>42499</v>
      </c>
      <c r="C488" s="607">
        <v>42437</v>
      </c>
      <c r="D488" s="608" t="s">
        <v>3071</v>
      </c>
      <c r="E488" s="608" t="s">
        <v>3215</v>
      </c>
      <c r="F488" s="608" t="s">
        <v>3077</v>
      </c>
      <c r="G488" s="608" t="s">
        <v>3216</v>
      </c>
      <c r="H488" s="609">
        <v>18.399999999999999</v>
      </c>
      <c r="I488" s="608">
        <v>50</v>
      </c>
      <c r="J488" s="610">
        <v>0.25</v>
      </c>
      <c r="K488" s="609">
        <f t="shared" si="7"/>
        <v>919.99999999999989</v>
      </c>
      <c r="L488" s="608" t="s">
        <v>3072</v>
      </c>
      <c r="M488" s="608" t="s">
        <v>3417</v>
      </c>
      <c r="N488" s="608" t="s">
        <v>3418</v>
      </c>
      <c r="O488" s="608" t="s">
        <v>3419</v>
      </c>
      <c r="P488" s="608" t="s">
        <v>859</v>
      </c>
      <c r="Q488" s="608" t="s">
        <v>3079</v>
      </c>
    </row>
    <row r="489" spans="1:17">
      <c r="A489" s="611">
        <v>42431</v>
      </c>
      <c r="B489" s="611">
        <v>42480</v>
      </c>
      <c r="C489" s="611">
        <v>42439</v>
      </c>
      <c r="D489" s="612" t="s">
        <v>3071</v>
      </c>
      <c r="E489" s="612" t="s">
        <v>3362</v>
      </c>
      <c r="F489" s="612" t="s">
        <v>3104</v>
      </c>
      <c r="G489" s="612" t="s">
        <v>3363</v>
      </c>
      <c r="H489" s="613">
        <v>9.5</v>
      </c>
      <c r="I489" s="612">
        <v>30</v>
      </c>
      <c r="J489" s="614">
        <v>0.25</v>
      </c>
      <c r="K489" s="613">
        <f t="shared" si="7"/>
        <v>285</v>
      </c>
      <c r="L489" s="612" t="s">
        <v>3072</v>
      </c>
      <c r="M489" s="612" t="s">
        <v>3417</v>
      </c>
      <c r="N489" s="612" t="s">
        <v>3418</v>
      </c>
      <c r="O489" s="612" t="s">
        <v>3419</v>
      </c>
      <c r="P489" s="612" t="s">
        <v>859</v>
      </c>
      <c r="Q489" s="612" t="s">
        <v>3367</v>
      </c>
    </row>
    <row r="490" spans="1:17">
      <c r="A490" s="607">
        <v>42797</v>
      </c>
      <c r="B490" s="607">
        <v>42860</v>
      </c>
      <c r="C490" s="607">
        <v>42805</v>
      </c>
      <c r="D490" s="608" t="s">
        <v>3084</v>
      </c>
      <c r="E490" s="608" t="s">
        <v>3357</v>
      </c>
      <c r="F490" s="608" t="s">
        <v>3104</v>
      </c>
      <c r="G490" s="608" t="s">
        <v>3358</v>
      </c>
      <c r="H490" s="609">
        <v>31.23</v>
      </c>
      <c r="I490" s="608">
        <v>10</v>
      </c>
      <c r="J490" s="610">
        <v>0</v>
      </c>
      <c r="K490" s="609">
        <f t="shared" si="7"/>
        <v>312.3</v>
      </c>
      <c r="L490" s="608" t="s">
        <v>3072</v>
      </c>
      <c r="M490" s="608" t="s">
        <v>3227</v>
      </c>
      <c r="N490" s="608" t="s">
        <v>3228</v>
      </c>
      <c r="O490" s="608" t="s">
        <v>3229</v>
      </c>
      <c r="P490" s="608" t="s">
        <v>3188</v>
      </c>
      <c r="Q490" s="608" t="s">
        <v>3157</v>
      </c>
    </row>
    <row r="491" spans="1:17">
      <c r="A491" s="611">
        <v>43162</v>
      </c>
      <c r="B491" s="611">
        <v>43209</v>
      </c>
      <c r="C491" s="611">
        <v>43172</v>
      </c>
      <c r="D491" s="612" t="s">
        <v>3084</v>
      </c>
      <c r="E491" s="612" t="s">
        <v>3286</v>
      </c>
      <c r="F491" s="612" t="s">
        <v>3123</v>
      </c>
      <c r="G491" s="612" t="s">
        <v>3287</v>
      </c>
      <c r="H491" s="613">
        <v>7.45</v>
      </c>
      <c r="I491" s="612">
        <v>40</v>
      </c>
      <c r="J491" s="614">
        <v>0</v>
      </c>
      <c r="K491" s="613">
        <f t="shared" si="7"/>
        <v>298</v>
      </c>
      <c r="L491" s="612" t="s">
        <v>3072</v>
      </c>
      <c r="M491" s="612" t="s">
        <v>3227</v>
      </c>
      <c r="N491" s="612" t="s">
        <v>3228</v>
      </c>
      <c r="O491" s="612" t="s">
        <v>3229</v>
      </c>
      <c r="P491" s="612" t="s">
        <v>3188</v>
      </c>
      <c r="Q491" s="612" t="s">
        <v>3125</v>
      </c>
    </row>
    <row r="492" spans="1:17">
      <c r="A492" s="607">
        <v>42435</v>
      </c>
      <c r="B492" s="607">
        <v>42534</v>
      </c>
      <c r="C492" s="607">
        <v>42440</v>
      </c>
      <c r="D492" s="608" t="s">
        <v>3084</v>
      </c>
      <c r="E492" s="608" t="s">
        <v>3192</v>
      </c>
      <c r="F492" s="608" t="s">
        <v>3053</v>
      </c>
      <c r="G492" s="608" t="s">
        <v>3092</v>
      </c>
      <c r="H492" s="609">
        <v>38</v>
      </c>
      <c r="I492" s="608">
        <v>28</v>
      </c>
      <c r="J492" s="610">
        <v>0</v>
      </c>
      <c r="K492" s="609">
        <f t="shared" si="7"/>
        <v>1064</v>
      </c>
      <c r="L492" s="608" t="s">
        <v>3047</v>
      </c>
      <c r="M492" s="608" t="s">
        <v>3368</v>
      </c>
      <c r="N492" s="608" t="s">
        <v>3369</v>
      </c>
      <c r="O492" s="608" t="s">
        <v>3354</v>
      </c>
      <c r="P492" s="608" t="s">
        <v>915</v>
      </c>
      <c r="Q492" s="608" t="s">
        <v>3093</v>
      </c>
    </row>
    <row r="493" spans="1:17">
      <c r="A493" s="611">
        <v>42435</v>
      </c>
      <c r="B493" s="611">
        <v>42476</v>
      </c>
      <c r="C493" s="611">
        <v>42441</v>
      </c>
      <c r="D493" s="612" t="s">
        <v>3084</v>
      </c>
      <c r="E493" s="612" t="s">
        <v>3056</v>
      </c>
      <c r="F493" s="612" t="s">
        <v>3045</v>
      </c>
      <c r="G493" s="612" t="s">
        <v>3057</v>
      </c>
      <c r="H493" s="613">
        <v>21</v>
      </c>
      <c r="I493" s="612">
        <v>6</v>
      </c>
      <c r="J493" s="614">
        <v>0</v>
      </c>
      <c r="K493" s="613">
        <f t="shared" si="7"/>
        <v>126</v>
      </c>
      <c r="L493" s="612" t="s">
        <v>3072</v>
      </c>
      <c r="M493" s="612" t="s">
        <v>3196</v>
      </c>
      <c r="N493" s="612" t="s">
        <v>3197</v>
      </c>
      <c r="O493" s="612" t="s">
        <v>3198</v>
      </c>
      <c r="P493" s="612" t="s">
        <v>1303</v>
      </c>
      <c r="Q493" s="612" t="s">
        <v>3058</v>
      </c>
    </row>
    <row r="494" spans="1:17">
      <c r="A494" s="607">
        <v>42435</v>
      </c>
      <c r="B494" s="607">
        <v>42473</v>
      </c>
      <c r="C494" s="607">
        <v>42444</v>
      </c>
      <c r="D494" s="608" t="s">
        <v>3084</v>
      </c>
      <c r="E494" s="608" t="s">
        <v>3210</v>
      </c>
      <c r="F494" s="608" t="s">
        <v>3108</v>
      </c>
      <c r="G494" s="608" t="s">
        <v>3211</v>
      </c>
      <c r="H494" s="609">
        <v>18</v>
      </c>
      <c r="I494" s="608">
        <v>18</v>
      </c>
      <c r="J494" s="610">
        <v>0.15</v>
      </c>
      <c r="K494" s="609">
        <f t="shared" si="7"/>
        <v>324</v>
      </c>
      <c r="L494" s="608" t="s">
        <v>3072</v>
      </c>
      <c r="M494" s="608" t="s">
        <v>3196</v>
      </c>
      <c r="N494" s="608" t="s">
        <v>3197</v>
      </c>
      <c r="O494" s="608" t="s">
        <v>3198</v>
      </c>
      <c r="P494" s="608" t="s">
        <v>1303</v>
      </c>
      <c r="Q494" s="608" t="s">
        <v>3115</v>
      </c>
    </row>
    <row r="495" spans="1:17">
      <c r="A495" s="611">
        <v>42801</v>
      </c>
      <c r="B495" s="611">
        <v>42855</v>
      </c>
      <c r="C495" s="611">
        <v>42801</v>
      </c>
      <c r="D495" s="612" t="s">
        <v>3184</v>
      </c>
      <c r="E495" s="612" t="s">
        <v>3044</v>
      </c>
      <c r="F495" s="612" t="s">
        <v>3045</v>
      </c>
      <c r="G495" s="612" t="s">
        <v>3046</v>
      </c>
      <c r="H495" s="613">
        <v>34.799999999999997</v>
      </c>
      <c r="I495" s="612">
        <v>10</v>
      </c>
      <c r="J495" s="614">
        <v>0</v>
      </c>
      <c r="K495" s="613">
        <f t="shared" si="7"/>
        <v>348</v>
      </c>
      <c r="L495" s="612" t="s">
        <v>3072</v>
      </c>
      <c r="M495" s="612" t="s">
        <v>3441</v>
      </c>
      <c r="N495" s="612" t="s">
        <v>3442</v>
      </c>
      <c r="O495" s="612" t="s">
        <v>186</v>
      </c>
      <c r="P495" s="612" t="s">
        <v>389</v>
      </c>
      <c r="Q495" s="612" t="s">
        <v>3051</v>
      </c>
    </row>
    <row r="496" spans="1:17">
      <c r="A496" s="607">
        <v>42801</v>
      </c>
      <c r="B496" s="607">
        <v>42830</v>
      </c>
      <c r="C496" s="607">
        <v>42810</v>
      </c>
      <c r="D496" s="608" t="s">
        <v>3184</v>
      </c>
      <c r="E496" s="608" t="s">
        <v>3085</v>
      </c>
      <c r="F496" s="608" t="s">
        <v>3053</v>
      </c>
      <c r="G496" s="608" t="s">
        <v>3086</v>
      </c>
      <c r="H496" s="609">
        <v>21</v>
      </c>
      <c r="I496" s="608">
        <v>12</v>
      </c>
      <c r="J496" s="610">
        <v>0</v>
      </c>
      <c r="K496" s="609">
        <f t="shared" si="7"/>
        <v>252</v>
      </c>
      <c r="L496" s="608" t="s">
        <v>3072</v>
      </c>
      <c r="M496" s="608" t="s">
        <v>3441</v>
      </c>
      <c r="N496" s="608" t="s">
        <v>3442</v>
      </c>
      <c r="O496" s="608" t="s">
        <v>186</v>
      </c>
      <c r="P496" s="608" t="s">
        <v>389</v>
      </c>
      <c r="Q496" s="608" t="s">
        <v>3090</v>
      </c>
    </row>
    <row r="497" spans="1:17">
      <c r="A497" s="611">
        <v>43166</v>
      </c>
      <c r="B497" s="611">
        <v>43195</v>
      </c>
      <c r="C497" s="611">
        <v>43168</v>
      </c>
      <c r="D497" s="612" t="s">
        <v>3184</v>
      </c>
      <c r="E497" s="612" t="s">
        <v>3130</v>
      </c>
      <c r="F497" s="612" t="s">
        <v>3108</v>
      </c>
      <c r="G497" s="612" t="s">
        <v>3131</v>
      </c>
      <c r="H497" s="613">
        <v>19</v>
      </c>
      <c r="I497" s="612">
        <v>10</v>
      </c>
      <c r="J497" s="614">
        <v>0</v>
      </c>
      <c r="K497" s="613">
        <f t="shared" si="7"/>
        <v>190</v>
      </c>
      <c r="L497" s="612" t="s">
        <v>3072</v>
      </c>
      <c r="M497" s="612" t="s">
        <v>3441</v>
      </c>
      <c r="N497" s="612" t="s">
        <v>3442</v>
      </c>
      <c r="O497" s="612" t="s">
        <v>186</v>
      </c>
      <c r="P497" s="612" t="s">
        <v>389</v>
      </c>
      <c r="Q497" s="612" t="s">
        <v>3135</v>
      </c>
    </row>
    <row r="498" spans="1:17">
      <c r="A498" s="607">
        <v>43167</v>
      </c>
      <c r="B498" s="607">
        <v>43238</v>
      </c>
      <c r="C498" s="607">
        <v>43169</v>
      </c>
      <c r="D498" s="608" t="s">
        <v>3084</v>
      </c>
      <c r="E498" s="608" t="s">
        <v>3293</v>
      </c>
      <c r="F498" s="608" t="s">
        <v>3053</v>
      </c>
      <c r="G498" s="608" t="s">
        <v>3294</v>
      </c>
      <c r="H498" s="609">
        <v>33.25</v>
      </c>
      <c r="I498" s="608">
        <v>30</v>
      </c>
      <c r="J498" s="610">
        <v>0.1</v>
      </c>
      <c r="K498" s="609">
        <f t="shared" si="7"/>
        <v>997.5</v>
      </c>
      <c r="L498" s="608" t="s">
        <v>3072</v>
      </c>
      <c r="M498" s="608" t="s">
        <v>3202</v>
      </c>
      <c r="N498" s="608" t="s">
        <v>3203</v>
      </c>
      <c r="O498" s="608" t="s">
        <v>3204</v>
      </c>
      <c r="P498" s="608" t="s">
        <v>982</v>
      </c>
      <c r="Q498" s="608" t="s">
        <v>3150</v>
      </c>
    </row>
    <row r="499" spans="1:17">
      <c r="A499" s="611">
        <v>42802</v>
      </c>
      <c r="B499" s="611">
        <v>42803</v>
      </c>
      <c r="C499" s="611">
        <v>42808</v>
      </c>
      <c r="D499" s="612" t="s">
        <v>3084</v>
      </c>
      <c r="E499" s="612" t="s">
        <v>3275</v>
      </c>
      <c r="F499" s="612" t="s">
        <v>3077</v>
      </c>
      <c r="G499" s="612" t="s">
        <v>3276</v>
      </c>
      <c r="H499" s="613">
        <v>12</v>
      </c>
      <c r="I499" s="612">
        <v>5</v>
      </c>
      <c r="J499" s="614">
        <v>0</v>
      </c>
      <c r="K499" s="613">
        <f t="shared" si="7"/>
        <v>60</v>
      </c>
      <c r="L499" s="612" t="s">
        <v>3072</v>
      </c>
      <c r="M499" s="612" t="s">
        <v>3202</v>
      </c>
      <c r="N499" s="612" t="s">
        <v>3203</v>
      </c>
      <c r="O499" s="612" t="s">
        <v>3204</v>
      </c>
      <c r="P499" s="612" t="s">
        <v>982</v>
      </c>
      <c r="Q499" s="612" t="s">
        <v>3279</v>
      </c>
    </row>
    <row r="500" spans="1:17">
      <c r="A500" s="607">
        <v>42071</v>
      </c>
      <c r="B500" s="607">
        <v>42088</v>
      </c>
      <c r="C500" s="607">
        <v>42076</v>
      </c>
      <c r="D500" s="608" t="s">
        <v>3084</v>
      </c>
      <c r="E500" s="608" t="s">
        <v>3260</v>
      </c>
      <c r="F500" s="608" t="s">
        <v>3108</v>
      </c>
      <c r="G500" s="608" t="s">
        <v>3261</v>
      </c>
      <c r="H500" s="609">
        <v>7.75</v>
      </c>
      <c r="I500" s="608">
        <v>24</v>
      </c>
      <c r="J500" s="610">
        <v>0.1</v>
      </c>
      <c r="K500" s="609">
        <f t="shared" si="7"/>
        <v>186</v>
      </c>
      <c r="L500" s="608" t="s">
        <v>3072</v>
      </c>
      <c r="M500" s="608" t="s">
        <v>3202</v>
      </c>
      <c r="N500" s="608" t="s">
        <v>3203</v>
      </c>
      <c r="O500" s="608" t="s">
        <v>3204</v>
      </c>
      <c r="P500" s="608" t="s">
        <v>982</v>
      </c>
      <c r="Q500" s="608" t="s">
        <v>3150</v>
      </c>
    </row>
    <row r="501" spans="1:17">
      <c r="A501" s="611">
        <v>42802</v>
      </c>
      <c r="B501" s="611">
        <v>42888</v>
      </c>
      <c r="C501" s="611">
        <v>42806</v>
      </c>
      <c r="D501" s="612" t="s">
        <v>3084</v>
      </c>
      <c r="E501" s="612" t="s">
        <v>3192</v>
      </c>
      <c r="F501" s="612" t="s">
        <v>3053</v>
      </c>
      <c r="G501" s="612" t="s">
        <v>3092</v>
      </c>
      <c r="H501" s="613">
        <v>38</v>
      </c>
      <c r="I501" s="612">
        <v>40</v>
      </c>
      <c r="J501" s="614">
        <v>0.1</v>
      </c>
      <c r="K501" s="613">
        <f t="shared" si="7"/>
        <v>1520</v>
      </c>
      <c r="L501" s="612" t="s">
        <v>3072</v>
      </c>
      <c r="M501" s="612" t="s">
        <v>3202</v>
      </c>
      <c r="N501" s="612" t="s">
        <v>3203</v>
      </c>
      <c r="O501" s="612" t="s">
        <v>3204</v>
      </c>
      <c r="P501" s="612" t="s">
        <v>982</v>
      </c>
      <c r="Q501" s="612" t="s">
        <v>3093</v>
      </c>
    </row>
    <row r="502" spans="1:17">
      <c r="A502" s="607">
        <v>42802</v>
      </c>
      <c r="B502" s="607">
        <v>42888</v>
      </c>
      <c r="C502" s="607">
        <v>42807</v>
      </c>
      <c r="D502" s="608" t="s">
        <v>3184</v>
      </c>
      <c r="E502" s="608" t="s">
        <v>3143</v>
      </c>
      <c r="F502" s="608" t="s">
        <v>3123</v>
      </c>
      <c r="G502" s="608" t="s">
        <v>3144</v>
      </c>
      <c r="H502" s="609">
        <v>32.799999999999997</v>
      </c>
      <c r="I502" s="608">
        <v>15</v>
      </c>
      <c r="J502" s="610">
        <v>0</v>
      </c>
      <c r="K502" s="609">
        <f t="shared" si="7"/>
        <v>491.99999999999994</v>
      </c>
      <c r="L502" s="608" t="s">
        <v>3063</v>
      </c>
      <c r="M502" s="608" t="s">
        <v>3207</v>
      </c>
      <c r="N502" s="608" t="s">
        <v>3208</v>
      </c>
      <c r="O502" s="608" t="s">
        <v>3209</v>
      </c>
      <c r="P502" s="608" t="s">
        <v>1373</v>
      </c>
      <c r="Q502" s="608" t="s">
        <v>3067</v>
      </c>
    </row>
    <row r="503" spans="1:17">
      <c r="A503" s="611">
        <v>42803</v>
      </c>
      <c r="B503" s="611">
        <v>42832</v>
      </c>
      <c r="C503" s="611">
        <v>42810</v>
      </c>
      <c r="D503" s="612" t="s">
        <v>3084</v>
      </c>
      <c r="E503" s="612" t="s">
        <v>3091</v>
      </c>
      <c r="F503" s="612" t="s">
        <v>3053</v>
      </c>
      <c r="G503" s="612" t="s">
        <v>3092</v>
      </c>
      <c r="H503" s="613">
        <v>19.5</v>
      </c>
      <c r="I503" s="612">
        <v>15</v>
      </c>
      <c r="J503" s="614">
        <v>0.2</v>
      </c>
      <c r="K503" s="613">
        <f t="shared" si="7"/>
        <v>292.5</v>
      </c>
      <c r="L503" s="612" t="s">
        <v>3072</v>
      </c>
      <c r="M503" s="612" t="s">
        <v>3064</v>
      </c>
      <c r="N503" s="612" t="s">
        <v>3065</v>
      </c>
      <c r="O503" s="612" t="s">
        <v>3066</v>
      </c>
      <c r="P503" s="612" t="s">
        <v>910</v>
      </c>
      <c r="Q503" s="612" t="s">
        <v>3093</v>
      </c>
    </row>
    <row r="504" spans="1:17">
      <c r="A504" s="607">
        <v>43168</v>
      </c>
      <c r="B504" s="607">
        <v>43180</v>
      </c>
      <c r="C504" s="607">
        <v>43170</v>
      </c>
      <c r="D504" s="608" t="s">
        <v>3084</v>
      </c>
      <c r="E504" s="608" t="s">
        <v>3280</v>
      </c>
      <c r="F504" s="608" t="s">
        <v>3108</v>
      </c>
      <c r="G504" s="608" t="s">
        <v>3131</v>
      </c>
      <c r="H504" s="609">
        <v>14</v>
      </c>
      <c r="I504" s="608">
        <v>20</v>
      </c>
      <c r="J504" s="610">
        <v>0.2</v>
      </c>
      <c r="K504" s="609">
        <f t="shared" si="7"/>
        <v>280</v>
      </c>
      <c r="L504" s="608" t="s">
        <v>3072</v>
      </c>
      <c r="M504" s="608" t="s">
        <v>3064</v>
      </c>
      <c r="N504" s="608" t="s">
        <v>3065</v>
      </c>
      <c r="O504" s="608" t="s">
        <v>3066</v>
      </c>
      <c r="P504" s="608" t="s">
        <v>910</v>
      </c>
      <c r="Q504" s="608" t="s">
        <v>3183</v>
      </c>
    </row>
    <row r="505" spans="1:17">
      <c r="A505" s="611">
        <v>42072</v>
      </c>
      <c r="B505" s="611">
        <v>42102</v>
      </c>
      <c r="C505" s="611">
        <v>42073</v>
      </c>
      <c r="D505" s="612" t="s">
        <v>3084</v>
      </c>
      <c r="E505" s="612" t="s">
        <v>3265</v>
      </c>
      <c r="F505" s="612" t="s">
        <v>3104</v>
      </c>
      <c r="G505" s="612" t="s">
        <v>3266</v>
      </c>
      <c r="H505" s="613">
        <v>9.1999999999999993</v>
      </c>
      <c r="I505" s="612">
        <v>15</v>
      </c>
      <c r="J505" s="614">
        <v>0.2</v>
      </c>
      <c r="K505" s="613">
        <f t="shared" si="7"/>
        <v>138</v>
      </c>
      <c r="L505" s="612" t="s">
        <v>3072</v>
      </c>
      <c r="M505" s="612" t="s">
        <v>3064</v>
      </c>
      <c r="N505" s="612" t="s">
        <v>3065</v>
      </c>
      <c r="O505" s="612" t="s">
        <v>3066</v>
      </c>
      <c r="P505" s="612" t="s">
        <v>910</v>
      </c>
      <c r="Q505" s="612" t="s">
        <v>3106</v>
      </c>
    </row>
    <row r="506" spans="1:17">
      <c r="A506" s="607">
        <v>42073</v>
      </c>
      <c r="B506" s="607">
        <v>42083</v>
      </c>
      <c r="C506" s="607">
        <v>42080</v>
      </c>
      <c r="D506" s="608" t="s">
        <v>3059</v>
      </c>
      <c r="E506" s="608" t="s">
        <v>3205</v>
      </c>
      <c r="F506" s="608" t="s">
        <v>3045</v>
      </c>
      <c r="G506" s="608" t="s">
        <v>3206</v>
      </c>
      <c r="H506" s="609">
        <v>38</v>
      </c>
      <c r="I506" s="608">
        <v>15</v>
      </c>
      <c r="J506" s="610">
        <v>0</v>
      </c>
      <c r="K506" s="609">
        <f t="shared" si="7"/>
        <v>570</v>
      </c>
      <c r="L506" s="608" t="s">
        <v>3047</v>
      </c>
      <c r="M506" s="608" t="s">
        <v>3364</v>
      </c>
      <c r="N506" s="608" t="s">
        <v>3365</v>
      </c>
      <c r="O506" s="608" t="s">
        <v>3366</v>
      </c>
      <c r="P506" s="608" t="s">
        <v>859</v>
      </c>
      <c r="Q506" s="608" t="s">
        <v>3058</v>
      </c>
    </row>
    <row r="507" spans="1:17">
      <c r="A507" s="611">
        <v>42073</v>
      </c>
      <c r="B507" s="611">
        <v>42161</v>
      </c>
      <c r="C507" s="611">
        <v>42073</v>
      </c>
      <c r="D507" s="612" t="s">
        <v>3059</v>
      </c>
      <c r="E507" s="612" t="s">
        <v>3116</v>
      </c>
      <c r="F507" s="612" t="s">
        <v>3061</v>
      </c>
      <c r="G507" s="612" t="s">
        <v>3117</v>
      </c>
      <c r="H507" s="613">
        <v>10</v>
      </c>
      <c r="I507" s="612">
        <v>30</v>
      </c>
      <c r="J507" s="614">
        <v>0</v>
      </c>
      <c r="K507" s="613">
        <f t="shared" si="7"/>
        <v>300</v>
      </c>
      <c r="L507" s="612" t="s">
        <v>3047</v>
      </c>
      <c r="M507" s="612" t="s">
        <v>3364</v>
      </c>
      <c r="N507" s="612" t="s">
        <v>3365</v>
      </c>
      <c r="O507" s="612" t="s">
        <v>3366</v>
      </c>
      <c r="P507" s="612" t="s">
        <v>859</v>
      </c>
      <c r="Q507" s="612" t="s">
        <v>3121</v>
      </c>
    </row>
    <row r="508" spans="1:17">
      <c r="A508" s="607">
        <v>43169</v>
      </c>
      <c r="B508" s="607">
        <v>43242</v>
      </c>
      <c r="C508" s="607">
        <v>43169</v>
      </c>
      <c r="D508" s="608" t="s">
        <v>3059</v>
      </c>
      <c r="E508" s="608" t="s">
        <v>3293</v>
      </c>
      <c r="F508" s="608" t="s">
        <v>3053</v>
      </c>
      <c r="G508" s="608" t="s">
        <v>3294</v>
      </c>
      <c r="H508" s="609">
        <v>33.25</v>
      </c>
      <c r="I508" s="608">
        <v>6</v>
      </c>
      <c r="J508" s="610">
        <v>0</v>
      </c>
      <c r="K508" s="609">
        <f t="shared" si="7"/>
        <v>199.5</v>
      </c>
      <c r="L508" s="608" t="s">
        <v>3047</v>
      </c>
      <c r="M508" s="608" t="s">
        <v>3364</v>
      </c>
      <c r="N508" s="608" t="s">
        <v>3365</v>
      </c>
      <c r="O508" s="608" t="s">
        <v>3366</v>
      </c>
      <c r="P508" s="608" t="s">
        <v>859</v>
      </c>
      <c r="Q508" s="608" t="s">
        <v>3150</v>
      </c>
    </row>
    <row r="509" spans="1:17">
      <c r="A509" s="611">
        <v>42073</v>
      </c>
      <c r="B509" s="611">
        <v>42147</v>
      </c>
      <c r="C509" s="611">
        <v>42073</v>
      </c>
      <c r="D509" s="612" t="s">
        <v>3059</v>
      </c>
      <c r="E509" s="612" t="s">
        <v>3137</v>
      </c>
      <c r="F509" s="612" t="s">
        <v>3104</v>
      </c>
      <c r="G509" s="612" t="s">
        <v>3138</v>
      </c>
      <c r="H509" s="613">
        <v>17.45</v>
      </c>
      <c r="I509" s="612">
        <v>16</v>
      </c>
      <c r="J509" s="614">
        <v>0</v>
      </c>
      <c r="K509" s="613">
        <f t="shared" si="7"/>
        <v>279.2</v>
      </c>
      <c r="L509" s="612" t="s">
        <v>3047</v>
      </c>
      <c r="M509" s="612" t="s">
        <v>3364</v>
      </c>
      <c r="N509" s="612" t="s">
        <v>3365</v>
      </c>
      <c r="O509" s="612" t="s">
        <v>3366</v>
      </c>
      <c r="P509" s="612" t="s">
        <v>859</v>
      </c>
      <c r="Q509" s="612" t="s">
        <v>3139</v>
      </c>
    </row>
    <row r="510" spans="1:17">
      <c r="A510" s="607">
        <v>42807</v>
      </c>
      <c r="B510" s="607">
        <v>42854</v>
      </c>
      <c r="C510" s="607">
        <v>42809</v>
      </c>
      <c r="D510" s="608" t="s">
        <v>3071</v>
      </c>
      <c r="E510" s="608" t="s">
        <v>3431</v>
      </c>
      <c r="F510" s="608" t="s">
        <v>3081</v>
      </c>
      <c r="G510" s="608" t="s">
        <v>3432</v>
      </c>
      <c r="H510" s="609">
        <v>28.5</v>
      </c>
      <c r="I510" s="608">
        <v>90</v>
      </c>
      <c r="J510" s="610">
        <v>0.15</v>
      </c>
      <c r="K510" s="609">
        <f t="shared" si="7"/>
        <v>2565</v>
      </c>
      <c r="L510" s="608" t="s">
        <v>3072</v>
      </c>
      <c r="M510" s="608" t="s">
        <v>3347</v>
      </c>
      <c r="N510" s="608" t="s">
        <v>3348</v>
      </c>
      <c r="O510" s="608" t="s">
        <v>3349</v>
      </c>
      <c r="P510" s="608" t="s">
        <v>3188</v>
      </c>
      <c r="Q510" s="608" t="s">
        <v>3179</v>
      </c>
    </row>
    <row r="511" spans="1:17">
      <c r="A511" s="611">
        <v>43172</v>
      </c>
      <c r="B511" s="611">
        <v>43259</v>
      </c>
      <c r="C511" s="611">
        <v>43182</v>
      </c>
      <c r="D511" s="612" t="s">
        <v>3071</v>
      </c>
      <c r="E511" s="612" t="s">
        <v>3130</v>
      </c>
      <c r="F511" s="612" t="s">
        <v>3108</v>
      </c>
      <c r="G511" s="612" t="s">
        <v>3131</v>
      </c>
      <c r="H511" s="613">
        <v>19</v>
      </c>
      <c r="I511" s="612">
        <v>45</v>
      </c>
      <c r="J511" s="614">
        <v>0.15</v>
      </c>
      <c r="K511" s="613">
        <f t="shared" si="7"/>
        <v>855</v>
      </c>
      <c r="L511" s="612" t="s">
        <v>3072</v>
      </c>
      <c r="M511" s="612" t="s">
        <v>3347</v>
      </c>
      <c r="N511" s="612" t="s">
        <v>3348</v>
      </c>
      <c r="O511" s="612" t="s">
        <v>3349</v>
      </c>
      <c r="P511" s="612" t="s">
        <v>3188</v>
      </c>
      <c r="Q511" s="612" t="s">
        <v>3135</v>
      </c>
    </row>
    <row r="512" spans="1:17">
      <c r="A512" s="607">
        <v>43172</v>
      </c>
      <c r="B512" s="607">
        <v>43255</v>
      </c>
      <c r="C512" s="607">
        <v>43174</v>
      </c>
      <c r="D512" s="608" t="s">
        <v>3071</v>
      </c>
      <c r="E512" s="608" t="s">
        <v>3137</v>
      </c>
      <c r="F512" s="608" t="s">
        <v>3104</v>
      </c>
      <c r="G512" s="608" t="s">
        <v>3138</v>
      </c>
      <c r="H512" s="609">
        <v>17.45</v>
      </c>
      <c r="I512" s="608">
        <v>49</v>
      </c>
      <c r="J512" s="610">
        <v>0.15</v>
      </c>
      <c r="K512" s="609">
        <f t="shared" si="7"/>
        <v>855.05</v>
      </c>
      <c r="L512" s="608" t="s">
        <v>3072</v>
      </c>
      <c r="M512" s="608" t="s">
        <v>3347</v>
      </c>
      <c r="N512" s="608" t="s">
        <v>3348</v>
      </c>
      <c r="O512" s="608" t="s">
        <v>3349</v>
      </c>
      <c r="P512" s="608" t="s">
        <v>3188</v>
      </c>
      <c r="Q512" s="608" t="s">
        <v>3139</v>
      </c>
    </row>
    <row r="513" spans="1:17">
      <c r="A513" s="611">
        <v>42442</v>
      </c>
      <c r="B513" s="611">
        <v>42503</v>
      </c>
      <c r="C513" s="611">
        <v>42452</v>
      </c>
      <c r="D513" s="612" t="s">
        <v>3071</v>
      </c>
      <c r="E513" s="612" t="s">
        <v>3220</v>
      </c>
      <c r="F513" s="612" t="s">
        <v>3123</v>
      </c>
      <c r="G513" s="612" t="s">
        <v>3221</v>
      </c>
      <c r="H513" s="613">
        <v>123.79</v>
      </c>
      <c r="I513" s="612">
        <v>24</v>
      </c>
      <c r="J513" s="614">
        <v>0.15</v>
      </c>
      <c r="K513" s="613">
        <f t="shared" si="7"/>
        <v>2970.96</v>
      </c>
      <c r="L513" s="612" t="s">
        <v>3072</v>
      </c>
      <c r="M513" s="612" t="s">
        <v>3347</v>
      </c>
      <c r="N513" s="612" t="s">
        <v>3348</v>
      </c>
      <c r="O513" s="612" t="s">
        <v>3349</v>
      </c>
      <c r="P513" s="612" t="s">
        <v>3188</v>
      </c>
      <c r="Q513" s="612" t="s">
        <v>3150</v>
      </c>
    </row>
    <row r="514" spans="1:17">
      <c r="A514" s="607">
        <v>43172</v>
      </c>
      <c r="B514" s="607">
        <v>43266</v>
      </c>
      <c r="C514" s="607">
        <v>43181</v>
      </c>
      <c r="D514" s="608" t="s">
        <v>3084</v>
      </c>
      <c r="E514" s="608" t="s">
        <v>3151</v>
      </c>
      <c r="F514" s="608" t="s">
        <v>3104</v>
      </c>
      <c r="G514" s="608" t="s">
        <v>3152</v>
      </c>
      <c r="H514" s="609">
        <v>43.9</v>
      </c>
      <c r="I514" s="608">
        <v>50</v>
      </c>
      <c r="J514" s="610">
        <v>0</v>
      </c>
      <c r="K514" s="609">
        <f t="shared" si="7"/>
        <v>2195</v>
      </c>
      <c r="L514" s="608" t="s">
        <v>3072</v>
      </c>
      <c r="M514" s="608" t="s">
        <v>3315</v>
      </c>
      <c r="N514" s="608" t="s">
        <v>3316</v>
      </c>
      <c r="O514" s="608" t="s">
        <v>3317</v>
      </c>
      <c r="P514" s="608" t="s">
        <v>3188</v>
      </c>
      <c r="Q514" s="608" t="s">
        <v>3157</v>
      </c>
    </row>
    <row r="515" spans="1:17">
      <c r="A515" s="611">
        <v>42443</v>
      </c>
      <c r="B515" s="611">
        <v>42453</v>
      </c>
      <c r="C515" s="611">
        <v>42452</v>
      </c>
      <c r="D515" s="612" t="s">
        <v>3084</v>
      </c>
      <c r="E515" s="612" t="s">
        <v>3307</v>
      </c>
      <c r="F515" s="612" t="s">
        <v>3081</v>
      </c>
      <c r="G515" s="612" t="s">
        <v>3308</v>
      </c>
      <c r="H515" s="613">
        <v>17</v>
      </c>
      <c r="I515" s="612">
        <v>60</v>
      </c>
      <c r="J515" s="614">
        <v>0</v>
      </c>
      <c r="K515" s="613">
        <f t="shared" ref="K515:K578" si="8">I515*H515</f>
        <v>1020</v>
      </c>
      <c r="L515" s="612" t="s">
        <v>3072</v>
      </c>
      <c r="M515" s="612" t="s">
        <v>3161</v>
      </c>
      <c r="N515" s="612" t="s">
        <v>3162</v>
      </c>
      <c r="O515" s="612" t="s">
        <v>3163</v>
      </c>
      <c r="P515" s="612" t="s">
        <v>2336</v>
      </c>
      <c r="Q515" s="612" t="s">
        <v>3083</v>
      </c>
    </row>
    <row r="516" spans="1:17">
      <c r="A516" s="607">
        <v>42808</v>
      </c>
      <c r="B516" s="607">
        <v>42841</v>
      </c>
      <c r="C516" s="607">
        <v>42816</v>
      </c>
      <c r="D516" s="608" t="s">
        <v>3084</v>
      </c>
      <c r="E516" s="608" t="s">
        <v>3056</v>
      </c>
      <c r="F516" s="608" t="s">
        <v>3045</v>
      </c>
      <c r="G516" s="608" t="s">
        <v>3057</v>
      </c>
      <c r="H516" s="609">
        <v>21</v>
      </c>
      <c r="I516" s="608">
        <v>30</v>
      </c>
      <c r="J516" s="610">
        <v>0</v>
      </c>
      <c r="K516" s="609">
        <f t="shared" si="8"/>
        <v>630</v>
      </c>
      <c r="L516" s="608" t="s">
        <v>3072</v>
      </c>
      <c r="M516" s="608" t="s">
        <v>3161</v>
      </c>
      <c r="N516" s="608" t="s">
        <v>3162</v>
      </c>
      <c r="O516" s="608" t="s">
        <v>3163</v>
      </c>
      <c r="P516" s="608" t="s">
        <v>2336</v>
      </c>
      <c r="Q516" s="608" t="s">
        <v>3058</v>
      </c>
    </row>
    <row r="517" spans="1:17">
      <c r="A517" s="611">
        <v>42443</v>
      </c>
      <c r="B517" s="611">
        <v>42490</v>
      </c>
      <c r="C517" s="611">
        <v>42449</v>
      </c>
      <c r="D517" s="612" t="s">
        <v>3084</v>
      </c>
      <c r="E517" s="612" t="s">
        <v>3286</v>
      </c>
      <c r="F517" s="612" t="s">
        <v>3123</v>
      </c>
      <c r="G517" s="612" t="s">
        <v>3287</v>
      </c>
      <c r="H517" s="613">
        <v>7.45</v>
      </c>
      <c r="I517" s="612">
        <v>80</v>
      </c>
      <c r="J517" s="614">
        <v>0</v>
      </c>
      <c r="K517" s="613">
        <f t="shared" si="8"/>
        <v>596</v>
      </c>
      <c r="L517" s="612" t="s">
        <v>3072</v>
      </c>
      <c r="M517" s="612" t="s">
        <v>3161</v>
      </c>
      <c r="N517" s="612" t="s">
        <v>3162</v>
      </c>
      <c r="O517" s="612" t="s">
        <v>3163</v>
      </c>
      <c r="P517" s="612" t="s">
        <v>2336</v>
      </c>
      <c r="Q517" s="612" t="s">
        <v>3125</v>
      </c>
    </row>
    <row r="518" spans="1:17">
      <c r="A518" s="607">
        <v>43174</v>
      </c>
      <c r="B518" s="607">
        <v>43264</v>
      </c>
      <c r="C518" s="607">
        <v>43175</v>
      </c>
      <c r="D518" s="608" t="s">
        <v>3184</v>
      </c>
      <c r="E518" s="608" t="s">
        <v>3243</v>
      </c>
      <c r="F518" s="608" t="s">
        <v>3061</v>
      </c>
      <c r="G518" s="608" t="s">
        <v>3244</v>
      </c>
      <c r="H518" s="609">
        <v>45.6</v>
      </c>
      <c r="I518" s="608">
        <v>12</v>
      </c>
      <c r="J518" s="610">
        <v>0</v>
      </c>
      <c r="K518" s="609">
        <f t="shared" si="8"/>
        <v>547.20000000000005</v>
      </c>
      <c r="L518" s="608" t="s">
        <v>3063</v>
      </c>
      <c r="M518" s="608" t="s">
        <v>3283</v>
      </c>
      <c r="N518" s="608" t="s">
        <v>3284</v>
      </c>
      <c r="O518" s="608" t="s">
        <v>3285</v>
      </c>
      <c r="P518" s="608" t="s">
        <v>1743</v>
      </c>
      <c r="Q518" s="608" t="s">
        <v>3150</v>
      </c>
    </row>
    <row r="519" spans="1:17">
      <c r="A519" s="611">
        <v>42809</v>
      </c>
      <c r="B519" s="611">
        <v>42848</v>
      </c>
      <c r="C519" s="611">
        <v>42810</v>
      </c>
      <c r="D519" s="612" t="s">
        <v>3184</v>
      </c>
      <c r="E519" s="612" t="s">
        <v>3056</v>
      </c>
      <c r="F519" s="612" t="s">
        <v>3045</v>
      </c>
      <c r="G519" s="612" t="s">
        <v>3057</v>
      </c>
      <c r="H519" s="613">
        <v>21</v>
      </c>
      <c r="I519" s="612">
        <v>6</v>
      </c>
      <c r="J519" s="614">
        <v>0.2</v>
      </c>
      <c r="K519" s="613">
        <f t="shared" si="8"/>
        <v>126</v>
      </c>
      <c r="L519" s="612" t="s">
        <v>3063</v>
      </c>
      <c r="M519" s="612" t="s">
        <v>3283</v>
      </c>
      <c r="N519" s="612" t="s">
        <v>3284</v>
      </c>
      <c r="O519" s="612" t="s">
        <v>3285</v>
      </c>
      <c r="P519" s="612" t="s">
        <v>1743</v>
      </c>
      <c r="Q519" s="612" t="s">
        <v>3058</v>
      </c>
    </row>
    <row r="520" spans="1:17">
      <c r="A520" s="607">
        <v>42444</v>
      </c>
      <c r="B520" s="607">
        <v>42519</v>
      </c>
      <c r="C520" s="607">
        <v>42446</v>
      </c>
      <c r="D520" s="608" t="s">
        <v>3084</v>
      </c>
      <c r="E520" s="608" t="s">
        <v>3180</v>
      </c>
      <c r="F520" s="608" t="s">
        <v>3108</v>
      </c>
      <c r="G520" s="608" t="s">
        <v>3131</v>
      </c>
      <c r="H520" s="609">
        <v>18</v>
      </c>
      <c r="I520" s="608">
        <v>8</v>
      </c>
      <c r="J520" s="610">
        <v>0</v>
      </c>
      <c r="K520" s="609">
        <f t="shared" si="8"/>
        <v>144</v>
      </c>
      <c r="L520" s="608" t="s">
        <v>3047</v>
      </c>
      <c r="M520" s="608" t="s">
        <v>3248</v>
      </c>
      <c r="N520" s="608" t="s">
        <v>3249</v>
      </c>
      <c r="O520" s="608" t="s">
        <v>3250</v>
      </c>
      <c r="P520" s="608" t="s">
        <v>1303</v>
      </c>
      <c r="Q520" s="608" t="s">
        <v>3183</v>
      </c>
    </row>
    <row r="521" spans="1:17">
      <c r="A521" s="611">
        <v>42078</v>
      </c>
      <c r="B521" s="611">
        <v>42109</v>
      </c>
      <c r="C521" s="611">
        <v>42087</v>
      </c>
      <c r="D521" s="612" t="s">
        <v>3084</v>
      </c>
      <c r="E521" s="612" t="s">
        <v>3200</v>
      </c>
      <c r="F521" s="612" t="s">
        <v>3123</v>
      </c>
      <c r="G521" s="612" t="s">
        <v>3201</v>
      </c>
      <c r="H521" s="613">
        <v>39</v>
      </c>
      <c r="I521" s="612">
        <v>10</v>
      </c>
      <c r="J521" s="614">
        <v>0</v>
      </c>
      <c r="K521" s="613">
        <f t="shared" si="8"/>
        <v>390</v>
      </c>
      <c r="L521" s="612" t="s">
        <v>3047</v>
      </c>
      <c r="M521" s="612" t="s">
        <v>3248</v>
      </c>
      <c r="N521" s="612" t="s">
        <v>3249</v>
      </c>
      <c r="O521" s="612" t="s">
        <v>3250</v>
      </c>
      <c r="P521" s="612" t="s">
        <v>1303</v>
      </c>
      <c r="Q521" s="612" t="s">
        <v>3139</v>
      </c>
    </row>
    <row r="522" spans="1:17">
      <c r="A522" s="607">
        <v>43174</v>
      </c>
      <c r="B522" s="607">
        <v>43262</v>
      </c>
      <c r="C522" s="607">
        <v>43180</v>
      </c>
      <c r="D522" s="608" t="s">
        <v>3084</v>
      </c>
      <c r="E522" s="608" t="s">
        <v>3076</v>
      </c>
      <c r="F522" s="608" t="s">
        <v>3077</v>
      </c>
      <c r="G522" s="608" t="s">
        <v>3078</v>
      </c>
      <c r="H522" s="609">
        <v>9.65</v>
      </c>
      <c r="I522" s="608">
        <v>30</v>
      </c>
      <c r="J522" s="610">
        <v>0</v>
      </c>
      <c r="K522" s="609">
        <f t="shared" si="8"/>
        <v>289.5</v>
      </c>
      <c r="L522" s="608" t="s">
        <v>3047</v>
      </c>
      <c r="M522" s="608" t="s">
        <v>3248</v>
      </c>
      <c r="N522" s="608" t="s">
        <v>3249</v>
      </c>
      <c r="O522" s="608" t="s">
        <v>3250</v>
      </c>
      <c r="P522" s="608" t="s">
        <v>1303</v>
      </c>
      <c r="Q522" s="608" t="s">
        <v>3079</v>
      </c>
    </row>
    <row r="523" spans="1:17">
      <c r="A523" s="611">
        <v>42078</v>
      </c>
      <c r="B523" s="611">
        <v>42111</v>
      </c>
      <c r="C523" s="611">
        <v>42079</v>
      </c>
      <c r="D523" s="612" t="s">
        <v>3084</v>
      </c>
      <c r="E523" s="612" t="s">
        <v>3357</v>
      </c>
      <c r="F523" s="612" t="s">
        <v>3104</v>
      </c>
      <c r="G523" s="612" t="s">
        <v>3358</v>
      </c>
      <c r="H523" s="613">
        <v>31.23</v>
      </c>
      <c r="I523" s="612">
        <v>15</v>
      </c>
      <c r="J523" s="614">
        <v>0</v>
      </c>
      <c r="K523" s="613">
        <f t="shared" si="8"/>
        <v>468.45</v>
      </c>
      <c r="L523" s="612" t="s">
        <v>3047</v>
      </c>
      <c r="M523" s="612" t="s">
        <v>3248</v>
      </c>
      <c r="N523" s="612" t="s">
        <v>3249</v>
      </c>
      <c r="O523" s="612" t="s">
        <v>3250</v>
      </c>
      <c r="P523" s="612" t="s">
        <v>1303</v>
      </c>
      <c r="Q523" s="612" t="s">
        <v>3157</v>
      </c>
    </row>
    <row r="524" spans="1:17">
      <c r="A524" s="607">
        <v>42079</v>
      </c>
      <c r="B524" s="607">
        <v>42113</v>
      </c>
      <c r="C524" s="607">
        <v>42083</v>
      </c>
      <c r="D524" s="608" t="s">
        <v>3084</v>
      </c>
      <c r="E524" s="608" t="s">
        <v>3286</v>
      </c>
      <c r="F524" s="608" t="s">
        <v>3123</v>
      </c>
      <c r="G524" s="608" t="s">
        <v>3287</v>
      </c>
      <c r="H524" s="609">
        <v>7.45</v>
      </c>
      <c r="I524" s="608">
        <v>15</v>
      </c>
      <c r="J524" s="610">
        <v>0</v>
      </c>
      <c r="K524" s="609">
        <f t="shared" si="8"/>
        <v>111.75</v>
      </c>
      <c r="L524" s="608" t="s">
        <v>3063</v>
      </c>
      <c r="M524" s="608" t="s">
        <v>3248</v>
      </c>
      <c r="N524" s="608" t="s">
        <v>3249</v>
      </c>
      <c r="O524" s="608" t="s">
        <v>3250</v>
      </c>
      <c r="P524" s="608" t="s">
        <v>1303</v>
      </c>
      <c r="Q524" s="608" t="s">
        <v>3125</v>
      </c>
    </row>
    <row r="525" spans="1:17">
      <c r="A525" s="611">
        <v>42079</v>
      </c>
      <c r="B525" s="611">
        <v>42096</v>
      </c>
      <c r="C525" s="611">
        <v>42088</v>
      </c>
      <c r="D525" s="612" t="s">
        <v>3084</v>
      </c>
      <c r="E525" s="612" t="s">
        <v>3107</v>
      </c>
      <c r="F525" s="612" t="s">
        <v>3108</v>
      </c>
      <c r="G525" s="612" t="s">
        <v>3109</v>
      </c>
      <c r="H525" s="613">
        <v>18</v>
      </c>
      <c r="I525" s="612">
        <v>6</v>
      </c>
      <c r="J525" s="614">
        <v>0</v>
      </c>
      <c r="K525" s="613">
        <f t="shared" si="8"/>
        <v>108</v>
      </c>
      <c r="L525" s="612" t="s">
        <v>3063</v>
      </c>
      <c r="M525" s="612" t="s">
        <v>3248</v>
      </c>
      <c r="N525" s="612" t="s">
        <v>3249</v>
      </c>
      <c r="O525" s="612" t="s">
        <v>3250</v>
      </c>
      <c r="P525" s="612" t="s">
        <v>1303</v>
      </c>
      <c r="Q525" s="612" t="s">
        <v>3110</v>
      </c>
    </row>
    <row r="526" spans="1:17">
      <c r="A526" s="607">
        <v>42446</v>
      </c>
      <c r="B526" s="607">
        <v>42504</v>
      </c>
      <c r="C526" s="607">
        <v>42451</v>
      </c>
      <c r="D526" s="608" t="s">
        <v>3059</v>
      </c>
      <c r="E526" s="608" t="s">
        <v>3126</v>
      </c>
      <c r="F526" s="608" t="s">
        <v>3108</v>
      </c>
      <c r="G526" s="608" t="s">
        <v>3127</v>
      </c>
      <c r="H526" s="609">
        <v>4.5</v>
      </c>
      <c r="I526" s="608">
        <v>20</v>
      </c>
      <c r="J526" s="610">
        <v>0.1</v>
      </c>
      <c r="K526" s="609">
        <f t="shared" si="8"/>
        <v>90</v>
      </c>
      <c r="L526" s="608" t="s">
        <v>3063</v>
      </c>
      <c r="M526" s="608" t="s">
        <v>3064</v>
      </c>
      <c r="N526" s="608" t="s">
        <v>3065</v>
      </c>
      <c r="O526" s="608" t="s">
        <v>3066</v>
      </c>
      <c r="P526" s="608" t="s">
        <v>910</v>
      </c>
      <c r="Q526" s="608" t="s">
        <v>3128</v>
      </c>
    </row>
    <row r="527" spans="1:17">
      <c r="A527" s="611">
        <v>43176</v>
      </c>
      <c r="B527" s="611">
        <v>43194</v>
      </c>
      <c r="C527" s="611">
        <v>43185</v>
      </c>
      <c r="D527" s="612" t="s">
        <v>3059</v>
      </c>
      <c r="E527" s="612" t="s">
        <v>3265</v>
      </c>
      <c r="F527" s="612" t="s">
        <v>3104</v>
      </c>
      <c r="G527" s="612" t="s">
        <v>3266</v>
      </c>
      <c r="H527" s="613">
        <v>9.1999999999999993</v>
      </c>
      <c r="I527" s="612">
        <v>12</v>
      </c>
      <c r="J527" s="614">
        <v>0.1</v>
      </c>
      <c r="K527" s="613">
        <f t="shared" si="8"/>
        <v>110.39999999999999</v>
      </c>
      <c r="L527" s="612" t="s">
        <v>3063</v>
      </c>
      <c r="M527" s="612" t="s">
        <v>3064</v>
      </c>
      <c r="N527" s="612" t="s">
        <v>3065</v>
      </c>
      <c r="O527" s="612" t="s">
        <v>3066</v>
      </c>
      <c r="P527" s="612" t="s">
        <v>910</v>
      </c>
      <c r="Q527" s="612" t="s">
        <v>3106</v>
      </c>
    </row>
    <row r="528" spans="1:17">
      <c r="A528" s="607">
        <v>43176</v>
      </c>
      <c r="B528" s="607">
        <v>43232</v>
      </c>
      <c r="C528" s="607">
        <v>43184</v>
      </c>
      <c r="D528" s="608" t="s">
        <v>3059</v>
      </c>
      <c r="E528" s="608" t="s">
        <v>3338</v>
      </c>
      <c r="F528" s="608" t="s">
        <v>3053</v>
      </c>
      <c r="G528" s="608" t="s">
        <v>3339</v>
      </c>
      <c r="H528" s="609">
        <v>7</v>
      </c>
      <c r="I528" s="608">
        <v>15</v>
      </c>
      <c r="J528" s="610">
        <v>0.1</v>
      </c>
      <c r="K528" s="609">
        <f t="shared" si="8"/>
        <v>105</v>
      </c>
      <c r="L528" s="608" t="s">
        <v>3063</v>
      </c>
      <c r="M528" s="608" t="s">
        <v>3064</v>
      </c>
      <c r="N528" s="608" t="s">
        <v>3065</v>
      </c>
      <c r="O528" s="608" t="s">
        <v>3066</v>
      </c>
      <c r="P528" s="608" t="s">
        <v>910</v>
      </c>
      <c r="Q528" s="608" t="s">
        <v>3067</v>
      </c>
    </row>
    <row r="529" spans="1:17">
      <c r="A529" s="611">
        <v>42811</v>
      </c>
      <c r="B529" s="611">
        <v>42853</v>
      </c>
      <c r="C529" s="611">
        <v>42815</v>
      </c>
      <c r="D529" s="612" t="s">
        <v>3059</v>
      </c>
      <c r="E529" s="612" t="s">
        <v>3111</v>
      </c>
      <c r="F529" s="612" t="s">
        <v>3045</v>
      </c>
      <c r="G529" s="612" t="s">
        <v>3112</v>
      </c>
      <c r="H529" s="613">
        <v>12.5</v>
      </c>
      <c r="I529" s="612">
        <v>3</v>
      </c>
      <c r="J529" s="614">
        <v>0.1</v>
      </c>
      <c r="K529" s="613">
        <f t="shared" si="8"/>
        <v>37.5</v>
      </c>
      <c r="L529" s="612" t="s">
        <v>3063</v>
      </c>
      <c r="M529" s="612" t="s">
        <v>3064</v>
      </c>
      <c r="N529" s="612" t="s">
        <v>3065</v>
      </c>
      <c r="O529" s="612" t="s">
        <v>3066</v>
      </c>
      <c r="P529" s="612" t="s">
        <v>910</v>
      </c>
      <c r="Q529" s="612" t="s">
        <v>3051</v>
      </c>
    </row>
    <row r="530" spans="1:17">
      <c r="A530" s="607">
        <v>42446</v>
      </c>
      <c r="B530" s="607">
        <v>42457</v>
      </c>
      <c r="C530" s="607">
        <v>42453</v>
      </c>
      <c r="D530" s="608" t="s">
        <v>3071</v>
      </c>
      <c r="E530" s="608" t="s">
        <v>3235</v>
      </c>
      <c r="F530" s="608" t="s">
        <v>3045</v>
      </c>
      <c r="G530" s="608" t="s">
        <v>3206</v>
      </c>
      <c r="H530" s="609">
        <v>21.5</v>
      </c>
      <c r="I530" s="608">
        <v>2</v>
      </c>
      <c r="J530" s="610">
        <v>0</v>
      </c>
      <c r="K530" s="609">
        <f t="shared" si="8"/>
        <v>43</v>
      </c>
      <c r="L530" s="608" t="s">
        <v>3072</v>
      </c>
      <c r="M530" s="608" t="s">
        <v>3277</v>
      </c>
      <c r="N530" s="608" t="s">
        <v>3278</v>
      </c>
      <c r="O530" s="608" t="s">
        <v>3075</v>
      </c>
      <c r="P530" s="608" t="s">
        <v>988</v>
      </c>
      <c r="Q530" s="608" t="s">
        <v>3099</v>
      </c>
    </row>
    <row r="531" spans="1:17">
      <c r="A531" s="611">
        <v>43176</v>
      </c>
      <c r="B531" s="611">
        <v>43246</v>
      </c>
      <c r="C531" s="611">
        <v>43180</v>
      </c>
      <c r="D531" s="612" t="s">
        <v>3071</v>
      </c>
      <c r="E531" s="612" t="s">
        <v>3265</v>
      </c>
      <c r="F531" s="612" t="s">
        <v>3104</v>
      </c>
      <c r="G531" s="612" t="s">
        <v>3266</v>
      </c>
      <c r="H531" s="613">
        <v>9.1999999999999993</v>
      </c>
      <c r="I531" s="612">
        <v>40</v>
      </c>
      <c r="J531" s="614">
        <v>0</v>
      </c>
      <c r="K531" s="613">
        <f t="shared" si="8"/>
        <v>368</v>
      </c>
      <c r="L531" s="612" t="s">
        <v>3072</v>
      </c>
      <c r="M531" s="612" t="s">
        <v>3277</v>
      </c>
      <c r="N531" s="612" t="s">
        <v>3278</v>
      </c>
      <c r="O531" s="612" t="s">
        <v>3075</v>
      </c>
      <c r="P531" s="612" t="s">
        <v>988</v>
      </c>
      <c r="Q531" s="612" t="s">
        <v>3106</v>
      </c>
    </row>
    <row r="532" spans="1:17">
      <c r="A532" s="607">
        <v>42080</v>
      </c>
      <c r="B532" s="607">
        <v>42124</v>
      </c>
      <c r="C532" s="607">
        <v>42085</v>
      </c>
      <c r="D532" s="608" t="s">
        <v>3071</v>
      </c>
      <c r="E532" s="608" t="s">
        <v>3080</v>
      </c>
      <c r="F532" s="608" t="s">
        <v>3081</v>
      </c>
      <c r="G532" s="608" t="s">
        <v>3082</v>
      </c>
      <c r="H532" s="609">
        <v>21.05</v>
      </c>
      <c r="I532" s="608">
        <v>35</v>
      </c>
      <c r="J532" s="610">
        <v>0</v>
      </c>
      <c r="K532" s="609">
        <f t="shared" si="8"/>
        <v>736.75</v>
      </c>
      <c r="L532" s="608" t="s">
        <v>3072</v>
      </c>
      <c r="M532" s="608" t="s">
        <v>3277</v>
      </c>
      <c r="N532" s="608" t="s">
        <v>3278</v>
      </c>
      <c r="O532" s="608" t="s">
        <v>3075</v>
      </c>
      <c r="P532" s="608" t="s">
        <v>988</v>
      </c>
      <c r="Q532" s="608" t="s">
        <v>3083</v>
      </c>
    </row>
    <row r="533" spans="1:17">
      <c r="A533" s="611">
        <v>42814</v>
      </c>
      <c r="B533" s="611">
        <v>42845</v>
      </c>
      <c r="C533" s="611">
        <v>42823</v>
      </c>
      <c r="D533" s="612" t="s">
        <v>3071</v>
      </c>
      <c r="E533" s="612" t="s">
        <v>3357</v>
      </c>
      <c r="F533" s="612" t="s">
        <v>3104</v>
      </c>
      <c r="G533" s="612" t="s">
        <v>3358</v>
      </c>
      <c r="H533" s="613">
        <v>31.23</v>
      </c>
      <c r="I533" s="612">
        <v>6</v>
      </c>
      <c r="J533" s="614">
        <v>0</v>
      </c>
      <c r="K533" s="613">
        <f t="shared" si="8"/>
        <v>187.38</v>
      </c>
      <c r="L533" s="612" t="s">
        <v>3072</v>
      </c>
      <c r="M533" s="612" t="s">
        <v>3443</v>
      </c>
      <c r="N533" s="612" t="s">
        <v>3444</v>
      </c>
      <c r="O533" s="612" t="s">
        <v>3430</v>
      </c>
      <c r="P533" s="612" t="s">
        <v>2159</v>
      </c>
      <c r="Q533" s="612" t="s">
        <v>3157</v>
      </c>
    </row>
    <row r="534" spans="1:17">
      <c r="A534" s="607">
        <v>42449</v>
      </c>
      <c r="B534" s="607">
        <v>42508</v>
      </c>
      <c r="C534" s="607">
        <v>42459</v>
      </c>
      <c r="D534" s="608" t="s">
        <v>3071</v>
      </c>
      <c r="E534" s="608" t="s">
        <v>3215</v>
      </c>
      <c r="F534" s="608" t="s">
        <v>3077</v>
      </c>
      <c r="G534" s="608" t="s">
        <v>3216</v>
      </c>
      <c r="H534" s="609">
        <v>18.399999999999999</v>
      </c>
      <c r="I534" s="608">
        <v>20</v>
      </c>
      <c r="J534" s="610">
        <v>0</v>
      </c>
      <c r="K534" s="609">
        <f t="shared" si="8"/>
        <v>368</v>
      </c>
      <c r="L534" s="608" t="s">
        <v>3072</v>
      </c>
      <c r="M534" s="608" t="s">
        <v>3443</v>
      </c>
      <c r="N534" s="608" t="s">
        <v>3444</v>
      </c>
      <c r="O534" s="608" t="s">
        <v>3430</v>
      </c>
      <c r="P534" s="608" t="s">
        <v>2159</v>
      </c>
      <c r="Q534" s="608" t="s">
        <v>3079</v>
      </c>
    </row>
    <row r="535" spans="1:17">
      <c r="A535" s="611">
        <v>42815</v>
      </c>
      <c r="B535" s="611">
        <v>42869</v>
      </c>
      <c r="C535" s="611">
        <v>42816</v>
      </c>
      <c r="D535" s="612" t="s">
        <v>3084</v>
      </c>
      <c r="E535" s="612" t="s">
        <v>3338</v>
      </c>
      <c r="F535" s="612" t="s">
        <v>3053</v>
      </c>
      <c r="G535" s="612" t="s">
        <v>3339</v>
      </c>
      <c r="H535" s="613">
        <v>7</v>
      </c>
      <c r="I535" s="612">
        <v>20</v>
      </c>
      <c r="J535" s="614">
        <v>0</v>
      </c>
      <c r="K535" s="613">
        <f t="shared" si="8"/>
        <v>140</v>
      </c>
      <c r="L535" s="612" t="s">
        <v>3072</v>
      </c>
      <c r="M535" s="612" t="s">
        <v>3202</v>
      </c>
      <c r="N535" s="612" t="s">
        <v>3203</v>
      </c>
      <c r="O535" s="612" t="s">
        <v>3204</v>
      </c>
      <c r="P535" s="612" t="s">
        <v>982</v>
      </c>
      <c r="Q535" s="612" t="s">
        <v>3067</v>
      </c>
    </row>
    <row r="536" spans="1:17">
      <c r="A536" s="607">
        <v>43180</v>
      </c>
      <c r="B536" s="607">
        <v>43251</v>
      </c>
      <c r="C536" s="607">
        <v>43189</v>
      </c>
      <c r="D536" s="608" t="s">
        <v>3084</v>
      </c>
      <c r="E536" s="608" t="s">
        <v>3233</v>
      </c>
      <c r="F536" s="608" t="s">
        <v>3077</v>
      </c>
      <c r="G536" s="608" t="s">
        <v>3234</v>
      </c>
      <c r="H536" s="609">
        <v>31</v>
      </c>
      <c r="I536" s="608">
        <v>14</v>
      </c>
      <c r="J536" s="610">
        <v>0</v>
      </c>
      <c r="K536" s="609">
        <f t="shared" si="8"/>
        <v>434</v>
      </c>
      <c r="L536" s="608" t="s">
        <v>3072</v>
      </c>
      <c r="M536" s="608" t="s">
        <v>3202</v>
      </c>
      <c r="N536" s="608" t="s">
        <v>3203</v>
      </c>
      <c r="O536" s="608" t="s">
        <v>3204</v>
      </c>
      <c r="P536" s="608" t="s">
        <v>982</v>
      </c>
      <c r="Q536" s="608" t="s">
        <v>3121</v>
      </c>
    </row>
    <row r="537" spans="1:17">
      <c r="A537" s="611">
        <v>43180</v>
      </c>
      <c r="B537" s="611">
        <v>43273</v>
      </c>
      <c r="C537" s="611">
        <v>43180</v>
      </c>
      <c r="D537" s="612" t="s">
        <v>3084</v>
      </c>
      <c r="E537" s="612" t="s">
        <v>3177</v>
      </c>
      <c r="F537" s="612" t="s">
        <v>3104</v>
      </c>
      <c r="G537" s="612" t="s">
        <v>3178</v>
      </c>
      <c r="H537" s="613">
        <v>49.3</v>
      </c>
      <c r="I537" s="612">
        <v>35</v>
      </c>
      <c r="J537" s="614">
        <v>0</v>
      </c>
      <c r="K537" s="613">
        <f t="shared" si="8"/>
        <v>1725.5</v>
      </c>
      <c r="L537" s="612" t="s">
        <v>3072</v>
      </c>
      <c r="M537" s="612" t="s">
        <v>3202</v>
      </c>
      <c r="N537" s="612" t="s">
        <v>3203</v>
      </c>
      <c r="O537" s="612" t="s">
        <v>3204</v>
      </c>
      <c r="P537" s="612" t="s">
        <v>982</v>
      </c>
      <c r="Q537" s="612" t="s">
        <v>3179</v>
      </c>
    </row>
    <row r="538" spans="1:17">
      <c r="A538" s="607">
        <v>42451</v>
      </c>
      <c r="B538" s="607">
        <v>42507</v>
      </c>
      <c r="C538" s="607">
        <v>42455</v>
      </c>
      <c r="D538" s="608" t="s">
        <v>3184</v>
      </c>
      <c r="E538" s="608" t="s">
        <v>3233</v>
      </c>
      <c r="F538" s="608" t="s">
        <v>3077</v>
      </c>
      <c r="G538" s="608" t="s">
        <v>3234</v>
      </c>
      <c r="H538" s="609">
        <v>31</v>
      </c>
      <c r="I538" s="608">
        <v>20</v>
      </c>
      <c r="J538" s="610">
        <v>0.2</v>
      </c>
      <c r="K538" s="609">
        <f t="shared" si="8"/>
        <v>620</v>
      </c>
      <c r="L538" s="608" t="s">
        <v>3072</v>
      </c>
      <c r="M538" s="608" t="s">
        <v>3087</v>
      </c>
      <c r="N538" s="608" t="s">
        <v>3088</v>
      </c>
      <c r="O538" s="608" t="s">
        <v>3089</v>
      </c>
      <c r="P538" s="608" t="s">
        <v>982</v>
      </c>
      <c r="Q538" s="608" t="s">
        <v>3121</v>
      </c>
    </row>
    <row r="539" spans="1:17">
      <c r="A539" s="611">
        <v>43181</v>
      </c>
      <c r="B539" s="611">
        <v>43220</v>
      </c>
      <c r="C539" s="611">
        <v>43186</v>
      </c>
      <c r="D539" s="612" t="s">
        <v>3184</v>
      </c>
      <c r="E539" s="612" t="s">
        <v>3286</v>
      </c>
      <c r="F539" s="612" t="s">
        <v>3123</v>
      </c>
      <c r="G539" s="612" t="s">
        <v>3287</v>
      </c>
      <c r="H539" s="613">
        <v>7.45</v>
      </c>
      <c r="I539" s="612">
        <v>6</v>
      </c>
      <c r="J539" s="614">
        <v>0.2</v>
      </c>
      <c r="K539" s="613">
        <f t="shared" si="8"/>
        <v>44.7</v>
      </c>
      <c r="L539" s="612" t="s">
        <v>3072</v>
      </c>
      <c r="M539" s="612" t="s">
        <v>3087</v>
      </c>
      <c r="N539" s="612" t="s">
        <v>3088</v>
      </c>
      <c r="O539" s="612" t="s">
        <v>3089</v>
      </c>
      <c r="P539" s="612" t="s">
        <v>982</v>
      </c>
      <c r="Q539" s="612" t="s">
        <v>3125</v>
      </c>
    </row>
    <row r="540" spans="1:17">
      <c r="A540" s="607">
        <v>42085</v>
      </c>
      <c r="B540" s="607">
        <v>42089</v>
      </c>
      <c r="C540" s="607">
        <v>42092</v>
      </c>
      <c r="D540" s="608" t="s">
        <v>3071</v>
      </c>
      <c r="E540" s="608" t="s">
        <v>3122</v>
      </c>
      <c r="F540" s="608" t="s">
        <v>3123</v>
      </c>
      <c r="G540" s="608" t="s">
        <v>3124</v>
      </c>
      <c r="H540" s="609">
        <v>24</v>
      </c>
      <c r="I540" s="608">
        <v>120</v>
      </c>
      <c r="J540" s="610">
        <v>0.1</v>
      </c>
      <c r="K540" s="609">
        <f t="shared" si="8"/>
        <v>2880</v>
      </c>
      <c r="L540" s="608" t="s">
        <v>3047</v>
      </c>
      <c r="M540" s="608" t="s">
        <v>3230</v>
      </c>
      <c r="N540" s="608" t="s">
        <v>3231</v>
      </c>
      <c r="O540" s="608" t="s">
        <v>3232</v>
      </c>
      <c r="P540" s="608" t="s">
        <v>910</v>
      </c>
      <c r="Q540" s="608" t="s">
        <v>3125</v>
      </c>
    </row>
    <row r="541" spans="1:17">
      <c r="A541" s="611">
        <v>42451</v>
      </c>
      <c r="B541" s="611">
        <v>42492</v>
      </c>
      <c r="C541" s="611">
        <v>42461</v>
      </c>
      <c r="D541" s="612" t="s">
        <v>3071</v>
      </c>
      <c r="E541" s="612" t="s">
        <v>3293</v>
      </c>
      <c r="F541" s="612" t="s">
        <v>3053</v>
      </c>
      <c r="G541" s="612" t="s">
        <v>3294</v>
      </c>
      <c r="H541" s="613">
        <v>33.25</v>
      </c>
      <c r="I541" s="612">
        <v>35</v>
      </c>
      <c r="J541" s="614">
        <v>0.1</v>
      </c>
      <c r="K541" s="613">
        <f t="shared" si="8"/>
        <v>1163.75</v>
      </c>
      <c r="L541" s="612" t="s">
        <v>3047</v>
      </c>
      <c r="M541" s="612" t="s">
        <v>3230</v>
      </c>
      <c r="N541" s="612" t="s">
        <v>3231</v>
      </c>
      <c r="O541" s="612" t="s">
        <v>3232</v>
      </c>
      <c r="P541" s="612" t="s">
        <v>910</v>
      </c>
      <c r="Q541" s="612" t="s">
        <v>3150</v>
      </c>
    </row>
    <row r="542" spans="1:17">
      <c r="A542" s="607">
        <v>42085</v>
      </c>
      <c r="B542" s="607">
        <v>42102</v>
      </c>
      <c r="C542" s="607">
        <v>42089</v>
      </c>
      <c r="D542" s="608" t="s">
        <v>3071</v>
      </c>
      <c r="E542" s="608" t="s">
        <v>3080</v>
      </c>
      <c r="F542" s="608" t="s">
        <v>3081</v>
      </c>
      <c r="G542" s="608" t="s">
        <v>3082</v>
      </c>
      <c r="H542" s="609">
        <v>21.05</v>
      </c>
      <c r="I542" s="608">
        <v>28</v>
      </c>
      <c r="J542" s="610">
        <v>0.1</v>
      </c>
      <c r="K542" s="609">
        <f t="shared" si="8"/>
        <v>589.4</v>
      </c>
      <c r="L542" s="608" t="s">
        <v>3047</v>
      </c>
      <c r="M542" s="608" t="s">
        <v>3230</v>
      </c>
      <c r="N542" s="608" t="s">
        <v>3231</v>
      </c>
      <c r="O542" s="608" t="s">
        <v>3232</v>
      </c>
      <c r="P542" s="608" t="s">
        <v>910</v>
      </c>
      <c r="Q542" s="608" t="s">
        <v>3083</v>
      </c>
    </row>
    <row r="543" spans="1:17">
      <c r="A543" s="611">
        <v>42451</v>
      </c>
      <c r="B543" s="611">
        <v>42487</v>
      </c>
      <c r="C543" s="611">
        <v>42461</v>
      </c>
      <c r="D543" s="612" t="s">
        <v>3071</v>
      </c>
      <c r="E543" s="612" t="s">
        <v>3148</v>
      </c>
      <c r="F543" s="612" t="s">
        <v>3081</v>
      </c>
      <c r="G543" s="612" t="s">
        <v>3149</v>
      </c>
      <c r="H543" s="613">
        <v>13</v>
      </c>
      <c r="I543" s="612">
        <v>55</v>
      </c>
      <c r="J543" s="614">
        <v>0.1</v>
      </c>
      <c r="K543" s="613">
        <f t="shared" si="8"/>
        <v>715</v>
      </c>
      <c r="L543" s="612" t="s">
        <v>3047</v>
      </c>
      <c r="M543" s="612" t="s">
        <v>3230</v>
      </c>
      <c r="N543" s="612" t="s">
        <v>3231</v>
      </c>
      <c r="O543" s="612" t="s">
        <v>3232</v>
      </c>
      <c r="P543" s="612" t="s">
        <v>910</v>
      </c>
      <c r="Q543" s="612" t="s">
        <v>3150</v>
      </c>
    </row>
    <row r="544" spans="1:17">
      <c r="A544" s="607">
        <v>43182</v>
      </c>
      <c r="B544" s="607">
        <v>43268</v>
      </c>
      <c r="C544" s="607">
        <v>43182</v>
      </c>
      <c r="D544" s="608" t="s">
        <v>3184</v>
      </c>
      <c r="E544" s="608" t="s">
        <v>3243</v>
      </c>
      <c r="F544" s="608" t="s">
        <v>3061</v>
      </c>
      <c r="G544" s="608" t="s">
        <v>3244</v>
      </c>
      <c r="H544" s="609">
        <v>45.6</v>
      </c>
      <c r="I544" s="608">
        <v>15</v>
      </c>
      <c r="J544" s="610">
        <v>0</v>
      </c>
      <c r="K544" s="609">
        <f t="shared" si="8"/>
        <v>684</v>
      </c>
      <c r="L544" s="608" t="s">
        <v>3063</v>
      </c>
      <c r="M544" s="608" t="s">
        <v>3347</v>
      </c>
      <c r="N544" s="608" t="s">
        <v>3348</v>
      </c>
      <c r="O544" s="608" t="s">
        <v>3349</v>
      </c>
      <c r="P544" s="608" t="s">
        <v>3188</v>
      </c>
      <c r="Q544" s="608" t="s">
        <v>3150</v>
      </c>
    </row>
    <row r="545" spans="1:17">
      <c r="A545" s="611">
        <v>42086</v>
      </c>
      <c r="B545" s="611">
        <v>42088</v>
      </c>
      <c r="C545" s="611">
        <v>42087</v>
      </c>
      <c r="D545" s="612" t="s">
        <v>3184</v>
      </c>
      <c r="E545" s="612" t="s">
        <v>3253</v>
      </c>
      <c r="F545" s="612" t="s">
        <v>3081</v>
      </c>
      <c r="G545" s="612" t="s">
        <v>3254</v>
      </c>
      <c r="H545" s="613">
        <v>19.45</v>
      </c>
      <c r="I545" s="612">
        <v>100</v>
      </c>
      <c r="J545" s="614">
        <v>0.05</v>
      </c>
      <c r="K545" s="613">
        <f t="shared" si="8"/>
        <v>1945</v>
      </c>
      <c r="L545" s="612" t="s">
        <v>3063</v>
      </c>
      <c r="M545" s="612" t="s">
        <v>3347</v>
      </c>
      <c r="N545" s="612" t="s">
        <v>3348</v>
      </c>
      <c r="O545" s="612" t="s">
        <v>3349</v>
      </c>
      <c r="P545" s="612" t="s">
        <v>3188</v>
      </c>
      <c r="Q545" s="612" t="s">
        <v>3055</v>
      </c>
    </row>
    <row r="546" spans="1:17">
      <c r="A546" s="607">
        <v>42087</v>
      </c>
      <c r="B546" s="607">
        <v>42126</v>
      </c>
      <c r="C546" s="607">
        <v>42094</v>
      </c>
      <c r="D546" s="608" t="s">
        <v>3158</v>
      </c>
      <c r="E546" s="608" t="s">
        <v>3172</v>
      </c>
      <c r="F546" s="608" t="s">
        <v>3108</v>
      </c>
      <c r="G546" s="608" t="s">
        <v>3173</v>
      </c>
      <c r="H546" s="609">
        <v>15</v>
      </c>
      <c r="I546" s="608">
        <v>25</v>
      </c>
      <c r="J546" s="610">
        <v>0.1</v>
      </c>
      <c r="K546" s="609">
        <f t="shared" si="8"/>
        <v>375</v>
      </c>
      <c r="L546" s="608" t="s">
        <v>3072</v>
      </c>
      <c r="M546" s="608" t="s">
        <v>3387</v>
      </c>
      <c r="N546" s="608" t="s">
        <v>3388</v>
      </c>
      <c r="O546" s="608" t="s">
        <v>186</v>
      </c>
      <c r="P546" s="608" t="s">
        <v>389</v>
      </c>
      <c r="Q546" s="608" t="s">
        <v>3139</v>
      </c>
    </row>
    <row r="547" spans="1:17">
      <c r="A547" s="611">
        <v>42453</v>
      </c>
      <c r="B547" s="611">
        <v>42528</v>
      </c>
      <c r="C547" s="611">
        <v>42457</v>
      </c>
      <c r="D547" s="612" t="s">
        <v>3158</v>
      </c>
      <c r="E547" s="612" t="s">
        <v>3420</v>
      </c>
      <c r="F547" s="612" t="s">
        <v>3104</v>
      </c>
      <c r="G547" s="612" t="s">
        <v>3421</v>
      </c>
      <c r="H547" s="613">
        <v>12.75</v>
      </c>
      <c r="I547" s="612">
        <v>15</v>
      </c>
      <c r="J547" s="614">
        <v>0.1</v>
      </c>
      <c r="K547" s="613">
        <f t="shared" si="8"/>
        <v>191.25</v>
      </c>
      <c r="L547" s="612" t="s">
        <v>3072</v>
      </c>
      <c r="M547" s="612" t="s">
        <v>3387</v>
      </c>
      <c r="N547" s="612" t="s">
        <v>3388</v>
      </c>
      <c r="O547" s="612" t="s">
        <v>186</v>
      </c>
      <c r="P547" s="612" t="s">
        <v>389</v>
      </c>
      <c r="Q547" s="612" t="s">
        <v>3367</v>
      </c>
    </row>
    <row r="548" spans="1:17">
      <c r="A548" s="607">
        <v>42453</v>
      </c>
      <c r="B548" s="607">
        <v>42517</v>
      </c>
      <c r="C548" s="607">
        <v>42458</v>
      </c>
      <c r="D548" s="608" t="s">
        <v>3071</v>
      </c>
      <c r="E548" s="608" t="s">
        <v>3137</v>
      </c>
      <c r="F548" s="608" t="s">
        <v>3104</v>
      </c>
      <c r="G548" s="608" t="s">
        <v>3138</v>
      </c>
      <c r="H548" s="609">
        <v>17.45</v>
      </c>
      <c r="I548" s="608">
        <v>20</v>
      </c>
      <c r="J548" s="610">
        <v>0.2</v>
      </c>
      <c r="K548" s="609">
        <f t="shared" si="8"/>
        <v>349</v>
      </c>
      <c r="L548" s="608" t="s">
        <v>3047</v>
      </c>
      <c r="M548" s="608" t="s">
        <v>3381</v>
      </c>
      <c r="N548" s="608" t="s">
        <v>3382</v>
      </c>
      <c r="O548" s="608" t="s">
        <v>3383</v>
      </c>
      <c r="P548" s="608" t="s">
        <v>982</v>
      </c>
      <c r="Q548" s="608" t="s">
        <v>3139</v>
      </c>
    </row>
    <row r="549" spans="1:17">
      <c r="A549" s="611">
        <v>42818</v>
      </c>
      <c r="B549" s="611">
        <v>42861</v>
      </c>
      <c r="C549" s="611">
        <v>42818</v>
      </c>
      <c r="D549" s="612" t="s">
        <v>3071</v>
      </c>
      <c r="E549" s="612" t="s">
        <v>3094</v>
      </c>
      <c r="F549" s="612" t="s">
        <v>3045</v>
      </c>
      <c r="G549" s="612" t="s">
        <v>3095</v>
      </c>
      <c r="H549" s="613">
        <v>2.5</v>
      </c>
      <c r="I549" s="612">
        <v>20</v>
      </c>
      <c r="J549" s="614">
        <v>0.2</v>
      </c>
      <c r="K549" s="613">
        <f t="shared" si="8"/>
        <v>50</v>
      </c>
      <c r="L549" s="612" t="s">
        <v>3047</v>
      </c>
      <c r="M549" s="612" t="s">
        <v>3381</v>
      </c>
      <c r="N549" s="612" t="s">
        <v>3382</v>
      </c>
      <c r="O549" s="612" t="s">
        <v>3383</v>
      </c>
      <c r="P549" s="612" t="s">
        <v>982</v>
      </c>
      <c r="Q549" s="612" t="s">
        <v>3099</v>
      </c>
    </row>
    <row r="550" spans="1:17">
      <c r="A550" s="607">
        <v>43183</v>
      </c>
      <c r="B550" s="607">
        <v>43236</v>
      </c>
      <c r="C550" s="607">
        <v>43187</v>
      </c>
      <c r="D550" s="608" t="s">
        <v>3071</v>
      </c>
      <c r="E550" s="608" t="s">
        <v>3275</v>
      </c>
      <c r="F550" s="608" t="s">
        <v>3077</v>
      </c>
      <c r="G550" s="608" t="s">
        <v>3276</v>
      </c>
      <c r="H550" s="609">
        <v>12</v>
      </c>
      <c r="I550" s="608">
        <v>10</v>
      </c>
      <c r="J550" s="610">
        <v>0.2</v>
      </c>
      <c r="K550" s="609">
        <f t="shared" si="8"/>
        <v>120</v>
      </c>
      <c r="L550" s="608" t="s">
        <v>3047</v>
      </c>
      <c r="M550" s="608" t="s">
        <v>3381</v>
      </c>
      <c r="N550" s="608" t="s">
        <v>3382</v>
      </c>
      <c r="O550" s="608" t="s">
        <v>3383</v>
      </c>
      <c r="P550" s="608" t="s">
        <v>982</v>
      </c>
      <c r="Q550" s="608" t="s">
        <v>3279</v>
      </c>
    </row>
    <row r="551" spans="1:17">
      <c r="A551" s="611">
        <v>43186</v>
      </c>
      <c r="B551" s="611">
        <v>43222</v>
      </c>
      <c r="C551" s="611">
        <v>43191</v>
      </c>
      <c r="D551" s="612" t="s">
        <v>3184</v>
      </c>
      <c r="E551" s="612" t="s">
        <v>3235</v>
      </c>
      <c r="F551" s="612" t="s">
        <v>3045</v>
      </c>
      <c r="G551" s="612" t="s">
        <v>3206</v>
      </c>
      <c r="H551" s="613">
        <v>21.5</v>
      </c>
      <c r="I551" s="612">
        <v>30</v>
      </c>
      <c r="J551" s="614">
        <v>0</v>
      </c>
      <c r="K551" s="613">
        <f t="shared" si="8"/>
        <v>645</v>
      </c>
      <c r="L551" s="612" t="s">
        <v>3072</v>
      </c>
      <c r="M551" s="612" t="s">
        <v>3207</v>
      </c>
      <c r="N551" s="612" t="s">
        <v>3208</v>
      </c>
      <c r="O551" s="612" t="s">
        <v>3209</v>
      </c>
      <c r="P551" s="612" t="s">
        <v>1373</v>
      </c>
      <c r="Q551" s="612" t="s">
        <v>3099</v>
      </c>
    </row>
    <row r="552" spans="1:17">
      <c r="A552" s="607">
        <v>42456</v>
      </c>
      <c r="B552" s="607">
        <v>42476</v>
      </c>
      <c r="C552" s="607">
        <v>42466</v>
      </c>
      <c r="D552" s="608" t="s">
        <v>3184</v>
      </c>
      <c r="E552" s="608" t="s">
        <v>3107</v>
      </c>
      <c r="F552" s="608" t="s">
        <v>3108</v>
      </c>
      <c r="G552" s="608" t="s">
        <v>3109</v>
      </c>
      <c r="H552" s="609">
        <v>18</v>
      </c>
      <c r="I552" s="608">
        <v>20</v>
      </c>
      <c r="J552" s="610">
        <v>0</v>
      </c>
      <c r="K552" s="609">
        <f t="shared" si="8"/>
        <v>360</v>
      </c>
      <c r="L552" s="608" t="s">
        <v>3072</v>
      </c>
      <c r="M552" s="608" t="s">
        <v>3207</v>
      </c>
      <c r="N552" s="608" t="s">
        <v>3208</v>
      </c>
      <c r="O552" s="608" t="s">
        <v>3209</v>
      </c>
      <c r="P552" s="608" t="s">
        <v>1373</v>
      </c>
      <c r="Q552" s="608" t="s">
        <v>3110</v>
      </c>
    </row>
    <row r="553" spans="1:17">
      <c r="A553" s="611">
        <v>42456</v>
      </c>
      <c r="B553" s="611">
        <v>42535</v>
      </c>
      <c r="C553" s="611">
        <v>42462</v>
      </c>
      <c r="D553" s="612" t="s">
        <v>3184</v>
      </c>
      <c r="E553" s="612" t="s">
        <v>3431</v>
      </c>
      <c r="F553" s="612" t="s">
        <v>3081</v>
      </c>
      <c r="G553" s="612" t="s">
        <v>3432</v>
      </c>
      <c r="H553" s="613">
        <v>28.5</v>
      </c>
      <c r="I553" s="612">
        <v>25</v>
      </c>
      <c r="J553" s="614">
        <v>0</v>
      </c>
      <c r="K553" s="613">
        <f t="shared" si="8"/>
        <v>712.5</v>
      </c>
      <c r="L553" s="612" t="s">
        <v>3072</v>
      </c>
      <c r="M553" s="612" t="s">
        <v>3207</v>
      </c>
      <c r="N553" s="612" t="s">
        <v>3208</v>
      </c>
      <c r="O553" s="612" t="s">
        <v>3209</v>
      </c>
      <c r="P553" s="612" t="s">
        <v>1373</v>
      </c>
      <c r="Q553" s="612" t="s">
        <v>3179</v>
      </c>
    </row>
    <row r="554" spans="1:17">
      <c r="A554" s="607">
        <v>42456</v>
      </c>
      <c r="B554" s="607">
        <v>42519</v>
      </c>
      <c r="C554" s="607">
        <v>42458</v>
      </c>
      <c r="D554" s="608" t="s">
        <v>3184</v>
      </c>
      <c r="E554" s="608" t="s">
        <v>3143</v>
      </c>
      <c r="F554" s="608" t="s">
        <v>3123</v>
      </c>
      <c r="G554" s="608" t="s">
        <v>3144</v>
      </c>
      <c r="H554" s="609">
        <v>32.799999999999997</v>
      </c>
      <c r="I554" s="608">
        <v>50</v>
      </c>
      <c r="J554" s="610">
        <v>0</v>
      </c>
      <c r="K554" s="609">
        <f t="shared" si="8"/>
        <v>1639.9999999999998</v>
      </c>
      <c r="L554" s="608" t="s">
        <v>3072</v>
      </c>
      <c r="M554" s="608" t="s">
        <v>3207</v>
      </c>
      <c r="N554" s="608" t="s">
        <v>3208</v>
      </c>
      <c r="O554" s="608" t="s">
        <v>3209</v>
      </c>
      <c r="P554" s="608" t="s">
        <v>1373</v>
      </c>
      <c r="Q554" s="608" t="s">
        <v>3067</v>
      </c>
    </row>
    <row r="555" spans="1:17">
      <c r="A555" s="611">
        <v>42091</v>
      </c>
      <c r="B555" s="611">
        <v>42158</v>
      </c>
      <c r="C555" s="611">
        <v>42096</v>
      </c>
      <c r="D555" s="612" t="s">
        <v>3184</v>
      </c>
      <c r="E555" s="612" t="s">
        <v>3113</v>
      </c>
      <c r="F555" s="612" t="s">
        <v>3104</v>
      </c>
      <c r="G555" s="612" t="s">
        <v>3114</v>
      </c>
      <c r="H555" s="613">
        <v>20</v>
      </c>
      <c r="I555" s="612">
        <v>21</v>
      </c>
      <c r="J555" s="614">
        <v>0.15</v>
      </c>
      <c r="K555" s="613">
        <f t="shared" si="8"/>
        <v>420</v>
      </c>
      <c r="L555" s="612" t="s">
        <v>3072</v>
      </c>
      <c r="M555" s="612" t="s">
        <v>3344</v>
      </c>
      <c r="N555" s="612" t="s">
        <v>3345</v>
      </c>
      <c r="O555" s="612" t="s">
        <v>3346</v>
      </c>
      <c r="P555" s="612" t="s">
        <v>910</v>
      </c>
      <c r="Q555" s="612" t="s">
        <v>3115</v>
      </c>
    </row>
    <row r="556" spans="1:17">
      <c r="A556" s="607">
        <v>42457</v>
      </c>
      <c r="B556" s="607">
        <v>42552</v>
      </c>
      <c r="C556" s="607">
        <v>42459</v>
      </c>
      <c r="D556" s="608" t="s">
        <v>3184</v>
      </c>
      <c r="E556" s="608" t="s">
        <v>3165</v>
      </c>
      <c r="F556" s="608" t="s">
        <v>3104</v>
      </c>
      <c r="G556" s="608" t="s">
        <v>3166</v>
      </c>
      <c r="H556" s="609">
        <v>10</v>
      </c>
      <c r="I556" s="608">
        <v>40</v>
      </c>
      <c r="J556" s="610">
        <v>0.15</v>
      </c>
      <c r="K556" s="609">
        <f t="shared" si="8"/>
        <v>400</v>
      </c>
      <c r="L556" s="608" t="s">
        <v>3072</v>
      </c>
      <c r="M556" s="608" t="s">
        <v>3344</v>
      </c>
      <c r="N556" s="608" t="s">
        <v>3345</v>
      </c>
      <c r="O556" s="608" t="s">
        <v>3346</v>
      </c>
      <c r="P556" s="608" t="s">
        <v>910</v>
      </c>
      <c r="Q556" s="608" t="s">
        <v>3106</v>
      </c>
    </row>
    <row r="557" spans="1:17">
      <c r="A557" s="611">
        <v>42457</v>
      </c>
      <c r="B557" s="611">
        <v>42506</v>
      </c>
      <c r="C557" s="611">
        <v>42461</v>
      </c>
      <c r="D557" s="612" t="s">
        <v>3199</v>
      </c>
      <c r="E557" s="612" t="s">
        <v>3136</v>
      </c>
      <c r="F557" s="612" t="s">
        <v>3045</v>
      </c>
      <c r="G557" s="612" t="s">
        <v>3117</v>
      </c>
      <c r="H557" s="613">
        <v>55</v>
      </c>
      <c r="I557" s="612">
        <v>36</v>
      </c>
      <c r="J557" s="614">
        <v>0</v>
      </c>
      <c r="K557" s="613">
        <f t="shared" si="8"/>
        <v>1980</v>
      </c>
      <c r="L557" s="612" t="s">
        <v>3063</v>
      </c>
      <c r="M557" s="612" t="s">
        <v>3344</v>
      </c>
      <c r="N557" s="612" t="s">
        <v>3345</v>
      </c>
      <c r="O557" s="612" t="s">
        <v>3346</v>
      </c>
      <c r="P557" s="612" t="s">
        <v>910</v>
      </c>
      <c r="Q557" s="612" t="s">
        <v>3102</v>
      </c>
    </row>
    <row r="558" spans="1:17">
      <c r="A558" s="607">
        <v>42458</v>
      </c>
      <c r="B558" s="607">
        <v>42542</v>
      </c>
      <c r="C558" s="607">
        <v>42464</v>
      </c>
      <c r="D558" s="608" t="s">
        <v>3288</v>
      </c>
      <c r="E558" s="608" t="s">
        <v>3192</v>
      </c>
      <c r="F558" s="608" t="s">
        <v>3053</v>
      </c>
      <c r="G558" s="608" t="s">
        <v>3092</v>
      </c>
      <c r="H558" s="609">
        <v>38</v>
      </c>
      <c r="I558" s="608">
        <v>15</v>
      </c>
      <c r="J558" s="610">
        <v>0</v>
      </c>
      <c r="K558" s="609">
        <f t="shared" si="8"/>
        <v>570</v>
      </c>
      <c r="L558" s="608" t="s">
        <v>3047</v>
      </c>
      <c r="M558" s="608" t="s">
        <v>3096</v>
      </c>
      <c r="N558" s="608" t="s">
        <v>3097</v>
      </c>
      <c r="O558" s="608" t="s">
        <v>3098</v>
      </c>
      <c r="P558" s="608" t="s">
        <v>944</v>
      </c>
      <c r="Q558" s="608" t="s">
        <v>3093</v>
      </c>
    </row>
    <row r="559" spans="1:17">
      <c r="A559" s="611">
        <v>42458</v>
      </c>
      <c r="B559" s="611">
        <v>42523</v>
      </c>
      <c r="C559" s="611">
        <v>42458</v>
      </c>
      <c r="D559" s="612" t="s">
        <v>3288</v>
      </c>
      <c r="E559" s="612" t="s">
        <v>3225</v>
      </c>
      <c r="F559" s="612" t="s">
        <v>3108</v>
      </c>
      <c r="G559" s="612" t="s">
        <v>3226</v>
      </c>
      <c r="H559" s="613">
        <v>46</v>
      </c>
      <c r="I559" s="612">
        <v>20</v>
      </c>
      <c r="J559" s="614">
        <v>0</v>
      </c>
      <c r="K559" s="613">
        <f t="shared" si="8"/>
        <v>920</v>
      </c>
      <c r="L559" s="612" t="s">
        <v>3047</v>
      </c>
      <c r="M559" s="612" t="s">
        <v>3096</v>
      </c>
      <c r="N559" s="612" t="s">
        <v>3097</v>
      </c>
      <c r="O559" s="612" t="s">
        <v>3098</v>
      </c>
      <c r="P559" s="612" t="s">
        <v>944</v>
      </c>
      <c r="Q559" s="612" t="s">
        <v>3055</v>
      </c>
    </row>
    <row r="560" spans="1:17">
      <c r="A560" s="607">
        <v>42092</v>
      </c>
      <c r="B560" s="607">
        <v>42145</v>
      </c>
      <c r="C560" s="607">
        <v>42092</v>
      </c>
      <c r="D560" s="608" t="s">
        <v>3288</v>
      </c>
      <c r="E560" s="608" t="s">
        <v>3357</v>
      </c>
      <c r="F560" s="608" t="s">
        <v>3104</v>
      </c>
      <c r="G560" s="608" t="s">
        <v>3358</v>
      </c>
      <c r="H560" s="609">
        <v>31.23</v>
      </c>
      <c r="I560" s="608">
        <v>30</v>
      </c>
      <c r="J560" s="610">
        <v>0</v>
      </c>
      <c r="K560" s="609">
        <f t="shared" si="8"/>
        <v>936.9</v>
      </c>
      <c r="L560" s="608" t="s">
        <v>3047</v>
      </c>
      <c r="M560" s="608" t="s">
        <v>3096</v>
      </c>
      <c r="N560" s="608" t="s">
        <v>3097</v>
      </c>
      <c r="O560" s="608" t="s">
        <v>3098</v>
      </c>
      <c r="P560" s="608" t="s">
        <v>944</v>
      </c>
      <c r="Q560" s="608" t="s">
        <v>3157</v>
      </c>
    </row>
    <row r="561" spans="1:17">
      <c r="A561" s="611">
        <v>42458</v>
      </c>
      <c r="B561" s="611">
        <v>42543</v>
      </c>
      <c r="C561" s="611">
        <v>42463</v>
      </c>
      <c r="D561" s="612" t="s">
        <v>3288</v>
      </c>
      <c r="E561" s="612" t="s">
        <v>3235</v>
      </c>
      <c r="F561" s="612" t="s">
        <v>3045</v>
      </c>
      <c r="G561" s="612" t="s">
        <v>3206</v>
      </c>
      <c r="H561" s="613">
        <v>21.5</v>
      </c>
      <c r="I561" s="612">
        <v>50</v>
      </c>
      <c r="J561" s="614">
        <v>0</v>
      </c>
      <c r="K561" s="613">
        <f t="shared" si="8"/>
        <v>1075</v>
      </c>
      <c r="L561" s="612" t="s">
        <v>3047</v>
      </c>
      <c r="M561" s="612" t="s">
        <v>3096</v>
      </c>
      <c r="N561" s="612" t="s">
        <v>3097</v>
      </c>
      <c r="O561" s="612" t="s">
        <v>3098</v>
      </c>
      <c r="P561" s="612" t="s">
        <v>944</v>
      </c>
      <c r="Q561" s="612" t="s">
        <v>3099</v>
      </c>
    </row>
    <row r="562" spans="1:17">
      <c r="A562" s="607">
        <v>43188</v>
      </c>
      <c r="B562" s="607">
        <v>43209</v>
      </c>
      <c r="C562" s="607">
        <v>43197</v>
      </c>
      <c r="D562" s="608" t="s">
        <v>3288</v>
      </c>
      <c r="E562" s="608" t="s">
        <v>3243</v>
      </c>
      <c r="F562" s="608" t="s">
        <v>3061</v>
      </c>
      <c r="G562" s="608" t="s">
        <v>3244</v>
      </c>
      <c r="H562" s="609">
        <v>45.6</v>
      </c>
      <c r="I562" s="608">
        <v>30</v>
      </c>
      <c r="J562" s="610">
        <v>0</v>
      </c>
      <c r="K562" s="609">
        <f t="shared" si="8"/>
        <v>1368</v>
      </c>
      <c r="L562" s="608" t="s">
        <v>3047</v>
      </c>
      <c r="M562" s="608" t="s">
        <v>3096</v>
      </c>
      <c r="N562" s="608" t="s">
        <v>3097</v>
      </c>
      <c r="O562" s="608" t="s">
        <v>3098</v>
      </c>
      <c r="P562" s="608" t="s">
        <v>944</v>
      </c>
      <c r="Q562" s="608" t="s">
        <v>3150</v>
      </c>
    </row>
    <row r="563" spans="1:17">
      <c r="A563" s="611">
        <v>43189</v>
      </c>
      <c r="B563" s="611">
        <v>43246</v>
      </c>
      <c r="C563" s="611">
        <v>43195</v>
      </c>
      <c r="D563" s="612" t="s">
        <v>3071</v>
      </c>
      <c r="E563" s="612" t="s">
        <v>3189</v>
      </c>
      <c r="F563" s="612" t="s">
        <v>3061</v>
      </c>
      <c r="G563" s="612" t="s">
        <v>3190</v>
      </c>
      <c r="H563" s="613">
        <v>30</v>
      </c>
      <c r="I563" s="612">
        <v>16</v>
      </c>
      <c r="J563" s="614">
        <v>0.05</v>
      </c>
      <c r="K563" s="613">
        <f t="shared" si="8"/>
        <v>480</v>
      </c>
      <c r="L563" s="612" t="s">
        <v>3072</v>
      </c>
      <c r="M563" s="612" t="s">
        <v>3087</v>
      </c>
      <c r="N563" s="612" t="s">
        <v>3088</v>
      </c>
      <c r="O563" s="612" t="s">
        <v>3089</v>
      </c>
      <c r="P563" s="612" t="s">
        <v>982</v>
      </c>
      <c r="Q563" s="612" t="s">
        <v>3191</v>
      </c>
    </row>
    <row r="564" spans="1:17">
      <c r="A564" s="607">
        <v>42824</v>
      </c>
      <c r="B564" s="607">
        <v>42830</v>
      </c>
      <c r="C564" s="607">
        <v>42833</v>
      </c>
      <c r="D564" s="608" t="s">
        <v>3071</v>
      </c>
      <c r="E564" s="608" t="s">
        <v>3275</v>
      </c>
      <c r="F564" s="608" t="s">
        <v>3077</v>
      </c>
      <c r="G564" s="608" t="s">
        <v>3276</v>
      </c>
      <c r="H564" s="609">
        <v>12</v>
      </c>
      <c r="I564" s="608">
        <v>20</v>
      </c>
      <c r="J564" s="610">
        <v>0.05</v>
      </c>
      <c r="K564" s="609">
        <f t="shared" si="8"/>
        <v>240</v>
      </c>
      <c r="L564" s="608" t="s">
        <v>3072</v>
      </c>
      <c r="M564" s="608" t="s">
        <v>3087</v>
      </c>
      <c r="N564" s="608" t="s">
        <v>3088</v>
      </c>
      <c r="O564" s="608" t="s">
        <v>3089</v>
      </c>
      <c r="P564" s="608" t="s">
        <v>982</v>
      </c>
      <c r="Q564" s="608" t="s">
        <v>3279</v>
      </c>
    </row>
    <row r="565" spans="1:17">
      <c r="A565" s="611">
        <v>42824</v>
      </c>
      <c r="B565" s="611">
        <v>42904</v>
      </c>
      <c r="C565" s="611">
        <v>42824</v>
      </c>
      <c r="D565" s="612" t="s">
        <v>3071</v>
      </c>
      <c r="E565" s="612" t="s">
        <v>3044</v>
      </c>
      <c r="F565" s="612" t="s">
        <v>3045</v>
      </c>
      <c r="G565" s="612" t="s">
        <v>3046</v>
      </c>
      <c r="H565" s="613">
        <v>34.799999999999997</v>
      </c>
      <c r="I565" s="612">
        <v>40</v>
      </c>
      <c r="J565" s="614">
        <v>0</v>
      </c>
      <c r="K565" s="613">
        <f t="shared" si="8"/>
        <v>1392</v>
      </c>
      <c r="L565" s="612" t="s">
        <v>3072</v>
      </c>
      <c r="M565" s="612" t="s">
        <v>3087</v>
      </c>
      <c r="N565" s="612" t="s">
        <v>3088</v>
      </c>
      <c r="O565" s="612" t="s">
        <v>3089</v>
      </c>
      <c r="P565" s="612" t="s">
        <v>982</v>
      </c>
      <c r="Q565" s="612" t="s">
        <v>3051</v>
      </c>
    </row>
    <row r="566" spans="1:17">
      <c r="A566" s="607">
        <v>42460</v>
      </c>
      <c r="B566" s="607">
        <v>42560</v>
      </c>
      <c r="C566" s="607">
        <v>42466</v>
      </c>
      <c r="D566" s="608" t="s">
        <v>3184</v>
      </c>
      <c r="E566" s="608" t="s">
        <v>3281</v>
      </c>
      <c r="F566" s="608" t="s">
        <v>3104</v>
      </c>
      <c r="G566" s="608" t="s">
        <v>3282</v>
      </c>
      <c r="H566" s="609">
        <v>12.5</v>
      </c>
      <c r="I566" s="608">
        <v>21</v>
      </c>
      <c r="J566" s="610">
        <v>0.25</v>
      </c>
      <c r="K566" s="609">
        <f t="shared" si="8"/>
        <v>262.5</v>
      </c>
      <c r="L566" s="608" t="s">
        <v>3063</v>
      </c>
      <c r="M566" s="608" t="s">
        <v>3196</v>
      </c>
      <c r="N566" s="608" t="s">
        <v>3197</v>
      </c>
      <c r="O566" s="608" t="s">
        <v>3198</v>
      </c>
      <c r="P566" s="608" t="s">
        <v>1303</v>
      </c>
      <c r="Q566" s="608" t="s">
        <v>3106</v>
      </c>
    </row>
    <row r="567" spans="1:17">
      <c r="A567" s="611">
        <v>42094</v>
      </c>
      <c r="B567" s="611">
        <v>42139</v>
      </c>
      <c r="C567" s="611">
        <v>42099</v>
      </c>
      <c r="D567" s="612" t="s">
        <v>3184</v>
      </c>
      <c r="E567" s="612" t="s">
        <v>3260</v>
      </c>
      <c r="F567" s="612" t="s">
        <v>3108</v>
      </c>
      <c r="G567" s="612" t="s">
        <v>3261</v>
      </c>
      <c r="H567" s="613">
        <v>7.75</v>
      </c>
      <c r="I567" s="612">
        <v>4</v>
      </c>
      <c r="J567" s="614">
        <v>0.25</v>
      </c>
      <c r="K567" s="613">
        <f t="shared" si="8"/>
        <v>31</v>
      </c>
      <c r="L567" s="612" t="s">
        <v>3063</v>
      </c>
      <c r="M567" s="612" t="s">
        <v>3196</v>
      </c>
      <c r="N567" s="612" t="s">
        <v>3197</v>
      </c>
      <c r="O567" s="612" t="s">
        <v>3198</v>
      </c>
      <c r="P567" s="612" t="s">
        <v>1303</v>
      </c>
      <c r="Q567" s="612" t="s">
        <v>3150</v>
      </c>
    </row>
    <row r="568" spans="1:17">
      <c r="A568" s="607">
        <v>42094</v>
      </c>
      <c r="B568" s="607">
        <v>42132</v>
      </c>
      <c r="C568" s="607">
        <v>42102</v>
      </c>
      <c r="D568" s="608" t="s">
        <v>3158</v>
      </c>
      <c r="E568" s="608" t="s">
        <v>3165</v>
      </c>
      <c r="F568" s="608" t="s">
        <v>3104</v>
      </c>
      <c r="G568" s="608" t="s">
        <v>3166</v>
      </c>
      <c r="H568" s="609">
        <v>10</v>
      </c>
      <c r="I568" s="608">
        <v>40</v>
      </c>
      <c r="J568" s="610">
        <v>0.25</v>
      </c>
      <c r="K568" s="609">
        <f t="shared" si="8"/>
        <v>400</v>
      </c>
      <c r="L568" s="608" t="s">
        <v>3047</v>
      </c>
      <c r="M568" s="608" t="s">
        <v>3267</v>
      </c>
      <c r="N568" s="608" t="s">
        <v>3268</v>
      </c>
      <c r="O568" s="608" t="s">
        <v>3269</v>
      </c>
      <c r="P568" s="608" t="s">
        <v>3156</v>
      </c>
      <c r="Q568" s="608" t="s">
        <v>3106</v>
      </c>
    </row>
    <row r="569" spans="1:17">
      <c r="A569" s="611">
        <v>42825</v>
      </c>
      <c r="B569" s="611">
        <v>42883</v>
      </c>
      <c r="C569" s="611">
        <v>42832</v>
      </c>
      <c r="D569" s="612" t="s">
        <v>3158</v>
      </c>
      <c r="E569" s="612" t="s">
        <v>3193</v>
      </c>
      <c r="F569" s="612" t="s">
        <v>3077</v>
      </c>
      <c r="G569" s="612" t="s">
        <v>3194</v>
      </c>
      <c r="H569" s="613">
        <v>25.89</v>
      </c>
      <c r="I569" s="612">
        <v>28</v>
      </c>
      <c r="J569" s="614">
        <v>0.25</v>
      </c>
      <c r="K569" s="613">
        <f t="shared" si="8"/>
        <v>724.92000000000007</v>
      </c>
      <c r="L569" s="612" t="s">
        <v>3047</v>
      </c>
      <c r="M569" s="612" t="s">
        <v>3267</v>
      </c>
      <c r="N569" s="612" t="s">
        <v>3268</v>
      </c>
      <c r="O569" s="612" t="s">
        <v>3269</v>
      </c>
      <c r="P569" s="612" t="s">
        <v>3156</v>
      </c>
      <c r="Q569" s="612" t="s">
        <v>3195</v>
      </c>
    </row>
    <row r="570" spans="1:17">
      <c r="A570" s="607">
        <v>43190</v>
      </c>
      <c r="B570" s="607">
        <v>43199</v>
      </c>
      <c r="C570" s="607">
        <v>43192</v>
      </c>
      <c r="D570" s="608" t="s">
        <v>3158</v>
      </c>
      <c r="E570" s="608" t="s">
        <v>3122</v>
      </c>
      <c r="F570" s="608" t="s">
        <v>3123</v>
      </c>
      <c r="G570" s="608" t="s">
        <v>3124</v>
      </c>
      <c r="H570" s="609">
        <v>24</v>
      </c>
      <c r="I570" s="608">
        <v>60</v>
      </c>
      <c r="J570" s="610">
        <v>0.25</v>
      </c>
      <c r="K570" s="609">
        <f t="shared" si="8"/>
        <v>1440</v>
      </c>
      <c r="L570" s="608" t="s">
        <v>3047</v>
      </c>
      <c r="M570" s="608" t="s">
        <v>3267</v>
      </c>
      <c r="N570" s="608" t="s">
        <v>3268</v>
      </c>
      <c r="O570" s="608" t="s">
        <v>3269</v>
      </c>
      <c r="P570" s="608" t="s">
        <v>3156</v>
      </c>
      <c r="Q570" s="608" t="s">
        <v>3125</v>
      </c>
    </row>
    <row r="571" spans="1:17">
      <c r="A571" s="611">
        <v>42097</v>
      </c>
      <c r="B571" s="611">
        <v>42164</v>
      </c>
      <c r="C571" s="611">
        <v>42106</v>
      </c>
      <c r="D571" s="612" t="s">
        <v>3199</v>
      </c>
      <c r="E571" s="612" t="s">
        <v>3241</v>
      </c>
      <c r="F571" s="612" t="s">
        <v>3077</v>
      </c>
      <c r="G571" s="612" t="s">
        <v>3242</v>
      </c>
      <c r="H571" s="613">
        <v>6</v>
      </c>
      <c r="I571" s="612">
        <v>1</v>
      </c>
      <c r="J571" s="614">
        <v>0</v>
      </c>
      <c r="K571" s="613">
        <f t="shared" si="8"/>
        <v>6</v>
      </c>
      <c r="L571" s="612" t="s">
        <v>3063</v>
      </c>
      <c r="M571" s="612" t="s">
        <v>3441</v>
      </c>
      <c r="N571" s="612" t="s">
        <v>3442</v>
      </c>
      <c r="O571" s="612" t="s">
        <v>186</v>
      </c>
      <c r="P571" s="612" t="s">
        <v>389</v>
      </c>
      <c r="Q571" s="612" t="s">
        <v>3070</v>
      </c>
    </row>
    <row r="572" spans="1:17">
      <c r="A572" s="607">
        <v>43193</v>
      </c>
      <c r="B572" s="607">
        <v>43281</v>
      </c>
      <c r="C572" s="607">
        <v>43200</v>
      </c>
      <c r="D572" s="608" t="s">
        <v>3199</v>
      </c>
      <c r="E572" s="608" t="s">
        <v>3370</v>
      </c>
      <c r="F572" s="608" t="s">
        <v>3053</v>
      </c>
      <c r="G572" s="608" t="s">
        <v>3371</v>
      </c>
      <c r="H572" s="609">
        <v>9</v>
      </c>
      <c r="I572" s="608">
        <v>21</v>
      </c>
      <c r="J572" s="610">
        <v>0</v>
      </c>
      <c r="K572" s="609">
        <f t="shared" si="8"/>
        <v>189</v>
      </c>
      <c r="L572" s="608" t="s">
        <v>3063</v>
      </c>
      <c r="M572" s="608" t="s">
        <v>3441</v>
      </c>
      <c r="N572" s="608" t="s">
        <v>3442</v>
      </c>
      <c r="O572" s="608" t="s">
        <v>186</v>
      </c>
      <c r="P572" s="608" t="s">
        <v>389</v>
      </c>
      <c r="Q572" s="608" t="s">
        <v>3090</v>
      </c>
    </row>
    <row r="573" spans="1:17">
      <c r="A573" s="611">
        <v>42829</v>
      </c>
      <c r="B573" s="611">
        <v>42912</v>
      </c>
      <c r="C573" s="611">
        <v>42833</v>
      </c>
      <c r="D573" s="612" t="s">
        <v>3043</v>
      </c>
      <c r="E573" s="612" t="s">
        <v>3052</v>
      </c>
      <c r="F573" s="612" t="s">
        <v>3053</v>
      </c>
      <c r="G573" s="612" t="s">
        <v>3054</v>
      </c>
      <c r="H573" s="613">
        <v>14</v>
      </c>
      <c r="I573" s="612">
        <v>50</v>
      </c>
      <c r="J573" s="614">
        <v>0</v>
      </c>
      <c r="K573" s="613">
        <f t="shared" si="8"/>
        <v>700</v>
      </c>
      <c r="L573" s="612" t="s">
        <v>3047</v>
      </c>
      <c r="M573" s="612" t="s">
        <v>3096</v>
      </c>
      <c r="N573" s="612" t="s">
        <v>3097</v>
      </c>
      <c r="O573" s="612" t="s">
        <v>3098</v>
      </c>
      <c r="P573" s="612" t="s">
        <v>944</v>
      </c>
      <c r="Q573" s="612" t="s">
        <v>3055</v>
      </c>
    </row>
    <row r="574" spans="1:17">
      <c r="A574" s="607">
        <v>43194</v>
      </c>
      <c r="B574" s="607">
        <v>43258</v>
      </c>
      <c r="C574" s="607">
        <v>43197</v>
      </c>
      <c r="D574" s="608" t="s">
        <v>3043</v>
      </c>
      <c r="E574" s="608" t="s">
        <v>3265</v>
      </c>
      <c r="F574" s="608" t="s">
        <v>3104</v>
      </c>
      <c r="G574" s="608" t="s">
        <v>3266</v>
      </c>
      <c r="H574" s="609">
        <v>9.1999999999999993</v>
      </c>
      <c r="I574" s="608">
        <v>21</v>
      </c>
      <c r="J574" s="610">
        <v>0</v>
      </c>
      <c r="K574" s="609">
        <f t="shared" si="8"/>
        <v>193.2</v>
      </c>
      <c r="L574" s="608" t="s">
        <v>3047</v>
      </c>
      <c r="M574" s="608" t="s">
        <v>3096</v>
      </c>
      <c r="N574" s="608" t="s">
        <v>3097</v>
      </c>
      <c r="O574" s="608" t="s">
        <v>3098</v>
      </c>
      <c r="P574" s="608" t="s">
        <v>944</v>
      </c>
      <c r="Q574" s="608" t="s">
        <v>3106</v>
      </c>
    </row>
    <row r="575" spans="1:17">
      <c r="A575" s="611">
        <v>42829</v>
      </c>
      <c r="B575" s="611">
        <v>42899</v>
      </c>
      <c r="C575" s="611">
        <v>42835</v>
      </c>
      <c r="D575" s="612" t="s">
        <v>3071</v>
      </c>
      <c r="E575" s="612" t="s">
        <v>3325</v>
      </c>
      <c r="F575" s="612" t="s">
        <v>3081</v>
      </c>
      <c r="G575" s="612" t="s">
        <v>3326</v>
      </c>
      <c r="H575" s="613">
        <v>22</v>
      </c>
      <c r="I575" s="612">
        <v>16</v>
      </c>
      <c r="J575" s="614">
        <v>0.2</v>
      </c>
      <c r="K575" s="613">
        <f t="shared" si="8"/>
        <v>352</v>
      </c>
      <c r="L575" s="612" t="s">
        <v>3072</v>
      </c>
      <c r="M575" s="612" t="s">
        <v>3352</v>
      </c>
      <c r="N575" s="612" t="s">
        <v>3353</v>
      </c>
      <c r="O575" s="612" t="s">
        <v>3354</v>
      </c>
      <c r="P575" s="612" t="s">
        <v>915</v>
      </c>
      <c r="Q575" s="612" t="s">
        <v>3083</v>
      </c>
    </row>
    <row r="576" spans="1:17">
      <c r="A576" s="607">
        <v>42464</v>
      </c>
      <c r="B576" s="607">
        <v>42552</v>
      </c>
      <c r="C576" s="607">
        <v>42473</v>
      </c>
      <c r="D576" s="608" t="s">
        <v>3071</v>
      </c>
      <c r="E576" s="608" t="s">
        <v>3192</v>
      </c>
      <c r="F576" s="608" t="s">
        <v>3053</v>
      </c>
      <c r="G576" s="608" t="s">
        <v>3092</v>
      </c>
      <c r="H576" s="609">
        <v>38</v>
      </c>
      <c r="I576" s="608">
        <v>30</v>
      </c>
      <c r="J576" s="610">
        <v>0.2</v>
      </c>
      <c r="K576" s="609">
        <f t="shared" si="8"/>
        <v>1140</v>
      </c>
      <c r="L576" s="608" t="s">
        <v>3072</v>
      </c>
      <c r="M576" s="608" t="s">
        <v>3352</v>
      </c>
      <c r="N576" s="608" t="s">
        <v>3353</v>
      </c>
      <c r="O576" s="608" t="s">
        <v>3354</v>
      </c>
      <c r="P576" s="608" t="s">
        <v>915</v>
      </c>
      <c r="Q576" s="608" t="s">
        <v>3093</v>
      </c>
    </row>
    <row r="577" spans="1:17">
      <c r="A577" s="611">
        <v>43194</v>
      </c>
      <c r="B577" s="611">
        <v>43294</v>
      </c>
      <c r="C577" s="611">
        <v>43199</v>
      </c>
      <c r="D577" s="612" t="s">
        <v>3071</v>
      </c>
      <c r="E577" s="612" t="s">
        <v>3100</v>
      </c>
      <c r="F577" s="612" t="s">
        <v>3045</v>
      </c>
      <c r="G577" s="612" t="s">
        <v>3101</v>
      </c>
      <c r="H577" s="613">
        <v>34</v>
      </c>
      <c r="I577" s="612">
        <v>20</v>
      </c>
      <c r="J577" s="614">
        <v>0</v>
      </c>
      <c r="K577" s="613">
        <f t="shared" si="8"/>
        <v>680</v>
      </c>
      <c r="L577" s="612" t="s">
        <v>3072</v>
      </c>
      <c r="M577" s="612" t="s">
        <v>3352</v>
      </c>
      <c r="N577" s="612" t="s">
        <v>3353</v>
      </c>
      <c r="O577" s="612" t="s">
        <v>3354</v>
      </c>
      <c r="P577" s="612" t="s">
        <v>915</v>
      </c>
      <c r="Q577" s="612" t="s">
        <v>3102</v>
      </c>
    </row>
    <row r="578" spans="1:17">
      <c r="A578" s="607">
        <v>42829</v>
      </c>
      <c r="B578" s="607">
        <v>42892</v>
      </c>
      <c r="C578" s="607">
        <v>42830</v>
      </c>
      <c r="D578" s="608" t="s">
        <v>3071</v>
      </c>
      <c r="E578" s="608" t="s">
        <v>3225</v>
      </c>
      <c r="F578" s="608" t="s">
        <v>3108</v>
      </c>
      <c r="G578" s="608" t="s">
        <v>3226</v>
      </c>
      <c r="H578" s="609">
        <v>46</v>
      </c>
      <c r="I578" s="608">
        <v>3</v>
      </c>
      <c r="J578" s="610">
        <v>0</v>
      </c>
      <c r="K578" s="609">
        <f t="shared" si="8"/>
        <v>138</v>
      </c>
      <c r="L578" s="608" t="s">
        <v>3072</v>
      </c>
      <c r="M578" s="608" t="s">
        <v>3352</v>
      </c>
      <c r="N578" s="608" t="s">
        <v>3353</v>
      </c>
      <c r="O578" s="608" t="s">
        <v>3354</v>
      </c>
      <c r="P578" s="608" t="s">
        <v>915</v>
      </c>
      <c r="Q578" s="608" t="s">
        <v>3055</v>
      </c>
    </row>
    <row r="579" spans="1:17">
      <c r="A579" s="611">
        <v>42830</v>
      </c>
      <c r="B579" s="611">
        <v>42877</v>
      </c>
      <c r="C579" s="611">
        <v>42835</v>
      </c>
      <c r="D579" s="612" t="s">
        <v>3158</v>
      </c>
      <c r="E579" s="612" t="s">
        <v>3126</v>
      </c>
      <c r="F579" s="612" t="s">
        <v>3108</v>
      </c>
      <c r="G579" s="612" t="s">
        <v>3127</v>
      </c>
      <c r="H579" s="613">
        <v>4.5</v>
      </c>
      <c r="I579" s="612">
        <v>25</v>
      </c>
      <c r="J579" s="614">
        <v>0</v>
      </c>
      <c r="K579" s="613">
        <f t="shared" ref="K579:K642" si="9">I579*H579</f>
        <v>112.5</v>
      </c>
      <c r="L579" s="612" t="s">
        <v>3047</v>
      </c>
      <c r="M579" s="612" t="s">
        <v>3401</v>
      </c>
      <c r="N579" s="612" t="s">
        <v>3402</v>
      </c>
      <c r="O579" s="612" t="s">
        <v>3403</v>
      </c>
      <c r="P579" s="612" t="s">
        <v>1727</v>
      </c>
      <c r="Q579" s="612" t="s">
        <v>3128</v>
      </c>
    </row>
    <row r="580" spans="1:17">
      <c r="A580" s="607">
        <v>42465</v>
      </c>
      <c r="B580" s="607">
        <v>42495</v>
      </c>
      <c r="C580" s="607">
        <v>42471</v>
      </c>
      <c r="D580" s="608" t="s">
        <v>3158</v>
      </c>
      <c r="E580" s="608" t="s">
        <v>3415</v>
      </c>
      <c r="F580" s="608" t="s">
        <v>3077</v>
      </c>
      <c r="G580" s="608" t="s">
        <v>3416</v>
      </c>
      <c r="H580" s="609">
        <v>9.5</v>
      </c>
      <c r="I580" s="608">
        <v>30</v>
      </c>
      <c r="J580" s="610">
        <v>0.1</v>
      </c>
      <c r="K580" s="609">
        <f t="shared" si="9"/>
        <v>285</v>
      </c>
      <c r="L580" s="608" t="s">
        <v>3047</v>
      </c>
      <c r="M580" s="608" t="s">
        <v>3401</v>
      </c>
      <c r="N580" s="608" t="s">
        <v>3402</v>
      </c>
      <c r="O580" s="608" t="s">
        <v>3403</v>
      </c>
      <c r="P580" s="608" t="s">
        <v>1727</v>
      </c>
      <c r="Q580" s="608" t="s">
        <v>3279</v>
      </c>
    </row>
    <row r="581" spans="1:17">
      <c r="A581" s="611">
        <v>43195</v>
      </c>
      <c r="B581" s="611">
        <v>43287</v>
      </c>
      <c r="C581" s="611">
        <v>43205</v>
      </c>
      <c r="D581" s="612" t="s">
        <v>3158</v>
      </c>
      <c r="E581" s="612" t="s">
        <v>3379</v>
      </c>
      <c r="F581" s="612" t="s">
        <v>3104</v>
      </c>
      <c r="G581" s="612" t="s">
        <v>3380</v>
      </c>
      <c r="H581" s="613">
        <v>16.25</v>
      </c>
      <c r="I581" s="612">
        <v>25</v>
      </c>
      <c r="J581" s="614">
        <v>0</v>
      </c>
      <c r="K581" s="613">
        <f t="shared" si="9"/>
        <v>406.25</v>
      </c>
      <c r="L581" s="612" t="s">
        <v>3047</v>
      </c>
      <c r="M581" s="612" t="s">
        <v>3401</v>
      </c>
      <c r="N581" s="612" t="s">
        <v>3402</v>
      </c>
      <c r="O581" s="612" t="s">
        <v>3403</v>
      </c>
      <c r="P581" s="612" t="s">
        <v>1727</v>
      </c>
      <c r="Q581" s="612" t="s">
        <v>3115</v>
      </c>
    </row>
    <row r="582" spans="1:17">
      <c r="A582" s="607">
        <v>42099</v>
      </c>
      <c r="B582" s="607">
        <v>42110</v>
      </c>
      <c r="C582" s="607">
        <v>42109</v>
      </c>
      <c r="D582" s="608" t="s">
        <v>3158</v>
      </c>
      <c r="E582" s="608" t="s">
        <v>3215</v>
      </c>
      <c r="F582" s="608" t="s">
        <v>3077</v>
      </c>
      <c r="G582" s="608" t="s">
        <v>3216</v>
      </c>
      <c r="H582" s="609">
        <v>18.399999999999999</v>
      </c>
      <c r="I582" s="608">
        <v>20</v>
      </c>
      <c r="J582" s="610">
        <v>0</v>
      </c>
      <c r="K582" s="609">
        <f t="shared" si="9"/>
        <v>368</v>
      </c>
      <c r="L582" s="608" t="s">
        <v>3047</v>
      </c>
      <c r="M582" s="608" t="s">
        <v>3401</v>
      </c>
      <c r="N582" s="608" t="s">
        <v>3402</v>
      </c>
      <c r="O582" s="608" t="s">
        <v>3403</v>
      </c>
      <c r="P582" s="608" t="s">
        <v>1727</v>
      </c>
      <c r="Q582" s="608" t="s">
        <v>3079</v>
      </c>
    </row>
    <row r="583" spans="1:17">
      <c r="A583" s="611">
        <v>42465</v>
      </c>
      <c r="B583" s="611">
        <v>42564</v>
      </c>
      <c r="C583" s="611">
        <v>42471</v>
      </c>
      <c r="D583" s="612" t="s">
        <v>3158</v>
      </c>
      <c r="E583" s="612" t="s">
        <v>3220</v>
      </c>
      <c r="F583" s="612" t="s">
        <v>3123</v>
      </c>
      <c r="G583" s="612" t="s">
        <v>3221</v>
      </c>
      <c r="H583" s="613">
        <v>123.79</v>
      </c>
      <c r="I583" s="612">
        <v>18</v>
      </c>
      <c r="J583" s="614">
        <v>0.1</v>
      </c>
      <c r="K583" s="613">
        <f t="shared" si="9"/>
        <v>2228.2200000000003</v>
      </c>
      <c r="L583" s="612" t="s">
        <v>3047</v>
      </c>
      <c r="M583" s="612" t="s">
        <v>3401</v>
      </c>
      <c r="N583" s="612" t="s">
        <v>3402</v>
      </c>
      <c r="O583" s="612" t="s">
        <v>3403</v>
      </c>
      <c r="P583" s="612" t="s">
        <v>1727</v>
      </c>
      <c r="Q583" s="612" t="s">
        <v>3150</v>
      </c>
    </row>
    <row r="584" spans="1:17">
      <c r="A584" s="607">
        <v>42100</v>
      </c>
      <c r="B584" s="607">
        <v>42136</v>
      </c>
      <c r="C584" s="607">
        <v>42104</v>
      </c>
      <c r="D584" s="608" t="s">
        <v>3071</v>
      </c>
      <c r="E584" s="608" t="s">
        <v>3275</v>
      </c>
      <c r="F584" s="608" t="s">
        <v>3077</v>
      </c>
      <c r="G584" s="608" t="s">
        <v>3276</v>
      </c>
      <c r="H584" s="609">
        <v>12</v>
      </c>
      <c r="I584" s="608">
        <v>5</v>
      </c>
      <c r="J584" s="610">
        <v>0</v>
      </c>
      <c r="K584" s="609">
        <f t="shared" si="9"/>
        <v>60</v>
      </c>
      <c r="L584" s="608" t="s">
        <v>3063</v>
      </c>
      <c r="M584" s="608" t="s">
        <v>3295</v>
      </c>
      <c r="N584" s="608" t="s">
        <v>3296</v>
      </c>
      <c r="O584" s="608" t="s">
        <v>3297</v>
      </c>
      <c r="P584" s="608" t="s">
        <v>988</v>
      </c>
      <c r="Q584" s="608" t="s">
        <v>3279</v>
      </c>
    </row>
    <row r="585" spans="1:17">
      <c r="A585" s="611">
        <v>43196</v>
      </c>
      <c r="B585" s="611">
        <v>43261</v>
      </c>
      <c r="C585" s="611">
        <v>43202</v>
      </c>
      <c r="D585" s="612" t="s">
        <v>3071</v>
      </c>
      <c r="E585" s="612" t="s">
        <v>3056</v>
      </c>
      <c r="F585" s="612" t="s">
        <v>3045</v>
      </c>
      <c r="G585" s="612" t="s">
        <v>3057</v>
      </c>
      <c r="H585" s="613">
        <v>21</v>
      </c>
      <c r="I585" s="612">
        <v>10</v>
      </c>
      <c r="J585" s="614">
        <v>0</v>
      </c>
      <c r="K585" s="613">
        <f t="shared" si="9"/>
        <v>210</v>
      </c>
      <c r="L585" s="612" t="s">
        <v>3063</v>
      </c>
      <c r="M585" s="612" t="s">
        <v>3295</v>
      </c>
      <c r="N585" s="612" t="s">
        <v>3296</v>
      </c>
      <c r="O585" s="612" t="s">
        <v>3297</v>
      </c>
      <c r="P585" s="612" t="s">
        <v>988</v>
      </c>
      <c r="Q585" s="612" t="s">
        <v>3058</v>
      </c>
    </row>
    <row r="586" spans="1:17">
      <c r="A586" s="607">
        <v>43196</v>
      </c>
      <c r="B586" s="607">
        <v>43267</v>
      </c>
      <c r="C586" s="607">
        <v>43204</v>
      </c>
      <c r="D586" s="608" t="s">
        <v>3184</v>
      </c>
      <c r="E586" s="608" t="s">
        <v>3342</v>
      </c>
      <c r="F586" s="608" t="s">
        <v>3104</v>
      </c>
      <c r="G586" s="608" t="s">
        <v>3343</v>
      </c>
      <c r="H586" s="609">
        <v>14</v>
      </c>
      <c r="I586" s="608">
        <v>12</v>
      </c>
      <c r="J586" s="610">
        <v>0</v>
      </c>
      <c r="K586" s="609">
        <f t="shared" si="9"/>
        <v>168</v>
      </c>
      <c r="L586" s="608" t="s">
        <v>3072</v>
      </c>
      <c r="M586" s="608" t="s">
        <v>3236</v>
      </c>
      <c r="N586" s="608" t="s">
        <v>3237</v>
      </c>
      <c r="O586" s="608" t="s">
        <v>3238</v>
      </c>
      <c r="P586" s="608" t="s">
        <v>1743</v>
      </c>
      <c r="Q586" s="608" t="s">
        <v>3157</v>
      </c>
    </row>
    <row r="587" spans="1:17">
      <c r="A587" s="611">
        <v>42831</v>
      </c>
      <c r="B587" s="611">
        <v>42925</v>
      </c>
      <c r="C587" s="611">
        <v>42832</v>
      </c>
      <c r="D587" s="612" t="s">
        <v>3184</v>
      </c>
      <c r="E587" s="612" t="s">
        <v>3126</v>
      </c>
      <c r="F587" s="612" t="s">
        <v>3108</v>
      </c>
      <c r="G587" s="612" t="s">
        <v>3127</v>
      </c>
      <c r="H587" s="613">
        <v>4.5</v>
      </c>
      <c r="I587" s="612">
        <v>28</v>
      </c>
      <c r="J587" s="614">
        <v>0</v>
      </c>
      <c r="K587" s="613">
        <f t="shared" si="9"/>
        <v>126</v>
      </c>
      <c r="L587" s="612" t="s">
        <v>3072</v>
      </c>
      <c r="M587" s="612" t="s">
        <v>3236</v>
      </c>
      <c r="N587" s="612" t="s">
        <v>3237</v>
      </c>
      <c r="O587" s="612" t="s">
        <v>3238</v>
      </c>
      <c r="P587" s="612" t="s">
        <v>1743</v>
      </c>
      <c r="Q587" s="612" t="s">
        <v>3128</v>
      </c>
    </row>
    <row r="588" spans="1:17">
      <c r="A588" s="607">
        <v>43197</v>
      </c>
      <c r="B588" s="607">
        <v>43256</v>
      </c>
      <c r="C588" s="607">
        <v>43197</v>
      </c>
      <c r="D588" s="608" t="s">
        <v>3084</v>
      </c>
      <c r="E588" s="608" t="s">
        <v>3225</v>
      </c>
      <c r="F588" s="608" t="s">
        <v>3108</v>
      </c>
      <c r="G588" s="608" t="s">
        <v>3226</v>
      </c>
      <c r="H588" s="609">
        <v>46</v>
      </c>
      <c r="I588" s="608">
        <v>15</v>
      </c>
      <c r="J588" s="610">
        <v>0</v>
      </c>
      <c r="K588" s="609">
        <f t="shared" si="9"/>
        <v>690</v>
      </c>
      <c r="L588" s="608" t="s">
        <v>3047</v>
      </c>
      <c r="M588" s="608" t="s">
        <v>3344</v>
      </c>
      <c r="N588" s="608" t="s">
        <v>3345</v>
      </c>
      <c r="O588" s="608" t="s">
        <v>3346</v>
      </c>
      <c r="P588" s="608" t="s">
        <v>910</v>
      </c>
      <c r="Q588" s="608" t="s">
        <v>3055</v>
      </c>
    </row>
    <row r="589" spans="1:17">
      <c r="A589" s="611">
        <v>42832</v>
      </c>
      <c r="B589" s="611">
        <v>42846</v>
      </c>
      <c r="C589" s="611">
        <v>42839</v>
      </c>
      <c r="D589" s="612" t="s">
        <v>3084</v>
      </c>
      <c r="E589" s="612" t="s">
        <v>3193</v>
      </c>
      <c r="F589" s="612" t="s">
        <v>3077</v>
      </c>
      <c r="G589" s="612" t="s">
        <v>3194</v>
      </c>
      <c r="H589" s="613">
        <v>25.89</v>
      </c>
      <c r="I589" s="612">
        <v>8</v>
      </c>
      <c r="J589" s="614">
        <v>0</v>
      </c>
      <c r="K589" s="613">
        <f t="shared" si="9"/>
        <v>207.12</v>
      </c>
      <c r="L589" s="612" t="s">
        <v>3047</v>
      </c>
      <c r="M589" s="612" t="s">
        <v>3344</v>
      </c>
      <c r="N589" s="612" t="s">
        <v>3345</v>
      </c>
      <c r="O589" s="612" t="s">
        <v>3346</v>
      </c>
      <c r="P589" s="612" t="s">
        <v>910</v>
      </c>
      <c r="Q589" s="612" t="s">
        <v>3195</v>
      </c>
    </row>
    <row r="590" spans="1:17">
      <c r="A590" s="607">
        <v>43200</v>
      </c>
      <c r="B590" s="607">
        <v>43268</v>
      </c>
      <c r="C590" s="607">
        <v>43205</v>
      </c>
      <c r="D590" s="608" t="s">
        <v>3158</v>
      </c>
      <c r="E590" s="608" t="s">
        <v>3137</v>
      </c>
      <c r="F590" s="608" t="s">
        <v>3104</v>
      </c>
      <c r="G590" s="608" t="s">
        <v>3138</v>
      </c>
      <c r="H590" s="609">
        <v>17.45</v>
      </c>
      <c r="I590" s="608">
        <v>35</v>
      </c>
      <c r="J590" s="610">
        <v>0.15</v>
      </c>
      <c r="K590" s="609">
        <f t="shared" si="9"/>
        <v>610.75</v>
      </c>
      <c r="L590" s="608" t="s">
        <v>3063</v>
      </c>
      <c r="M590" s="608" t="s">
        <v>3222</v>
      </c>
      <c r="N590" s="608" t="s">
        <v>3223</v>
      </c>
      <c r="O590" s="608" t="s">
        <v>3224</v>
      </c>
      <c r="P590" s="608" t="s">
        <v>3188</v>
      </c>
      <c r="Q590" s="608" t="s">
        <v>3139</v>
      </c>
    </row>
    <row r="591" spans="1:17">
      <c r="A591" s="611">
        <v>43200</v>
      </c>
      <c r="B591" s="611">
        <v>43253</v>
      </c>
      <c r="C591" s="611">
        <v>43207</v>
      </c>
      <c r="D591" s="612" t="s">
        <v>3158</v>
      </c>
      <c r="E591" s="612" t="s">
        <v>3130</v>
      </c>
      <c r="F591" s="612" t="s">
        <v>3108</v>
      </c>
      <c r="G591" s="612" t="s">
        <v>3131</v>
      </c>
      <c r="H591" s="613">
        <v>19</v>
      </c>
      <c r="I591" s="612">
        <v>40</v>
      </c>
      <c r="J591" s="614">
        <v>0.15</v>
      </c>
      <c r="K591" s="613">
        <f t="shared" si="9"/>
        <v>760</v>
      </c>
      <c r="L591" s="612" t="s">
        <v>3063</v>
      </c>
      <c r="M591" s="612" t="s">
        <v>3222</v>
      </c>
      <c r="N591" s="612" t="s">
        <v>3223</v>
      </c>
      <c r="O591" s="612" t="s">
        <v>3224</v>
      </c>
      <c r="P591" s="612" t="s">
        <v>3188</v>
      </c>
      <c r="Q591" s="612" t="s">
        <v>3135</v>
      </c>
    </row>
    <row r="592" spans="1:17">
      <c r="A592" s="607">
        <v>42104</v>
      </c>
      <c r="B592" s="607">
        <v>42185</v>
      </c>
      <c r="C592" s="607">
        <v>42107</v>
      </c>
      <c r="D592" s="608" t="s">
        <v>3158</v>
      </c>
      <c r="E592" s="608" t="s">
        <v>3253</v>
      </c>
      <c r="F592" s="608" t="s">
        <v>3081</v>
      </c>
      <c r="G592" s="608" t="s">
        <v>3254</v>
      </c>
      <c r="H592" s="609">
        <v>19.45</v>
      </c>
      <c r="I592" s="608">
        <v>2</v>
      </c>
      <c r="J592" s="610">
        <v>0.15</v>
      </c>
      <c r="K592" s="609">
        <f t="shared" si="9"/>
        <v>38.9</v>
      </c>
      <c r="L592" s="608" t="s">
        <v>3063</v>
      </c>
      <c r="M592" s="608" t="s">
        <v>3222</v>
      </c>
      <c r="N592" s="608" t="s">
        <v>3223</v>
      </c>
      <c r="O592" s="608" t="s">
        <v>3224</v>
      </c>
      <c r="P592" s="608" t="s">
        <v>3188</v>
      </c>
      <c r="Q592" s="608" t="s">
        <v>3055</v>
      </c>
    </row>
    <row r="593" spans="1:17">
      <c r="A593" s="611">
        <v>42105</v>
      </c>
      <c r="B593" s="611">
        <v>42146</v>
      </c>
      <c r="C593" s="611">
        <v>42113</v>
      </c>
      <c r="D593" s="612" t="s">
        <v>3071</v>
      </c>
      <c r="E593" s="612" t="s">
        <v>3370</v>
      </c>
      <c r="F593" s="612" t="s">
        <v>3053</v>
      </c>
      <c r="G593" s="612" t="s">
        <v>3371</v>
      </c>
      <c r="H593" s="613">
        <v>9</v>
      </c>
      <c r="I593" s="612">
        <v>15</v>
      </c>
      <c r="J593" s="614">
        <v>0</v>
      </c>
      <c r="K593" s="613">
        <f t="shared" si="9"/>
        <v>135</v>
      </c>
      <c r="L593" s="612" t="s">
        <v>3072</v>
      </c>
      <c r="M593" s="612" t="s">
        <v>3359</v>
      </c>
      <c r="N593" s="612" t="s">
        <v>3360</v>
      </c>
      <c r="O593" s="612" t="s">
        <v>3361</v>
      </c>
      <c r="P593" s="612" t="s">
        <v>982</v>
      </c>
      <c r="Q593" s="612" t="s">
        <v>3090</v>
      </c>
    </row>
    <row r="594" spans="1:17">
      <c r="A594" s="607">
        <v>43201</v>
      </c>
      <c r="B594" s="607">
        <v>43285</v>
      </c>
      <c r="C594" s="607">
        <v>43209</v>
      </c>
      <c r="D594" s="608" t="s">
        <v>3071</v>
      </c>
      <c r="E594" s="608" t="s">
        <v>3293</v>
      </c>
      <c r="F594" s="608" t="s">
        <v>3053</v>
      </c>
      <c r="G594" s="608" t="s">
        <v>3294</v>
      </c>
      <c r="H594" s="609">
        <v>33.25</v>
      </c>
      <c r="I594" s="608">
        <v>8</v>
      </c>
      <c r="J594" s="610">
        <v>0</v>
      </c>
      <c r="K594" s="609">
        <f t="shared" si="9"/>
        <v>266</v>
      </c>
      <c r="L594" s="608" t="s">
        <v>3072</v>
      </c>
      <c r="M594" s="608" t="s">
        <v>3359</v>
      </c>
      <c r="N594" s="608" t="s">
        <v>3360</v>
      </c>
      <c r="O594" s="608" t="s">
        <v>3361</v>
      </c>
      <c r="P594" s="608" t="s">
        <v>982</v>
      </c>
      <c r="Q594" s="608" t="s">
        <v>3150</v>
      </c>
    </row>
    <row r="595" spans="1:17">
      <c r="A595" s="611">
        <v>42836</v>
      </c>
      <c r="B595" s="611">
        <v>42894</v>
      </c>
      <c r="C595" s="611">
        <v>42846</v>
      </c>
      <c r="D595" s="612" t="s">
        <v>3071</v>
      </c>
      <c r="E595" s="612" t="s">
        <v>3300</v>
      </c>
      <c r="F595" s="612" t="s">
        <v>3077</v>
      </c>
      <c r="G595" s="612" t="s">
        <v>3301</v>
      </c>
      <c r="H595" s="613">
        <v>62.5</v>
      </c>
      <c r="I595" s="612">
        <v>30</v>
      </c>
      <c r="J595" s="614">
        <v>0</v>
      </c>
      <c r="K595" s="613">
        <f t="shared" si="9"/>
        <v>1875</v>
      </c>
      <c r="L595" s="612" t="s">
        <v>3072</v>
      </c>
      <c r="M595" s="612" t="s">
        <v>3359</v>
      </c>
      <c r="N595" s="612" t="s">
        <v>3360</v>
      </c>
      <c r="O595" s="612" t="s">
        <v>3361</v>
      </c>
      <c r="P595" s="612" t="s">
        <v>982</v>
      </c>
      <c r="Q595" s="612" t="s">
        <v>3139</v>
      </c>
    </row>
    <row r="596" spans="1:17">
      <c r="A596" s="607">
        <v>42471</v>
      </c>
      <c r="B596" s="607">
        <v>42480</v>
      </c>
      <c r="C596" s="607">
        <v>42477</v>
      </c>
      <c r="D596" s="608" t="s">
        <v>3199</v>
      </c>
      <c r="E596" s="608" t="s">
        <v>3189</v>
      </c>
      <c r="F596" s="608" t="s">
        <v>3061</v>
      </c>
      <c r="G596" s="608" t="s">
        <v>3190</v>
      </c>
      <c r="H596" s="609">
        <v>30</v>
      </c>
      <c r="I596" s="608">
        <v>30</v>
      </c>
      <c r="J596" s="610">
        <v>0</v>
      </c>
      <c r="K596" s="609">
        <f t="shared" si="9"/>
        <v>900</v>
      </c>
      <c r="L596" s="608" t="s">
        <v>3047</v>
      </c>
      <c r="M596" s="608" t="s">
        <v>3291</v>
      </c>
      <c r="N596" s="608" t="s">
        <v>3292</v>
      </c>
      <c r="O596" s="608" t="s">
        <v>186</v>
      </c>
      <c r="P596" s="608" t="s">
        <v>389</v>
      </c>
      <c r="Q596" s="608" t="s">
        <v>3191</v>
      </c>
    </row>
    <row r="597" spans="1:17">
      <c r="A597" s="611">
        <v>42471</v>
      </c>
      <c r="B597" s="611">
        <v>42571</v>
      </c>
      <c r="C597" s="611">
        <v>42474</v>
      </c>
      <c r="D597" s="612" t="s">
        <v>3199</v>
      </c>
      <c r="E597" s="612" t="s">
        <v>3192</v>
      </c>
      <c r="F597" s="612" t="s">
        <v>3053</v>
      </c>
      <c r="G597" s="612" t="s">
        <v>3092</v>
      </c>
      <c r="H597" s="613">
        <v>38</v>
      </c>
      <c r="I597" s="612">
        <v>20</v>
      </c>
      <c r="J597" s="614">
        <v>0</v>
      </c>
      <c r="K597" s="613">
        <f t="shared" si="9"/>
        <v>760</v>
      </c>
      <c r="L597" s="612" t="s">
        <v>3047</v>
      </c>
      <c r="M597" s="612" t="s">
        <v>3291</v>
      </c>
      <c r="N597" s="612" t="s">
        <v>3292</v>
      </c>
      <c r="O597" s="612" t="s">
        <v>186</v>
      </c>
      <c r="P597" s="612" t="s">
        <v>389</v>
      </c>
      <c r="Q597" s="612" t="s">
        <v>3093</v>
      </c>
    </row>
    <row r="598" spans="1:17">
      <c r="A598" s="607">
        <v>42472</v>
      </c>
      <c r="B598" s="607">
        <v>42478</v>
      </c>
      <c r="C598" s="607">
        <v>42480</v>
      </c>
      <c r="D598" s="608" t="s">
        <v>3184</v>
      </c>
      <c r="E598" s="608" t="s">
        <v>3060</v>
      </c>
      <c r="F598" s="608" t="s">
        <v>3061</v>
      </c>
      <c r="G598" s="608" t="s">
        <v>3062</v>
      </c>
      <c r="H598" s="609">
        <v>53</v>
      </c>
      <c r="I598" s="608">
        <v>18</v>
      </c>
      <c r="J598" s="610">
        <v>0</v>
      </c>
      <c r="K598" s="609">
        <f t="shared" si="9"/>
        <v>954</v>
      </c>
      <c r="L598" s="608" t="s">
        <v>3063</v>
      </c>
      <c r="M598" s="608" t="s">
        <v>3389</v>
      </c>
      <c r="N598" s="608" t="s">
        <v>3390</v>
      </c>
      <c r="O598" s="608" t="s">
        <v>186</v>
      </c>
      <c r="P598" s="608" t="s">
        <v>389</v>
      </c>
      <c r="Q598" s="608" t="s">
        <v>3067</v>
      </c>
    </row>
    <row r="599" spans="1:17">
      <c r="A599" s="611">
        <v>42837</v>
      </c>
      <c r="B599" s="611">
        <v>42931</v>
      </c>
      <c r="C599" s="611">
        <v>42846</v>
      </c>
      <c r="D599" s="612" t="s">
        <v>3184</v>
      </c>
      <c r="E599" s="612" t="s">
        <v>3126</v>
      </c>
      <c r="F599" s="612" t="s">
        <v>3108</v>
      </c>
      <c r="G599" s="612" t="s">
        <v>3127</v>
      </c>
      <c r="H599" s="613">
        <v>4.5</v>
      </c>
      <c r="I599" s="612">
        <v>80</v>
      </c>
      <c r="J599" s="614">
        <v>0.05</v>
      </c>
      <c r="K599" s="613">
        <f t="shared" si="9"/>
        <v>360</v>
      </c>
      <c r="L599" s="612" t="s">
        <v>3063</v>
      </c>
      <c r="M599" s="612" t="s">
        <v>3389</v>
      </c>
      <c r="N599" s="612" t="s">
        <v>3390</v>
      </c>
      <c r="O599" s="612" t="s">
        <v>186</v>
      </c>
      <c r="P599" s="612" t="s">
        <v>389</v>
      </c>
      <c r="Q599" s="612" t="s">
        <v>3128</v>
      </c>
    </row>
    <row r="600" spans="1:17">
      <c r="A600" s="607">
        <v>42473</v>
      </c>
      <c r="B600" s="607">
        <v>42551</v>
      </c>
      <c r="C600" s="607">
        <v>42483</v>
      </c>
      <c r="D600" s="608" t="s">
        <v>3158</v>
      </c>
      <c r="E600" s="608" t="s">
        <v>3235</v>
      </c>
      <c r="F600" s="608" t="s">
        <v>3045</v>
      </c>
      <c r="G600" s="608" t="s">
        <v>3206</v>
      </c>
      <c r="H600" s="609">
        <v>21.5</v>
      </c>
      <c r="I600" s="608">
        <v>12</v>
      </c>
      <c r="J600" s="610">
        <v>0</v>
      </c>
      <c r="K600" s="609">
        <f t="shared" si="9"/>
        <v>258</v>
      </c>
      <c r="L600" s="608" t="s">
        <v>3047</v>
      </c>
      <c r="M600" s="608" t="s">
        <v>3335</v>
      </c>
      <c r="N600" s="608" t="s">
        <v>3336</v>
      </c>
      <c r="O600" s="608" t="s">
        <v>3337</v>
      </c>
      <c r="P600" s="608" t="s">
        <v>389</v>
      </c>
      <c r="Q600" s="608" t="s">
        <v>3099</v>
      </c>
    </row>
    <row r="601" spans="1:17">
      <c r="A601" s="611">
        <v>42473</v>
      </c>
      <c r="B601" s="611">
        <v>42485</v>
      </c>
      <c r="C601" s="611">
        <v>42478</v>
      </c>
      <c r="D601" s="612" t="s">
        <v>3158</v>
      </c>
      <c r="E601" s="612" t="s">
        <v>3094</v>
      </c>
      <c r="F601" s="612" t="s">
        <v>3045</v>
      </c>
      <c r="G601" s="612" t="s">
        <v>3095</v>
      </c>
      <c r="H601" s="613">
        <v>2.5</v>
      </c>
      <c r="I601" s="612">
        <v>12</v>
      </c>
      <c r="J601" s="614">
        <v>0</v>
      </c>
      <c r="K601" s="613">
        <f t="shared" si="9"/>
        <v>30</v>
      </c>
      <c r="L601" s="612" t="s">
        <v>3047</v>
      </c>
      <c r="M601" s="612" t="s">
        <v>3335</v>
      </c>
      <c r="N601" s="612" t="s">
        <v>3336</v>
      </c>
      <c r="O601" s="612" t="s">
        <v>3337</v>
      </c>
      <c r="P601" s="612" t="s">
        <v>389</v>
      </c>
      <c r="Q601" s="612" t="s">
        <v>3099</v>
      </c>
    </row>
    <row r="602" spans="1:17">
      <c r="A602" s="607">
        <v>43203</v>
      </c>
      <c r="B602" s="607">
        <v>43303</v>
      </c>
      <c r="C602" s="607">
        <v>43210</v>
      </c>
      <c r="D602" s="608" t="s">
        <v>3043</v>
      </c>
      <c r="E602" s="608" t="s">
        <v>3260</v>
      </c>
      <c r="F602" s="608" t="s">
        <v>3108</v>
      </c>
      <c r="G602" s="608" t="s">
        <v>3261</v>
      </c>
      <c r="H602" s="609">
        <v>7.75</v>
      </c>
      <c r="I602" s="608">
        <v>10</v>
      </c>
      <c r="J602" s="610">
        <v>0</v>
      </c>
      <c r="K602" s="609">
        <f t="shared" si="9"/>
        <v>77.5</v>
      </c>
      <c r="L602" s="608" t="s">
        <v>3072</v>
      </c>
      <c r="M602" s="608" t="s">
        <v>3340</v>
      </c>
      <c r="N602" s="608" t="s">
        <v>3341</v>
      </c>
      <c r="O602" s="608" t="s">
        <v>3169</v>
      </c>
      <c r="P602" s="608" t="s">
        <v>1036</v>
      </c>
      <c r="Q602" s="608" t="s">
        <v>3150</v>
      </c>
    </row>
    <row r="603" spans="1:17">
      <c r="A603" s="611">
        <v>42473</v>
      </c>
      <c r="B603" s="611">
        <v>42552</v>
      </c>
      <c r="C603" s="611">
        <v>42482</v>
      </c>
      <c r="D603" s="612" t="s">
        <v>3043</v>
      </c>
      <c r="E603" s="612" t="s">
        <v>3068</v>
      </c>
      <c r="F603" s="612" t="s">
        <v>3061</v>
      </c>
      <c r="G603" s="612" t="s">
        <v>3069</v>
      </c>
      <c r="H603" s="613">
        <v>23.25</v>
      </c>
      <c r="I603" s="612">
        <v>12</v>
      </c>
      <c r="J603" s="614">
        <v>0</v>
      </c>
      <c r="K603" s="613">
        <f t="shared" si="9"/>
        <v>279</v>
      </c>
      <c r="L603" s="612" t="s">
        <v>3072</v>
      </c>
      <c r="M603" s="612" t="s">
        <v>3340</v>
      </c>
      <c r="N603" s="612" t="s">
        <v>3341</v>
      </c>
      <c r="O603" s="612" t="s">
        <v>3169</v>
      </c>
      <c r="P603" s="612" t="s">
        <v>1036</v>
      </c>
      <c r="Q603" s="612" t="s">
        <v>3070</v>
      </c>
    </row>
    <row r="604" spans="1:17">
      <c r="A604" s="607">
        <v>43203</v>
      </c>
      <c r="B604" s="607">
        <v>43235</v>
      </c>
      <c r="C604" s="607">
        <v>43212</v>
      </c>
      <c r="D604" s="608" t="s">
        <v>3043</v>
      </c>
      <c r="E604" s="608" t="s">
        <v>3243</v>
      </c>
      <c r="F604" s="608" t="s">
        <v>3061</v>
      </c>
      <c r="G604" s="608" t="s">
        <v>3244</v>
      </c>
      <c r="H604" s="609">
        <v>45.6</v>
      </c>
      <c r="I604" s="608">
        <v>18</v>
      </c>
      <c r="J604" s="610">
        <v>0</v>
      </c>
      <c r="K604" s="609">
        <f t="shared" si="9"/>
        <v>820.80000000000007</v>
      </c>
      <c r="L604" s="608" t="s">
        <v>3072</v>
      </c>
      <c r="M604" s="608" t="s">
        <v>3340</v>
      </c>
      <c r="N604" s="608" t="s">
        <v>3341</v>
      </c>
      <c r="O604" s="608" t="s">
        <v>3169</v>
      </c>
      <c r="P604" s="608" t="s">
        <v>1036</v>
      </c>
      <c r="Q604" s="608" t="s">
        <v>3150</v>
      </c>
    </row>
    <row r="605" spans="1:17">
      <c r="A605" s="611">
        <v>42107</v>
      </c>
      <c r="B605" s="611">
        <v>42183</v>
      </c>
      <c r="C605" s="611">
        <v>42112</v>
      </c>
      <c r="D605" s="612" t="s">
        <v>3043</v>
      </c>
      <c r="E605" s="612" t="s">
        <v>3215</v>
      </c>
      <c r="F605" s="612" t="s">
        <v>3077</v>
      </c>
      <c r="G605" s="612" t="s">
        <v>3216</v>
      </c>
      <c r="H605" s="613">
        <v>18.399999999999999</v>
      </c>
      <c r="I605" s="612">
        <v>21</v>
      </c>
      <c r="J605" s="614">
        <v>0</v>
      </c>
      <c r="K605" s="613">
        <f t="shared" si="9"/>
        <v>386.4</v>
      </c>
      <c r="L605" s="612" t="s">
        <v>3072</v>
      </c>
      <c r="M605" s="612" t="s">
        <v>3340</v>
      </c>
      <c r="N605" s="612" t="s">
        <v>3341</v>
      </c>
      <c r="O605" s="612" t="s">
        <v>3169</v>
      </c>
      <c r="P605" s="612" t="s">
        <v>1036</v>
      </c>
      <c r="Q605" s="612" t="s">
        <v>3079</v>
      </c>
    </row>
    <row r="606" spans="1:17">
      <c r="A606" s="607">
        <v>43204</v>
      </c>
      <c r="B606" s="607">
        <v>43304</v>
      </c>
      <c r="C606" s="607">
        <v>43212</v>
      </c>
      <c r="D606" s="608" t="s">
        <v>3129</v>
      </c>
      <c r="E606" s="608" t="s">
        <v>3307</v>
      </c>
      <c r="F606" s="608" t="s">
        <v>3081</v>
      </c>
      <c r="G606" s="608" t="s">
        <v>3308</v>
      </c>
      <c r="H606" s="609">
        <v>17</v>
      </c>
      <c r="I606" s="608">
        <v>60</v>
      </c>
      <c r="J606" s="610">
        <v>0.15</v>
      </c>
      <c r="K606" s="609">
        <f t="shared" si="9"/>
        <v>1020</v>
      </c>
      <c r="L606" s="608" t="s">
        <v>3063</v>
      </c>
      <c r="M606" s="608" t="s">
        <v>3096</v>
      </c>
      <c r="N606" s="608" t="s">
        <v>3097</v>
      </c>
      <c r="O606" s="608" t="s">
        <v>3098</v>
      </c>
      <c r="P606" s="608" t="s">
        <v>944</v>
      </c>
      <c r="Q606" s="608" t="s">
        <v>3083</v>
      </c>
    </row>
    <row r="607" spans="1:17">
      <c r="A607" s="611">
        <v>42839</v>
      </c>
      <c r="B607" s="611">
        <v>42925</v>
      </c>
      <c r="C607" s="611">
        <v>42849</v>
      </c>
      <c r="D607" s="612" t="s">
        <v>3129</v>
      </c>
      <c r="E607" s="612" t="s">
        <v>3111</v>
      </c>
      <c r="F607" s="612" t="s">
        <v>3045</v>
      </c>
      <c r="G607" s="612" t="s">
        <v>3112</v>
      </c>
      <c r="H607" s="613">
        <v>12.5</v>
      </c>
      <c r="I607" s="612">
        <v>35</v>
      </c>
      <c r="J607" s="614">
        <v>0.15</v>
      </c>
      <c r="K607" s="613">
        <f t="shared" si="9"/>
        <v>437.5</v>
      </c>
      <c r="L607" s="612" t="s">
        <v>3063</v>
      </c>
      <c r="M607" s="612" t="s">
        <v>3096</v>
      </c>
      <c r="N607" s="612" t="s">
        <v>3097</v>
      </c>
      <c r="O607" s="612" t="s">
        <v>3098</v>
      </c>
      <c r="P607" s="612" t="s">
        <v>944</v>
      </c>
      <c r="Q607" s="612" t="s">
        <v>3051</v>
      </c>
    </row>
    <row r="608" spans="1:17">
      <c r="A608" s="607">
        <v>43204</v>
      </c>
      <c r="B608" s="607">
        <v>43262</v>
      </c>
      <c r="C608" s="607">
        <v>43208</v>
      </c>
      <c r="D608" s="608" t="s">
        <v>3129</v>
      </c>
      <c r="E608" s="608" t="s">
        <v>3210</v>
      </c>
      <c r="F608" s="608" t="s">
        <v>3108</v>
      </c>
      <c r="G608" s="608" t="s">
        <v>3211</v>
      </c>
      <c r="H608" s="609">
        <v>18</v>
      </c>
      <c r="I608" s="608">
        <v>42</v>
      </c>
      <c r="J608" s="610">
        <v>0.15</v>
      </c>
      <c r="K608" s="609">
        <f t="shared" si="9"/>
        <v>756</v>
      </c>
      <c r="L608" s="608" t="s">
        <v>3063</v>
      </c>
      <c r="M608" s="608" t="s">
        <v>3096</v>
      </c>
      <c r="N608" s="608" t="s">
        <v>3097</v>
      </c>
      <c r="O608" s="608" t="s">
        <v>3098</v>
      </c>
      <c r="P608" s="608" t="s">
        <v>944</v>
      </c>
      <c r="Q608" s="608" t="s">
        <v>3115</v>
      </c>
    </row>
    <row r="609" spans="1:17">
      <c r="A609" s="611">
        <v>43207</v>
      </c>
      <c r="B609" s="611">
        <v>43272</v>
      </c>
      <c r="C609" s="611">
        <v>43212</v>
      </c>
      <c r="D609" s="612" t="s">
        <v>3184</v>
      </c>
      <c r="E609" s="612" t="s">
        <v>3122</v>
      </c>
      <c r="F609" s="612" t="s">
        <v>3123</v>
      </c>
      <c r="G609" s="612" t="s">
        <v>3124</v>
      </c>
      <c r="H609" s="613">
        <v>24</v>
      </c>
      <c r="I609" s="612">
        <v>2</v>
      </c>
      <c r="J609" s="614">
        <v>0.05</v>
      </c>
      <c r="K609" s="613">
        <f t="shared" si="9"/>
        <v>48</v>
      </c>
      <c r="L609" s="612" t="s">
        <v>3047</v>
      </c>
      <c r="M609" s="612" t="s">
        <v>3153</v>
      </c>
      <c r="N609" s="612" t="s">
        <v>3154</v>
      </c>
      <c r="O609" s="612" t="s">
        <v>3155</v>
      </c>
      <c r="P609" s="612" t="s">
        <v>3156</v>
      </c>
      <c r="Q609" s="612" t="s">
        <v>3125</v>
      </c>
    </row>
    <row r="610" spans="1:17">
      <c r="A610" s="607">
        <v>42477</v>
      </c>
      <c r="B610" s="607">
        <v>42530</v>
      </c>
      <c r="C610" s="607">
        <v>42477</v>
      </c>
      <c r="D610" s="608" t="s">
        <v>3184</v>
      </c>
      <c r="E610" s="608" t="s">
        <v>3172</v>
      </c>
      <c r="F610" s="608" t="s">
        <v>3108</v>
      </c>
      <c r="G610" s="608" t="s">
        <v>3173</v>
      </c>
      <c r="H610" s="609">
        <v>15</v>
      </c>
      <c r="I610" s="608">
        <v>12</v>
      </c>
      <c r="J610" s="610">
        <v>0</v>
      </c>
      <c r="K610" s="609">
        <f t="shared" si="9"/>
        <v>180</v>
      </c>
      <c r="L610" s="608" t="s">
        <v>3047</v>
      </c>
      <c r="M610" s="608" t="s">
        <v>3153</v>
      </c>
      <c r="N610" s="608" t="s">
        <v>3154</v>
      </c>
      <c r="O610" s="608" t="s">
        <v>3155</v>
      </c>
      <c r="P610" s="608" t="s">
        <v>3156</v>
      </c>
      <c r="Q610" s="608" t="s">
        <v>3139</v>
      </c>
    </row>
    <row r="611" spans="1:17">
      <c r="A611" s="611">
        <v>43207</v>
      </c>
      <c r="B611" s="611">
        <v>43293</v>
      </c>
      <c r="C611" s="611">
        <v>43214</v>
      </c>
      <c r="D611" s="612" t="s">
        <v>3043</v>
      </c>
      <c r="E611" s="612" t="s">
        <v>3273</v>
      </c>
      <c r="F611" s="612" t="s">
        <v>3108</v>
      </c>
      <c r="G611" s="612" t="s">
        <v>3274</v>
      </c>
      <c r="H611" s="613">
        <v>18</v>
      </c>
      <c r="I611" s="612">
        <v>15</v>
      </c>
      <c r="J611" s="614">
        <v>0</v>
      </c>
      <c r="K611" s="613">
        <f t="shared" si="9"/>
        <v>270</v>
      </c>
      <c r="L611" s="612" t="s">
        <v>3072</v>
      </c>
      <c r="M611" s="612" t="s">
        <v>3368</v>
      </c>
      <c r="N611" s="612" t="s">
        <v>3369</v>
      </c>
      <c r="O611" s="612" t="s">
        <v>3354</v>
      </c>
      <c r="P611" s="612" t="s">
        <v>915</v>
      </c>
      <c r="Q611" s="612" t="s">
        <v>3135</v>
      </c>
    </row>
    <row r="612" spans="1:17">
      <c r="A612" s="607">
        <v>43207</v>
      </c>
      <c r="B612" s="607">
        <v>43254</v>
      </c>
      <c r="C612" s="607">
        <v>43207</v>
      </c>
      <c r="D612" s="608" t="s">
        <v>3043</v>
      </c>
      <c r="E612" s="608" t="s">
        <v>3107</v>
      </c>
      <c r="F612" s="608" t="s">
        <v>3108</v>
      </c>
      <c r="G612" s="608" t="s">
        <v>3109</v>
      </c>
      <c r="H612" s="609">
        <v>18</v>
      </c>
      <c r="I612" s="608">
        <v>20</v>
      </c>
      <c r="J612" s="610">
        <v>0.25</v>
      </c>
      <c r="K612" s="609">
        <f t="shared" si="9"/>
        <v>360</v>
      </c>
      <c r="L612" s="608" t="s">
        <v>3072</v>
      </c>
      <c r="M612" s="608" t="s">
        <v>3368</v>
      </c>
      <c r="N612" s="608" t="s">
        <v>3369</v>
      </c>
      <c r="O612" s="608" t="s">
        <v>3354</v>
      </c>
      <c r="P612" s="608" t="s">
        <v>915</v>
      </c>
      <c r="Q612" s="608" t="s">
        <v>3110</v>
      </c>
    </row>
    <row r="613" spans="1:17">
      <c r="A613" s="611">
        <v>42111</v>
      </c>
      <c r="B613" s="611">
        <v>42144</v>
      </c>
      <c r="C613" s="611">
        <v>42121</v>
      </c>
      <c r="D613" s="612" t="s">
        <v>3043</v>
      </c>
      <c r="E613" s="612" t="s">
        <v>3165</v>
      </c>
      <c r="F613" s="612" t="s">
        <v>3104</v>
      </c>
      <c r="G613" s="612" t="s">
        <v>3166</v>
      </c>
      <c r="H613" s="613">
        <v>10</v>
      </c>
      <c r="I613" s="612">
        <v>21</v>
      </c>
      <c r="J613" s="614">
        <v>0.25</v>
      </c>
      <c r="K613" s="613">
        <f t="shared" si="9"/>
        <v>210</v>
      </c>
      <c r="L613" s="612" t="s">
        <v>3072</v>
      </c>
      <c r="M613" s="612" t="s">
        <v>3368</v>
      </c>
      <c r="N613" s="612" t="s">
        <v>3369</v>
      </c>
      <c r="O613" s="612" t="s">
        <v>3354</v>
      </c>
      <c r="P613" s="612" t="s">
        <v>915</v>
      </c>
      <c r="Q613" s="612" t="s">
        <v>3106</v>
      </c>
    </row>
    <row r="614" spans="1:17">
      <c r="A614" s="607">
        <v>42843</v>
      </c>
      <c r="B614" s="607">
        <v>42917</v>
      </c>
      <c r="C614" s="607">
        <v>42843</v>
      </c>
      <c r="D614" s="608" t="s">
        <v>3199</v>
      </c>
      <c r="E614" s="608" t="s">
        <v>3233</v>
      </c>
      <c r="F614" s="608" t="s">
        <v>3077</v>
      </c>
      <c r="G614" s="608" t="s">
        <v>3234</v>
      </c>
      <c r="H614" s="609">
        <v>31</v>
      </c>
      <c r="I614" s="608">
        <v>20</v>
      </c>
      <c r="J614" s="610">
        <v>0.05</v>
      </c>
      <c r="K614" s="609">
        <f t="shared" si="9"/>
        <v>620</v>
      </c>
      <c r="L614" s="608" t="s">
        <v>3047</v>
      </c>
      <c r="M614" s="608" t="s">
        <v>3087</v>
      </c>
      <c r="N614" s="608" t="s">
        <v>3088</v>
      </c>
      <c r="O614" s="608" t="s">
        <v>3089</v>
      </c>
      <c r="P614" s="608" t="s">
        <v>982</v>
      </c>
      <c r="Q614" s="608" t="s">
        <v>3121</v>
      </c>
    </row>
    <row r="615" spans="1:17">
      <c r="A615" s="611">
        <v>43209</v>
      </c>
      <c r="B615" s="611">
        <v>43278</v>
      </c>
      <c r="C615" s="611">
        <v>43214</v>
      </c>
      <c r="D615" s="612" t="s">
        <v>3084</v>
      </c>
      <c r="E615" s="612" t="s">
        <v>3143</v>
      </c>
      <c r="F615" s="612" t="s">
        <v>3123</v>
      </c>
      <c r="G615" s="612" t="s">
        <v>3144</v>
      </c>
      <c r="H615" s="613">
        <v>32.799999999999997</v>
      </c>
      <c r="I615" s="612">
        <v>28</v>
      </c>
      <c r="J615" s="614">
        <v>0</v>
      </c>
      <c r="K615" s="613">
        <f t="shared" si="9"/>
        <v>918.39999999999986</v>
      </c>
      <c r="L615" s="612" t="s">
        <v>3047</v>
      </c>
      <c r="M615" s="612" t="s">
        <v>3185</v>
      </c>
      <c r="N615" s="612" t="s">
        <v>3186</v>
      </c>
      <c r="O615" s="612" t="s">
        <v>3187</v>
      </c>
      <c r="P615" s="612" t="s">
        <v>3188</v>
      </c>
      <c r="Q615" s="612" t="s">
        <v>3067</v>
      </c>
    </row>
    <row r="616" spans="1:17">
      <c r="A616" s="607">
        <v>42479</v>
      </c>
      <c r="B616" s="607">
        <v>42515</v>
      </c>
      <c r="C616" s="607">
        <v>42487</v>
      </c>
      <c r="D616" s="608" t="s">
        <v>3084</v>
      </c>
      <c r="E616" s="608" t="s">
        <v>3136</v>
      </c>
      <c r="F616" s="608" t="s">
        <v>3045</v>
      </c>
      <c r="G616" s="608" t="s">
        <v>3117</v>
      </c>
      <c r="H616" s="609">
        <v>55</v>
      </c>
      <c r="I616" s="608">
        <v>60</v>
      </c>
      <c r="J616" s="610">
        <v>0</v>
      </c>
      <c r="K616" s="609">
        <f t="shared" si="9"/>
        <v>3300</v>
      </c>
      <c r="L616" s="608" t="s">
        <v>3047</v>
      </c>
      <c r="M616" s="608" t="s">
        <v>3185</v>
      </c>
      <c r="N616" s="608" t="s">
        <v>3186</v>
      </c>
      <c r="O616" s="608" t="s">
        <v>3187</v>
      </c>
      <c r="P616" s="608" t="s">
        <v>3188</v>
      </c>
      <c r="Q616" s="608" t="s">
        <v>3102</v>
      </c>
    </row>
    <row r="617" spans="1:17">
      <c r="A617" s="611">
        <v>42844</v>
      </c>
      <c r="B617" s="611">
        <v>42927</v>
      </c>
      <c r="C617" s="611">
        <v>42854</v>
      </c>
      <c r="D617" s="612" t="s">
        <v>3084</v>
      </c>
      <c r="E617" s="612" t="s">
        <v>3355</v>
      </c>
      <c r="F617" s="612" t="s">
        <v>3108</v>
      </c>
      <c r="G617" s="612" t="s">
        <v>3356</v>
      </c>
      <c r="H617" s="613">
        <v>263.5</v>
      </c>
      <c r="I617" s="612">
        <v>30</v>
      </c>
      <c r="J617" s="614">
        <v>0</v>
      </c>
      <c r="K617" s="613">
        <f t="shared" si="9"/>
        <v>7905</v>
      </c>
      <c r="L617" s="612" t="s">
        <v>3047</v>
      </c>
      <c r="M617" s="612" t="s">
        <v>3185</v>
      </c>
      <c r="N617" s="612" t="s">
        <v>3186</v>
      </c>
      <c r="O617" s="612" t="s">
        <v>3187</v>
      </c>
      <c r="P617" s="612" t="s">
        <v>3188</v>
      </c>
      <c r="Q617" s="612" t="s">
        <v>3110</v>
      </c>
    </row>
    <row r="618" spans="1:17">
      <c r="A618" s="607">
        <v>42113</v>
      </c>
      <c r="B618" s="607">
        <v>42195</v>
      </c>
      <c r="C618" s="607">
        <v>42122</v>
      </c>
      <c r="D618" s="608" t="s">
        <v>3084</v>
      </c>
      <c r="E618" s="608" t="s">
        <v>3293</v>
      </c>
      <c r="F618" s="608" t="s">
        <v>3053</v>
      </c>
      <c r="G618" s="608" t="s">
        <v>3294</v>
      </c>
      <c r="H618" s="609">
        <v>33.25</v>
      </c>
      <c r="I618" s="608">
        <v>30</v>
      </c>
      <c r="J618" s="610">
        <v>0</v>
      </c>
      <c r="K618" s="609">
        <f t="shared" si="9"/>
        <v>997.5</v>
      </c>
      <c r="L618" s="608" t="s">
        <v>3047</v>
      </c>
      <c r="M618" s="608" t="s">
        <v>3185</v>
      </c>
      <c r="N618" s="608" t="s">
        <v>3186</v>
      </c>
      <c r="O618" s="608" t="s">
        <v>3187</v>
      </c>
      <c r="P618" s="608" t="s">
        <v>3188</v>
      </c>
      <c r="Q618" s="608" t="s">
        <v>3150</v>
      </c>
    </row>
    <row r="619" spans="1:17">
      <c r="A619" s="611">
        <v>42114</v>
      </c>
      <c r="B619" s="611">
        <v>42146</v>
      </c>
      <c r="C619" s="611">
        <v>42121</v>
      </c>
      <c r="D619" s="612" t="s">
        <v>3059</v>
      </c>
      <c r="E619" s="612" t="s">
        <v>3362</v>
      </c>
      <c r="F619" s="612" t="s">
        <v>3104</v>
      </c>
      <c r="G619" s="612" t="s">
        <v>3363</v>
      </c>
      <c r="H619" s="613">
        <v>9.5</v>
      </c>
      <c r="I619" s="612">
        <v>30</v>
      </c>
      <c r="J619" s="614">
        <v>0</v>
      </c>
      <c r="K619" s="613">
        <f t="shared" si="9"/>
        <v>285</v>
      </c>
      <c r="L619" s="612" t="s">
        <v>3072</v>
      </c>
      <c r="M619" s="612" t="s">
        <v>3425</v>
      </c>
      <c r="N619" s="612" t="s">
        <v>3426</v>
      </c>
      <c r="O619" s="612" t="s">
        <v>3427</v>
      </c>
      <c r="P619" s="612" t="s">
        <v>982</v>
      </c>
      <c r="Q619" s="612" t="s">
        <v>3367</v>
      </c>
    </row>
    <row r="620" spans="1:17">
      <c r="A620" s="607">
        <v>42845</v>
      </c>
      <c r="B620" s="607">
        <v>42905</v>
      </c>
      <c r="C620" s="607">
        <v>42851</v>
      </c>
      <c r="D620" s="608" t="s">
        <v>3059</v>
      </c>
      <c r="E620" s="608" t="s">
        <v>3136</v>
      </c>
      <c r="F620" s="608" t="s">
        <v>3045</v>
      </c>
      <c r="G620" s="608" t="s">
        <v>3117</v>
      </c>
      <c r="H620" s="609">
        <v>55</v>
      </c>
      <c r="I620" s="608">
        <v>12</v>
      </c>
      <c r="J620" s="610">
        <v>0</v>
      </c>
      <c r="K620" s="609">
        <f t="shared" si="9"/>
        <v>660</v>
      </c>
      <c r="L620" s="608" t="s">
        <v>3072</v>
      </c>
      <c r="M620" s="608" t="s">
        <v>3425</v>
      </c>
      <c r="N620" s="608" t="s">
        <v>3426</v>
      </c>
      <c r="O620" s="608" t="s">
        <v>3427</v>
      </c>
      <c r="P620" s="608" t="s">
        <v>982</v>
      </c>
      <c r="Q620" s="608" t="s">
        <v>3102</v>
      </c>
    </row>
    <row r="621" spans="1:17">
      <c r="A621" s="611">
        <v>42114</v>
      </c>
      <c r="B621" s="611">
        <v>42142</v>
      </c>
      <c r="C621" s="611">
        <v>42122</v>
      </c>
      <c r="D621" s="612" t="s">
        <v>3184</v>
      </c>
      <c r="E621" s="612" t="s">
        <v>3113</v>
      </c>
      <c r="F621" s="612" t="s">
        <v>3104</v>
      </c>
      <c r="G621" s="612" t="s">
        <v>3114</v>
      </c>
      <c r="H621" s="613">
        <v>20</v>
      </c>
      <c r="I621" s="612">
        <v>24</v>
      </c>
      <c r="J621" s="614">
        <v>0</v>
      </c>
      <c r="K621" s="613">
        <f t="shared" si="9"/>
        <v>480</v>
      </c>
      <c r="L621" s="612" t="s">
        <v>3072</v>
      </c>
      <c r="M621" s="612" t="s">
        <v>3277</v>
      </c>
      <c r="N621" s="612" t="s">
        <v>3278</v>
      </c>
      <c r="O621" s="612" t="s">
        <v>3075</v>
      </c>
      <c r="P621" s="612" t="s">
        <v>988</v>
      </c>
      <c r="Q621" s="612" t="s">
        <v>3115</v>
      </c>
    </row>
    <row r="622" spans="1:17">
      <c r="A622" s="607">
        <v>42845</v>
      </c>
      <c r="B622" s="607">
        <v>42943</v>
      </c>
      <c r="C622" s="607">
        <v>42851</v>
      </c>
      <c r="D622" s="608" t="s">
        <v>3184</v>
      </c>
      <c r="E622" s="608" t="s">
        <v>3100</v>
      </c>
      <c r="F622" s="608" t="s">
        <v>3045</v>
      </c>
      <c r="G622" s="608" t="s">
        <v>3101</v>
      </c>
      <c r="H622" s="609">
        <v>34</v>
      </c>
      <c r="I622" s="608">
        <v>40</v>
      </c>
      <c r="J622" s="610">
        <v>0</v>
      </c>
      <c r="K622" s="609">
        <f t="shared" si="9"/>
        <v>1360</v>
      </c>
      <c r="L622" s="608" t="s">
        <v>3072</v>
      </c>
      <c r="M622" s="608" t="s">
        <v>3277</v>
      </c>
      <c r="N622" s="608" t="s">
        <v>3278</v>
      </c>
      <c r="O622" s="608" t="s">
        <v>3075</v>
      </c>
      <c r="P622" s="608" t="s">
        <v>988</v>
      </c>
      <c r="Q622" s="608" t="s">
        <v>3102</v>
      </c>
    </row>
    <row r="623" spans="1:17">
      <c r="A623" s="611">
        <v>42481</v>
      </c>
      <c r="B623" s="611">
        <v>42517</v>
      </c>
      <c r="C623" s="611">
        <v>42482</v>
      </c>
      <c r="D623" s="612" t="s">
        <v>3158</v>
      </c>
      <c r="E623" s="612" t="s">
        <v>3215</v>
      </c>
      <c r="F623" s="612" t="s">
        <v>3077</v>
      </c>
      <c r="G623" s="612" t="s">
        <v>3216</v>
      </c>
      <c r="H623" s="613">
        <v>18.399999999999999</v>
      </c>
      <c r="I623" s="612">
        <v>10</v>
      </c>
      <c r="J623" s="614">
        <v>0</v>
      </c>
      <c r="K623" s="613">
        <f t="shared" si="9"/>
        <v>184</v>
      </c>
      <c r="L623" s="612" t="s">
        <v>3047</v>
      </c>
      <c r="M623" s="612" t="s">
        <v>3445</v>
      </c>
      <c r="N623" s="612" t="s">
        <v>3446</v>
      </c>
      <c r="O623" s="612" t="s">
        <v>3447</v>
      </c>
      <c r="P623" s="612" t="s">
        <v>3188</v>
      </c>
      <c r="Q623" s="612" t="s">
        <v>3079</v>
      </c>
    </row>
    <row r="624" spans="1:17">
      <c r="A624" s="607">
        <v>42849</v>
      </c>
      <c r="B624" s="607">
        <v>42851</v>
      </c>
      <c r="C624" s="607">
        <v>42849</v>
      </c>
      <c r="D624" s="608" t="s">
        <v>3288</v>
      </c>
      <c r="E624" s="608" t="s">
        <v>3148</v>
      </c>
      <c r="F624" s="608" t="s">
        <v>3081</v>
      </c>
      <c r="G624" s="608" t="s">
        <v>3149</v>
      </c>
      <c r="H624" s="609">
        <v>13</v>
      </c>
      <c r="I624" s="608">
        <v>30</v>
      </c>
      <c r="J624" s="610">
        <v>0.05</v>
      </c>
      <c r="K624" s="609">
        <f t="shared" si="9"/>
        <v>390</v>
      </c>
      <c r="L624" s="608" t="s">
        <v>3072</v>
      </c>
      <c r="M624" s="608" t="s">
        <v>3222</v>
      </c>
      <c r="N624" s="608" t="s">
        <v>3223</v>
      </c>
      <c r="O624" s="608" t="s">
        <v>3224</v>
      </c>
      <c r="P624" s="608" t="s">
        <v>3188</v>
      </c>
      <c r="Q624" s="608" t="s">
        <v>3150</v>
      </c>
    </row>
    <row r="625" spans="1:17">
      <c r="A625" s="611">
        <v>42118</v>
      </c>
      <c r="B625" s="611">
        <v>42210</v>
      </c>
      <c r="C625" s="611">
        <v>42121</v>
      </c>
      <c r="D625" s="612" t="s">
        <v>3288</v>
      </c>
      <c r="E625" s="612" t="s">
        <v>3280</v>
      </c>
      <c r="F625" s="612" t="s">
        <v>3108</v>
      </c>
      <c r="G625" s="612" t="s">
        <v>3131</v>
      </c>
      <c r="H625" s="613">
        <v>14</v>
      </c>
      <c r="I625" s="612">
        <v>35</v>
      </c>
      <c r="J625" s="614">
        <v>0.05</v>
      </c>
      <c r="K625" s="613">
        <f t="shared" si="9"/>
        <v>490</v>
      </c>
      <c r="L625" s="612" t="s">
        <v>3072</v>
      </c>
      <c r="M625" s="612" t="s">
        <v>3222</v>
      </c>
      <c r="N625" s="612" t="s">
        <v>3223</v>
      </c>
      <c r="O625" s="612" t="s">
        <v>3224</v>
      </c>
      <c r="P625" s="612" t="s">
        <v>3188</v>
      </c>
      <c r="Q625" s="612" t="s">
        <v>3183</v>
      </c>
    </row>
    <row r="626" spans="1:17">
      <c r="A626" s="607">
        <v>42484</v>
      </c>
      <c r="B626" s="607">
        <v>42568</v>
      </c>
      <c r="C626" s="607">
        <v>42484</v>
      </c>
      <c r="D626" s="608" t="s">
        <v>3084</v>
      </c>
      <c r="E626" s="608" t="s">
        <v>3060</v>
      </c>
      <c r="F626" s="608" t="s">
        <v>3061</v>
      </c>
      <c r="G626" s="608" t="s">
        <v>3062</v>
      </c>
      <c r="H626" s="609">
        <v>53</v>
      </c>
      <c r="I626" s="608">
        <v>3</v>
      </c>
      <c r="J626" s="610">
        <v>0</v>
      </c>
      <c r="K626" s="609">
        <f t="shared" si="9"/>
        <v>159</v>
      </c>
      <c r="L626" s="608" t="s">
        <v>3047</v>
      </c>
      <c r="M626" s="608" t="s">
        <v>3291</v>
      </c>
      <c r="N626" s="608" t="s">
        <v>3292</v>
      </c>
      <c r="O626" s="608" t="s">
        <v>186</v>
      </c>
      <c r="P626" s="608" t="s">
        <v>389</v>
      </c>
      <c r="Q626" s="608" t="s">
        <v>3067</v>
      </c>
    </row>
    <row r="627" spans="1:17">
      <c r="A627" s="611">
        <v>42849</v>
      </c>
      <c r="B627" s="611">
        <v>42859</v>
      </c>
      <c r="C627" s="611">
        <v>42854</v>
      </c>
      <c r="D627" s="612" t="s">
        <v>3084</v>
      </c>
      <c r="E627" s="612" t="s">
        <v>3165</v>
      </c>
      <c r="F627" s="612" t="s">
        <v>3104</v>
      </c>
      <c r="G627" s="612" t="s">
        <v>3166</v>
      </c>
      <c r="H627" s="613">
        <v>10</v>
      </c>
      <c r="I627" s="612">
        <v>14</v>
      </c>
      <c r="J627" s="614">
        <v>0</v>
      </c>
      <c r="K627" s="613">
        <f t="shared" si="9"/>
        <v>140</v>
      </c>
      <c r="L627" s="612" t="s">
        <v>3047</v>
      </c>
      <c r="M627" s="612" t="s">
        <v>3291</v>
      </c>
      <c r="N627" s="612" t="s">
        <v>3292</v>
      </c>
      <c r="O627" s="612" t="s">
        <v>186</v>
      </c>
      <c r="P627" s="612" t="s">
        <v>389</v>
      </c>
      <c r="Q627" s="612" t="s">
        <v>3106</v>
      </c>
    </row>
    <row r="628" spans="1:17">
      <c r="A628" s="607">
        <v>42484</v>
      </c>
      <c r="B628" s="607">
        <v>42578</v>
      </c>
      <c r="C628" s="607">
        <v>42493</v>
      </c>
      <c r="D628" s="608" t="s">
        <v>3084</v>
      </c>
      <c r="E628" s="608" t="s">
        <v>3215</v>
      </c>
      <c r="F628" s="608" t="s">
        <v>3077</v>
      </c>
      <c r="G628" s="608" t="s">
        <v>3216</v>
      </c>
      <c r="H628" s="609">
        <v>18.399999999999999</v>
      </c>
      <c r="I628" s="608">
        <v>10</v>
      </c>
      <c r="J628" s="610">
        <v>0</v>
      </c>
      <c r="K628" s="609">
        <f t="shared" si="9"/>
        <v>184</v>
      </c>
      <c r="L628" s="608" t="s">
        <v>3047</v>
      </c>
      <c r="M628" s="608" t="s">
        <v>3291</v>
      </c>
      <c r="N628" s="608" t="s">
        <v>3292</v>
      </c>
      <c r="O628" s="608" t="s">
        <v>186</v>
      </c>
      <c r="P628" s="608" t="s">
        <v>389</v>
      </c>
      <c r="Q628" s="608" t="s">
        <v>3079</v>
      </c>
    </row>
    <row r="629" spans="1:17">
      <c r="A629" s="611">
        <v>42850</v>
      </c>
      <c r="B629" s="611">
        <v>42920</v>
      </c>
      <c r="C629" s="611">
        <v>42855</v>
      </c>
      <c r="D629" s="612" t="s">
        <v>3071</v>
      </c>
      <c r="E629" s="612" t="s">
        <v>3122</v>
      </c>
      <c r="F629" s="612" t="s">
        <v>3123</v>
      </c>
      <c r="G629" s="612" t="s">
        <v>3124</v>
      </c>
      <c r="H629" s="613">
        <v>24</v>
      </c>
      <c r="I629" s="612">
        <v>30</v>
      </c>
      <c r="J629" s="614">
        <v>0.1</v>
      </c>
      <c r="K629" s="613">
        <f t="shared" si="9"/>
        <v>720</v>
      </c>
      <c r="L629" s="612" t="s">
        <v>3072</v>
      </c>
      <c r="M629" s="612" t="s">
        <v>3422</v>
      </c>
      <c r="N629" s="612" t="s">
        <v>3423</v>
      </c>
      <c r="O629" s="612" t="s">
        <v>3424</v>
      </c>
      <c r="P629" s="612" t="s">
        <v>3156</v>
      </c>
      <c r="Q629" s="612" t="s">
        <v>3125</v>
      </c>
    </row>
    <row r="630" spans="1:17">
      <c r="A630" s="607">
        <v>42850</v>
      </c>
      <c r="B630" s="607">
        <v>42893</v>
      </c>
      <c r="C630" s="607">
        <v>42857</v>
      </c>
      <c r="D630" s="608" t="s">
        <v>3071</v>
      </c>
      <c r="E630" s="608" t="s">
        <v>3130</v>
      </c>
      <c r="F630" s="608" t="s">
        <v>3108</v>
      </c>
      <c r="G630" s="608" t="s">
        <v>3131</v>
      </c>
      <c r="H630" s="609">
        <v>19</v>
      </c>
      <c r="I630" s="608">
        <v>20</v>
      </c>
      <c r="J630" s="610">
        <v>0.1</v>
      </c>
      <c r="K630" s="609">
        <f t="shared" si="9"/>
        <v>380</v>
      </c>
      <c r="L630" s="608" t="s">
        <v>3072</v>
      </c>
      <c r="M630" s="608" t="s">
        <v>3422</v>
      </c>
      <c r="N630" s="608" t="s">
        <v>3423</v>
      </c>
      <c r="O630" s="608" t="s">
        <v>3424</v>
      </c>
      <c r="P630" s="608" t="s">
        <v>3156</v>
      </c>
      <c r="Q630" s="608" t="s">
        <v>3135</v>
      </c>
    </row>
    <row r="631" spans="1:17">
      <c r="A631" s="611">
        <v>42119</v>
      </c>
      <c r="B631" s="611">
        <v>42139</v>
      </c>
      <c r="C631" s="611">
        <v>42126</v>
      </c>
      <c r="D631" s="612" t="s">
        <v>3071</v>
      </c>
      <c r="E631" s="612" t="s">
        <v>3289</v>
      </c>
      <c r="F631" s="612" t="s">
        <v>3081</v>
      </c>
      <c r="G631" s="612" t="s">
        <v>3290</v>
      </c>
      <c r="H631" s="613">
        <v>10</v>
      </c>
      <c r="I631" s="612">
        <v>20</v>
      </c>
      <c r="J631" s="614">
        <v>0.1</v>
      </c>
      <c r="K631" s="613">
        <f t="shared" si="9"/>
        <v>200</v>
      </c>
      <c r="L631" s="612" t="s">
        <v>3072</v>
      </c>
      <c r="M631" s="612" t="s">
        <v>3422</v>
      </c>
      <c r="N631" s="612" t="s">
        <v>3423</v>
      </c>
      <c r="O631" s="612" t="s">
        <v>3424</v>
      </c>
      <c r="P631" s="612" t="s">
        <v>3156</v>
      </c>
      <c r="Q631" s="612" t="s">
        <v>3135</v>
      </c>
    </row>
    <row r="632" spans="1:17">
      <c r="A632" s="607">
        <v>43215</v>
      </c>
      <c r="B632" s="607">
        <v>43239</v>
      </c>
      <c r="C632" s="607">
        <v>43225</v>
      </c>
      <c r="D632" s="608" t="s">
        <v>3071</v>
      </c>
      <c r="E632" s="608" t="s">
        <v>3172</v>
      </c>
      <c r="F632" s="608" t="s">
        <v>3108</v>
      </c>
      <c r="G632" s="608" t="s">
        <v>3173</v>
      </c>
      <c r="H632" s="609">
        <v>15</v>
      </c>
      <c r="I632" s="608">
        <v>60</v>
      </c>
      <c r="J632" s="610">
        <v>0.1</v>
      </c>
      <c r="K632" s="609">
        <f t="shared" si="9"/>
        <v>900</v>
      </c>
      <c r="L632" s="608" t="s">
        <v>3072</v>
      </c>
      <c r="M632" s="608" t="s">
        <v>3422</v>
      </c>
      <c r="N632" s="608" t="s">
        <v>3423</v>
      </c>
      <c r="O632" s="608" t="s">
        <v>3424</v>
      </c>
      <c r="P632" s="608" t="s">
        <v>3156</v>
      </c>
      <c r="Q632" s="608" t="s">
        <v>3139</v>
      </c>
    </row>
    <row r="633" spans="1:17">
      <c r="A633" s="611">
        <v>42486</v>
      </c>
      <c r="B633" s="611">
        <v>42507</v>
      </c>
      <c r="C633" s="611">
        <v>42493</v>
      </c>
      <c r="D633" s="612" t="s">
        <v>3158</v>
      </c>
      <c r="E633" s="612" t="s">
        <v>3116</v>
      </c>
      <c r="F633" s="612" t="s">
        <v>3061</v>
      </c>
      <c r="G633" s="612" t="s">
        <v>3117</v>
      </c>
      <c r="H633" s="613">
        <v>10</v>
      </c>
      <c r="I633" s="612">
        <v>16</v>
      </c>
      <c r="J633" s="614">
        <v>0</v>
      </c>
      <c r="K633" s="613">
        <f t="shared" si="9"/>
        <v>160</v>
      </c>
      <c r="L633" s="612" t="s">
        <v>3072</v>
      </c>
      <c r="M633" s="612" t="s">
        <v>3153</v>
      </c>
      <c r="N633" s="612" t="s">
        <v>3154</v>
      </c>
      <c r="O633" s="612" t="s">
        <v>3155</v>
      </c>
      <c r="P633" s="612" t="s">
        <v>3156</v>
      </c>
      <c r="Q633" s="612" t="s">
        <v>3121</v>
      </c>
    </row>
    <row r="634" spans="1:17">
      <c r="A634" s="607">
        <v>43216</v>
      </c>
      <c r="B634" s="607">
        <v>43235</v>
      </c>
      <c r="C634" s="607">
        <v>43221</v>
      </c>
      <c r="D634" s="608" t="s">
        <v>3158</v>
      </c>
      <c r="E634" s="608" t="s">
        <v>3056</v>
      </c>
      <c r="F634" s="608" t="s">
        <v>3045</v>
      </c>
      <c r="G634" s="608" t="s">
        <v>3057</v>
      </c>
      <c r="H634" s="609">
        <v>21</v>
      </c>
      <c r="I634" s="608">
        <v>5</v>
      </c>
      <c r="J634" s="610">
        <v>0</v>
      </c>
      <c r="K634" s="609">
        <f t="shared" si="9"/>
        <v>105</v>
      </c>
      <c r="L634" s="608" t="s">
        <v>3072</v>
      </c>
      <c r="M634" s="608" t="s">
        <v>3153</v>
      </c>
      <c r="N634" s="608" t="s">
        <v>3154</v>
      </c>
      <c r="O634" s="608" t="s">
        <v>3155</v>
      </c>
      <c r="P634" s="608" t="s">
        <v>3156</v>
      </c>
      <c r="Q634" s="608" t="s">
        <v>3058</v>
      </c>
    </row>
    <row r="635" spans="1:17">
      <c r="A635" s="611">
        <v>43216</v>
      </c>
      <c r="B635" s="611">
        <v>43290</v>
      </c>
      <c r="C635" s="611">
        <v>43224</v>
      </c>
      <c r="D635" s="612" t="s">
        <v>3158</v>
      </c>
      <c r="E635" s="612" t="s">
        <v>3060</v>
      </c>
      <c r="F635" s="612" t="s">
        <v>3061</v>
      </c>
      <c r="G635" s="612" t="s">
        <v>3062</v>
      </c>
      <c r="H635" s="613">
        <v>53</v>
      </c>
      <c r="I635" s="612">
        <v>25</v>
      </c>
      <c r="J635" s="614">
        <v>0</v>
      </c>
      <c r="K635" s="613">
        <f t="shared" si="9"/>
        <v>1325</v>
      </c>
      <c r="L635" s="612" t="s">
        <v>3072</v>
      </c>
      <c r="M635" s="612" t="s">
        <v>3153</v>
      </c>
      <c r="N635" s="612" t="s">
        <v>3154</v>
      </c>
      <c r="O635" s="612" t="s">
        <v>3155</v>
      </c>
      <c r="P635" s="612" t="s">
        <v>3156</v>
      </c>
      <c r="Q635" s="612" t="s">
        <v>3067</v>
      </c>
    </row>
    <row r="636" spans="1:17">
      <c r="A636" s="607">
        <v>42851</v>
      </c>
      <c r="B636" s="607">
        <v>42944</v>
      </c>
      <c r="C636" s="607">
        <v>42855</v>
      </c>
      <c r="D636" s="608" t="s">
        <v>3199</v>
      </c>
      <c r="E636" s="608" t="s">
        <v>3357</v>
      </c>
      <c r="F636" s="608" t="s">
        <v>3104</v>
      </c>
      <c r="G636" s="608" t="s">
        <v>3358</v>
      </c>
      <c r="H636" s="609">
        <v>31.23</v>
      </c>
      <c r="I636" s="608">
        <v>30</v>
      </c>
      <c r="J636" s="610">
        <v>0</v>
      </c>
      <c r="K636" s="609">
        <f t="shared" si="9"/>
        <v>936.9</v>
      </c>
      <c r="L636" s="608" t="s">
        <v>3072</v>
      </c>
      <c r="M636" s="608" t="s">
        <v>3404</v>
      </c>
      <c r="N636" s="608" t="s">
        <v>3405</v>
      </c>
      <c r="O636" s="608" t="s">
        <v>3297</v>
      </c>
      <c r="P636" s="608" t="s">
        <v>988</v>
      </c>
      <c r="Q636" s="608" t="s">
        <v>3157</v>
      </c>
    </row>
    <row r="637" spans="1:17">
      <c r="A637" s="611">
        <v>42120</v>
      </c>
      <c r="B637" s="611">
        <v>42211</v>
      </c>
      <c r="C637" s="611">
        <v>42120</v>
      </c>
      <c r="D637" s="612" t="s">
        <v>3199</v>
      </c>
      <c r="E637" s="612" t="s">
        <v>3286</v>
      </c>
      <c r="F637" s="612" t="s">
        <v>3123</v>
      </c>
      <c r="G637" s="612" t="s">
        <v>3287</v>
      </c>
      <c r="H637" s="613">
        <v>7.45</v>
      </c>
      <c r="I637" s="612">
        <v>24</v>
      </c>
      <c r="J637" s="614">
        <v>0.25</v>
      </c>
      <c r="K637" s="613">
        <f t="shared" si="9"/>
        <v>178.8</v>
      </c>
      <c r="L637" s="612" t="s">
        <v>3072</v>
      </c>
      <c r="M637" s="612" t="s">
        <v>3404</v>
      </c>
      <c r="N637" s="612" t="s">
        <v>3405</v>
      </c>
      <c r="O637" s="612" t="s">
        <v>3297</v>
      </c>
      <c r="P637" s="612" t="s">
        <v>988</v>
      </c>
      <c r="Q637" s="612" t="s">
        <v>3125</v>
      </c>
    </row>
    <row r="638" spans="1:17">
      <c r="A638" s="607">
        <v>43216</v>
      </c>
      <c r="B638" s="607">
        <v>43239</v>
      </c>
      <c r="C638" s="607">
        <v>43224</v>
      </c>
      <c r="D638" s="608" t="s">
        <v>3199</v>
      </c>
      <c r="E638" s="608" t="s">
        <v>3265</v>
      </c>
      <c r="F638" s="608" t="s">
        <v>3104</v>
      </c>
      <c r="G638" s="608" t="s">
        <v>3266</v>
      </c>
      <c r="H638" s="609">
        <v>9.1999999999999993</v>
      </c>
      <c r="I638" s="608">
        <v>5</v>
      </c>
      <c r="J638" s="610">
        <v>0</v>
      </c>
      <c r="K638" s="609">
        <f t="shared" si="9"/>
        <v>46</v>
      </c>
      <c r="L638" s="608" t="s">
        <v>3072</v>
      </c>
      <c r="M638" s="608" t="s">
        <v>3404</v>
      </c>
      <c r="N638" s="608" t="s">
        <v>3405</v>
      </c>
      <c r="O638" s="608" t="s">
        <v>3297</v>
      </c>
      <c r="P638" s="608" t="s">
        <v>988</v>
      </c>
      <c r="Q638" s="608" t="s">
        <v>3106</v>
      </c>
    </row>
    <row r="639" spans="1:17">
      <c r="A639" s="611">
        <v>42121</v>
      </c>
      <c r="B639" s="611">
        <v>42183</v>
      </c>
      <c r="C639" s="611">
        <v>42130</v>
      </c>
      <c r="D639" s="612" t="s">
        <v>3184</v>
      </c>
      <c r="E639" s="612" t="s">
        <v>3136</v>
      </c>
      <c r="F639" s="612" t="s">
        <v>3045</v>
      </c>
      <c r="G639" s="612" t="s">
        <v>3117</v>
      </c>
      <c r="H639" s="613">
        <v>55</v>
      </c>
      <c r="I639" s="612">
        <v>30</v>
      </c>
      <c r="J639" s="614">
        <v>0</v>
      </c>
      <c r="K639" s="613">
        <f t="shared" si="9"/>
        <v>1650</v>
      </c>
      <c r="L639" s="612" t="s">
        <v>3072</v>
      </c>
      <c r="M639" s="612" t="s">
        <v>3212</v>
      </c>
      <c r="N639" s="612" t="s">
        <v>3213</v>
      </c>
      <c r="O639" s="612" t="s">
        <v>3214</v>
      </c>
      <c r="P639" s="612" t="s">
        <v>910</v>
      </c>
      <c r="Q639" s="612" t="s">
        <v>3102</v>
      </c>
    </row>
    <row r="640" spans="1:17">
      <c r="A640" s="607">
        <v>43217</v>
      </c>
      <c r="B640" s="607">
        <v>43254</v>
      </c>
      <c r="C640" s="607">
        <v>43220</v>
      </c>
      <c r="D640" s="608" t="s">
        <v>3184</v>
      </c>
      <c r="E640" s="608" t="s">
        <v>3251</v>
      </c>
      <c r="F640" s="608" t="s">
        <v>3077</v>
      </c>
      <c r="G640" s="608" t="s">
        <v>3252</v>
      </c>
      <c r="H640" s="609">
        <v>15</v>
      </c>
      <c r="I640" s="608">
        <v>20</v>
      </c>
      <c r="J640" s="610">
        <v>0.2</v>
      </c>
      <c r="K640" s="609">
        <f t="shared" si="9"/>
        <v>300</v>
      </c>
      <c r="L640" s="608" t="s">
        <v>3072</v>
      </c>
      <c r="M640" s="608" t="s">
        <v>3212</v>
      </c>
      <c r="N640" s="608" t="s">
        <v>3213</v>
      </c>
      <c r="O640" s="608" t="s">
        <v>3214</v>
      </c>
      <c r="P640" s="608" t="s">
        <v>910</v>
      </c>
      <c r="Q640" s="608" t="s">
        <v>3142</v>
      </c>
    </row>
    <row r="641" spans="1:17">
      <c r="A641" s="611">
        <v>42122</v>
      </c>
      <c r="B641" s="611">
        <v>42206</v>
      </c>
      <c r="C641" s="611">
        <v>42132</v>
      </c>
      <c r="D641" s="612" t="s">
        <v>3059</v>
      </c>
      <c r="E641" s="612" t="s">
        <v>3056</v>
      </c>
      <c r="F641" s="612" t="s">
        <v>3045</v>
      </c>
      <c r="G641" s="612" t="s">
        <v>3057</v>
      </c>
      <c r="H641" s="613">
        <v>21</v>
      </c>
      <c r="I641" s="612">
        <v>15</v>
      </c>
      <c r="J641" s="614">
        <v>0.25</v>
      </c>
      <c r="K641" s="613">
        <f t="shared" si="9"/>
        <v>315</v>
      </c>
      <c r="L641" s="612" t="s">
        <v>3072</v>
      </c>
      <c r="M641" s="612" t="s">
        <v>3384</v>
      </c>
      <c r="N641" s="612" t="s">
        <v>3385</v>
      </c>
      <c r="O641" s="612" t="s">
        <v>3386</v>
      </c>
      <c r="P641" s="612" t="s">
        <v>2336</v>
      </c>
      <c r="Q641" s="612" t="s">
        <v>3058</v>
      </c>
    </row>
    <row r="642" spans="1:17">
      <c r="A642" s="607">
        <v>42853</v>
      </c>
      <c r="B642" s="607">
        <v>42913</v>
      </c>
      <c r="C642" s="607">
        <v>42853</v>
      </c>
      <c r="D642" s="608" t="s">
        <v>3059</v>
      </c>
      <c r="E642" s="608" t="s">
        <v>3137</v>
      </c>
      <c r="F642" s="608" t="s">
        <v>3104</v>
      </c>
      <c r="G642" s="608" t="s">
        <v>3138</v>
      </c>
      <c r="H642" s="609">
        <v>17.45</v>
      </c>
      <c r="I642" s="608">
        <v>18</v>
      </c>
      <c r="J642" s="610">
        <v>0</v>
      </c>
      <c r="K642" s="609">
        <f t="shared" si="9"/>
        <v>314.09999999999997</v>
      </c>
      <c r="L642" s="608" t="s">
        <v>3072</v>
      </c>
      <c r="M642" s="608" t="s">
        <v>3384</v>
      </c>
      <c r="N642" s="608" t="s">
        <v>3385</v>
      </c>
      <c r="O642" s="608" t="s">
        <v>3386</v>
      </c>
      <c r="P642" s="608" t="s">
        <v>2336</v>
      </c>
      <c r="Q642" s="608" t="s">
        <v>3139</v>
      </c>
    </row>
    <row r="643" spans="1:17">
      <c r="A643" s="611">
        <v>42491</v>
      </c>
      <c r="B643" s="611">
        <v>42566</v>
      </c>
      <c r="C643" s="611">
        <v>42497</v>
      </c>
      <c r="D643" s="612" t="s">
        <v>3288</v>
      </c>
      <c r="E643" s="612" t="s">
        <v>3136</v>
      </c>
      <c r="F643" s="612" t="s">
        <v>3045</v>
      </c>
      <c r="G643" s="612" t="s">
        <v>3117</v>
      </c>
      <c r="H643" s="613">
        <v>55</v>
      </c>
      <c r="I643" s="612">
        <v>60</v>
      </c>
      <c r="J643" s="614">
        <v>0</v>
      </c>
      <c r="K643" s="613">
        <f t="shared" ref="K643:K706" si="10">I643*H643</f>
        <v>3300</v>
      </c>
      <c r="L643" s="612" t="s">
        <v>3072</v>
      </c>
      <c r="M643" s="612" t="s">
        <v>3153</v>
      </c>
      <c r="N643" s="612" t="s">
        <v>3154</v>
      </c>
      <c r="O643" s="612" t="s">
        <v>3155</v>
      </c>
      <c r="P643" s="612" t="s">
        <v>3156</v>
      </c>
      <c r="Q643" s="612" t="s">
        <v>3102</v>
      </c>
    </row>
    <row r="644" spans="1:17">
      <c r="A644" s="607">
        <v>42125</v>
      </c>
      <c r="B644" s="607">
        <v>42136</v>
      </c>
      <c r="C644" s="607">
        <v>42129</v>
      </c>
      <c r="D644" s="608" t="s">
        <v>3288</v>
      </c>
      <c r="E644" s="608" t="s">
        <v>3281</v>
      </c>
      <c r="F644" s="608" t="s">
        <v>3104</v>
      </c>
      <c r="G644" s="608" t="s">
        <v>3282</v>
      </c>
      <c r="H644" s="609">
        <v>12.5</v>
      </c>
      <c r="I644" s="608">
        <v>30</v>
      </c>
      <c r="J644" s="610">
        <v>0</v>
      </c>
      <c r="K644" s="609">
        <f t="shared" si="10"/>
        <v>375</v>
      </c>
      <c r="L644" s="608" t="s">
        <v>3072</v>
      </c>
      <c r="M644" s="608" t="s">
        <v>3153</v>
      </c>
      <c r="N644" s="608" t="s">
        <v>3154</v>
      </c>
      <c r="O644" s="608" t="s">
        <v>3155</v>
      </c>
      <c r="P644" s="608" t="s">
        <v>3156</v>
      </c>
      <c r="Q644" s="608" t="s">
        <v>3106</v>
      </c>
    </row>
    <row r="645" spans="1:17">
      <c r="A645" s="611">
        <v>42491</v>
      </c>
      <c r="B645" s="611">
        <v>42577</v>
      </c>
      <c r="C645" s="611">
        <v>42497</v>
      </c>
      <c r="D645" s="612" t="s">
        <v>3288</v>
      </c>
      <c r="E645" s="612" t="s">
        <v>3260</v>
      </c>
      <c r="F645" s="612" t="s">
        <v>3108</v>
      </c>
      <c r="G645" s="612" t="s">
        <v>3261</v>
      </c>
      <c r="H645" s="613">
        <v>7.75</v>
      </c>
      <c r="I645" s="612">
        <v>36</v>
      </c>
      <c r="J645" s="614">
        <v>0</v>
      </c>
      <c r="K645" s="613">
        <f t="shared" si="10"/>
        <v>279</v>
      </c>
      <c r="L645" s="612" t="s">
        <v>3072</v>
      </c>
      <c r="M645" s="612" t="s">
        <v>3153</v>
      </c>
      <c r="N645" s="612" t="s">
        <v>3154</v>
      </c>
      <c r="O645" s="612" t="s">
        <v>3155</v>
      </c>
      <c r="P645" s="612" t="s">
        <v>3156</v>
      </c>
      <c r="Q645" s="612" t="s">
        <v>3150</v>
      </c>
    </row>
    <row r="646" spans="1:17">
      <c r="A646" s="607">
        <v>42125</v>
      </c>
      <c r="B646" s="607">
        <v>42216</v>
      </c>
      <c r="C646" s="607">
        <v>42135</v>
      </c>
      <c r="D646" s="608" t="s">
        <v>3184</v>
      </c>
      <c r="E646" s="608" t="s">
        <v>3253</v>
      </c>
      <c r="F646" s="608" t="s">
        <v>3081</v>
      </c>
      <c r="G646" s="608" t="s">
        <v>3254</v>
      </c>
      <c r="H646" s="609">
        <v>19.45</v>
      </c>
      <c r="I646" s="608">
        <v>15</v>
      </c>
      <c r="J646" s="610">
        <v>0.15</v>
      </c>
      <c r="K646" s="609">
        <f t="shared" si="10"/>
        <v>291.75</v>
      </c>
      <c r="L646" s="608" t="s">
        <v>3047</v>
      </c>
      <c r="M646" s="608" t="s">
        <v>3352</v>
      </c>
      <c r="N646" s="608" t="s">
        <v>3353</v>
      </c>
      <c r="O646" s="608" t="s">
        <v>3354</v>
      </c>
      <c r="P646" s="608" t="s">
        <v>915</v>
      </c>
      <c r="Q646" s="608" t="s">
        <v>3055</v>
      </c>
    </row>
    <row r="647" spans="1:17">
      <c r="A647" s="611">
        <v>43221</v>
      </c>
      <c r="B647" s="611">
        <v>43278</v>
      </c>
      <c r="C647" s="611">
        <v>43226</v>
      </c>
      <c r="D647" s="612" t="s">
        <v>3184</v>
      </c>
      <c r="E647" s="612" t="s">
        <v>3148</v>
      </c>
      <c r="F647" s="612" t="s">
        <v>3081</v>
      </c>
      <c r="G647" s="612" t="s">
        <v>3149</v>
      </c>
      <c r="H647" s="613">
        <v>13</v>
      </c>
      <c r="I647" s="612">
        <v>7</v>
      </c>
      <c r="J647" s="614">
        <v>0.15</v>
      </c>
      <c r="K647" s="613">
        <f t="shared" si="10"/>
        <v>91</v>
      </c>
      <c r="L647" s="612" t="s">
        <v>3047</v>
      </c>
      <c r="M647" s="612" t="s">
        <v>3352</v>
      </c>
      <c r="N647" s="612" t="s">
        <v>3353</v>
      </c>
      <c r="O647" s="612" t="s">
        <v>3354</v>
      </c>
      <c r="P647" s="612" t="s">
        <v>915</v>
      </c>
      <c r="Q647" s="612" t="s">
        <v>3150</v>
      </c>
    </row>
    <row r="648" spans="1:17">
      <c r="A648" s="607">
        <v>42126</v>
      </c>
      <c r="B648" s="607">
        <v>42161</v>
      </c>
      <c r="C648" s="607">
        <v>42126</v>
      </c>
      <c r="D648" s="608" t="s">
        <v>3084</v>
      </c>
      <c r="E648" s="608" t="s">
        <v>3052</v>
      </c>
      <c r="F648" s="608" t="s">
        <v>3053</v>
      </c>
      <c r="G648" s="608" t="s">
        <v>3054</v>
      </c>
      <c r="H648" s="609">
        <v>14</v>
      </c>
      <c r="I648" s="608">
        <v>20</v>
      </c>
      <c r="J648" s="610">
        <v>0.05</v>
      </c>
      <c r="K648" s="609">
        <f t="shared" si="10"/>
        <v>280</v>
      </c>
      <c r="L648" s="608" t="s">
        <v>3063</v>
      </c>
      <c r="M648" s="608" t="s">
        <v>3417</v>
      </c>
      <c r="N648" s="608" t="s">
        <v>3418</v>
      </c>
      <c r="O648" s="608" t="s">
        <v>3419</v>
      </c>
      <c r="P648" s="608" t="s">
        <v>859</v>
      </c>
      <c r="Q648" s="608" t="s">
        <v>3055</v>
      </c>
    </row>
    <row r="649" spans="1:17">
      <c r="A649" s="611">
        <v>43222</v>
      </c>
      <c r="B649" s="611">
        <v>43254</v>
      </c>
      <c r="C649" s="611">
        <v>43225</v>
      </c>
      <c r="D649" s="612" t="s">
        <v>3084</v>
      </c>
      <c r="E649" s="612" t="s">
        <v>3342</v>
      </c>
      <c r="F649" s="612" t="s">
        <v>3104</v>
      </c>
      <c r="G649" s="612" t="s">
        <v>3343</v>
      </c>
      <c r="H649" s="613">
        <v>14</v>
      </c>
      <c r="I649" s="612">
        <v>60</v>
      </c>
      <c r="J649" s="614">
        <v>0.05</v>
      </c>
      <c r="K649" s="613">
        <f t="shared" si="10"/>
        <v>840</v>
      </c>
      <c r="L649" s="612" t="s">
        <v>3063</v>
      </c>
      <c r="M649" s="612" t="s">
        <v>3417</v>
      </c>
      <c r="N649" s="612" t="s">
        <v>3418</v>
      </c>
      <c r="O649" s="612" t="s">
        <v>3419</v>
      </c>
      <c r="P649" s="612" t="s">
        <v>859</v>
      </c>
      <c r="Q649" s="612" t="s">
        <v>3157</v>
      </c>
    </row>
    <row r="650" spans="1:17">
      <c r="A650" s="607">
        <v>43223</v>
      </c>
      <c r="B650" s="607">
        <v>43275</v>
      </c>
      <c r="C650" s="607">
        <v>43224</v>
      </c>
      <c r="D650" s="608" t="s">
        <v>3071</v>
      </c>
      <c r="E650" s="608" t="s">
        <v>3080</v>
      </c>
      <c r="F650" s="608" t="s">
        <v>3081</v>
      </c>
      <c r="G650" s="608" t="s">
        <v>3082</v>
      </c>
      <c r="H650" s="609">
        <v>21.05</v>
      </c>
      <c r="I650" s="608">
        <v>15</v>
      </c>
      <c r="J650" s="610">
        <v>0.1</v>
      </c>
      <c r="K650" s="609">
        <f t="shared" si="10"/>
        <v>315.75</v>
      </c>
      <c r="L650" s="608" t="s">
        <v>3047</v>
      </c>
      <c r="M650" s="608" t="s">
        <v>3381</v>
      </c>
      <c r="N650" s="608" t="s">
        <v>3382</v>
      </c>
      <c r="O650" s="608" t="s">
        <v>3383</v>
      </c>
      <c r="P650" s="608" t="s">
        <v>982</v>
      </c>
      <c r="Q650" s="608" t="s">
        <v>3083</v>
      </c>
    </row>
    <row r="651" spans="1:17">
      <c r="A651" s="611">
        <v>42127</v>
      </c>
      <c r="B651" s="611">
        <v>42210</v>
      </c>
      <c r="C651" s="611">
        <v>42137</v>
      </c>
      <c r="D651" s="612" t="s">
        <v>3071</v>
      </c>
      <c r="E651" s="612" t="s">
        <v>3307</v>
      </c>
      <c r="F651" s="612" t="s">
        <v>3081</v>
      </c>
      <c r="G651" s="612" t="s">
        <v>3308</v>
      </c>
      <c r="H651" s="613">
        <v>17</v>
      </c>
      <c r="I651" s="612">
        <v>10</v>
      </c>
      <c r="J651" s="614">
        <v>0.1</v>
      </c>
      <c r="K651" s="613">
        <f t="shared" si="10"/>
        <v>170</v>
      </c>
      <c r="L651" s="612" t="s">
        <v>3047</v>
      </c>
      <c r="M651" s="612" t="s">
        <v>3381</v>
      </c>
      <c r="N651" s="612" t="s">
        <v>3382</v>
      </c>
      <c r="O651" s="612" t="s">
        <v>3383</v>
      </c>
      <c r="P651" s="612" t="s">
        <v>982</v>
      </c>
      <c r="Q651" s="612" t="s">
        <v>3083</v>
      </c>
    </row>
    <row r="652" spans="1:17">
      <c r="A652" s="607">
        <v>42493</v>
      </c>
      <c r="B652" s="607">
        <v>42544</v>
      </c>
      <c r="C652" s="607">
        <v>42502</v>
      </c>
      <c r="D652" s="608" t="s">
        <v>3071</v>
      </c>
      <c r="E652" s="608" t="s">
        <v>3302</v>
      </c>
      <c r="F652" s="608" t="s">
        <v>3045</v>
      </c>
      <c r="G652" s="608" t="s">
        <v>3303</v>
      </c>
      <c r="H652" s="609">
        <v>36</v>
      </c>
      <c r="I652" s="608">
        <v>10</v>
      </c>
      <c r="J652" s="610">
        <v>0.1</v>
      </c>
      <c r="K652" s="609">
        <f t="shared" si="10"/>
        <v>360</v>
      </c>
      <c r="L652" s="608" t="s">
        <v>3047</v>
      </c>
      <c r="M652" s="608" t="s">
        <v>3381</v>
      </c>
      <c r="N652" s="608" t="s">
        <v>3382</v>
      </c>
      <c r="O652" s="608" t="s">
        <v>3383</v>
      </c>
      <c r="P652" s="608" t="s">
        <v>982</v>
      </c>
      <c r="Q652" s="608" t="s">
        <v>3099</v>
      </c>
    </row>
    <row r="653" spans="1:17">
      <c r="A653" s="611">
        <v>42127</v>
      </c>
      <c r="B653" s="611">
        <v>42180</v>
      </c>
      <c r="C653" s="611">
        <v>42135</v>
      </c>
      <c r="D653" s="612" t="s">
        <v>3071</v>
      </c>
      <c r="E653" s="612" t="s">
        <v>3192</v>
      </c>
      <c r="F653" s="612" t="s">
        <v>3053</v>
      </c>
      <c r="G653" s="612" t="s">
        <v>3092</v>
      </c>
      <c r="H653" s="613">
        <v>38</v>
      </c>
      <c r="I653" s="612">
        <v>30</v>
      </c>
      <c r="J653" s="614">
        <v>0</v>
      </c>
      <c r="K653" s="613">
        <f t="shared" si="10"/>
        <v>1140</v>
      </c>
      <c r="L653" s="612" t="s">
        <v>3072</v>
      </c>
      <c r="M653" s="612" t="s">
        <v>3295</v>
      </c>
      <c r="N653" s="612" t="s">
        <v>3296</v>
      </c>
      <c r="O653" s="612" t="s">
        <v>3297</v>
      </c>
      <c r="P653" s="612" t="s">
        <v>988</v>
      </c>
      <c r="Q653" s="612" t="s">
        <v>3093</v>
      </c>
    </row>
    <row r="654" spans="1:17">
      <c r="A654" s="607">
        <v>43224</v>
      </c>
      <c r="B654" s="607">
        <v>43233</v>
      </c>
      <c r="C654" s="607">
        <v>43231</v>
      </c>
      <c r="D654" s="608" t="s">
        <v>3084</v>
      </c>
      <c r="E654" s="608" t="s">
        <v>3148</v>
      </c>
      <c r="F654" s="608" t="s">
        <v>3081</v>
      </c>
      <c r="G654" s="608" t="s">
        <v>3149</v>
      </c>
      <c r="H654" s="609">
        <v>13</v>
      </c>
      <c r="I654" s="608">
        <v>5</v>
      </c>
      <c r="J654" s="610">
        <v>0</v>
      </c>
      <c r="K654" s="609">
        <f t="shared" si="10"/>
        <v>65</v>
      </c>
      <c r="L654" s="608" t="s">
        <v>3047</v>
      </c>
      <c r="M654" s="608" t="s">
        <v>3448</v>
      </c>
      <c r="N654" s="608" t="s">
        <v>3449</v>
      </c>
      <c r="O654" s="608" t="s">
        <v>3450</v>
      </c>
      <c r="P654" s="608" t="s">
        <v>859</v>
      </c>
      <c r="Q654" s="608" t="s">
        <v>3150</v>
      </c>
    </row>
    <row r="655" spans="1:17">
      <c r="A655" s="611">
        <v>43224</v>
      </c>
      <c r="B655" s="611">
        <v>43306</v>
      </c>
      <c r="C655" s="611">
        <v>43233</v>
      </c>
      <c r="D655" s="612" t="s">
        <v>3084</v>
      </c>
      <c r="E655" s="612" t="s">
        <v>3076</v>
      </c>
      <c r="F655" s="612" t="s">
        <v>3077</v>
      </c>
      <c r="G655" s="612" t="s">
        <v>3078</v>
      </c>
      <c r="H655" s="613">
        <v>9.65</v>
      </c>
      <c r="I655" s="612">
        <v>20</v>
      </c>
      <c r="J655" s="614">
        <v>0</v>
      </c>
      <c r="K655" s="613">
        <f t="shared" si="10"/>
        <v>193</v>
      </c>
      <c r="L655" s="612" t="s">
        <v>3047</v>
      </c>
      <c r="M655" s="612" t="s">
        <v>3448</v>
      </c>
      <c r="N655" s="612" t="s">
        <v>3449</v>
      </c>
      <c r="O655" s="612" t="s">
        <v>3450</v>
      </c>
      <c r="P655" s="612" t="s">
        <v>859</v>
      </c>
      <c r="Q655" s="612" t="s">
        <v>3079</v>
      </c>
    </row>
    <row r="656" spans="1:17">
      <c r="A656" s="607">
        <v>42494</v>
      </c>
      <c r="B656" s="607">
        <v>42590</v>
      </c>
      <c r="C656" s="607">
        <v>42503</v>
      </c>
      <c r="D656" s="608" t="s">
        <v>3084</v>
      </c>
      <c r="E656" s="608" t="s">
        <v>3370</v>
      </c>
      <c r="F656" s="608" t="s">
        <v>3053</v>
      </c>
      <c r="G656" s="608" t="s">
        <v>3371</v>
      </c>
      <c r="H656" s="609">
        <v>9</v>
      </c>
      <c r="I656" s="608">
        <v>10</v>
      </c>
      <c r="J656" s="610">
        <v>0</v>
      </c>
      <c r="K656" s="609">
        <f t="shared" si="10"/>
        <v>90</v>
      </c>
      <c r="L656" s="608" t="s">
        <v>3047</v>
      </c>
      <c r="M656" s="608" t="s">
        <v>3448</v>
      </c>
      <c r="N656" s="608" t="s">
        <v>3449</v>
      </c>
      <c r="O656" s="608" t="s">
        <v>3450</v>
      </c>
      <c r="P656" s="608" t="s">
        <v>859</v>
      </c>
      <c r="Q656" s="608" t="s">
        <v>3090</v>
      </c>
    </row>
    <row r="657" spans="1:17">
      <c r="A657" s="611">
        <v>42495</v>
      </c>
      <c r="B657" s="611">
        <v>42548</v>
      </c>
      <c r="C657" s="611">
        <v>42503</v>
      </c>
      <c r="D657" s="612" t="s">
        <v>3288</v>
      </c>
      <c r="E657" s="612" t="s">
        <v>3111</v>
      </c>
      <c r="F657" s="612" t="s">
        <v>3045</v>
      </c>
      <c r="G657" s="612" t="s">
        <v>3112</v>
      </c>
      <c r="H657" s="613">
        <v>12.5</v>
      </c>
      <c r="I657" s="612">
        <v>20</v>
      </c>
      <c r="J657" s="614">
        <v>0.05</v>
      </c>
      <c r="K657" s="613">
        <f t="shared" si="10"/>
        <v>250</v>
      </c>
      <c r="L657" s="612" t="s">
        <v>3072</v>
      </c>
      <c r="M657" s="612" t="s">
        <v>3298</v>
      </c>
      <c r="N657" s="612" t="s">
        <v>3299</v>
      </c>
      <c r="O657" s="612" t="s">
        <v>3297</v>
      </c>
      <c r="P657" s="612" t="s">
        <v>988</v>
      </c>
      <c r="Q657" s="612" t="s">
        <v>3051</v>
      </c>
    </row>
    <row r="658" spans="1:17">
      <c r="A658" s="607">
        <v>42860</v>
      </c>
      <c r="B658" s="607">
        <v>42901</v>
      </c>
      <c r="C658" s="607">
        <v>42868</v>
      </c>
      <c r="D658" s="608" t="s">
        <v>3288</v>
      </c>
      <c r="E658" s="608" t="s">
        <v>3044</v>
      </c>
      <c r="F658" s="608" t="s">
        <v>3045</v>
      </c>
      <c r="G658" s="608" t="s">
        <v>3046</v>
      </c>
      <c r="H658" s="609">
        <v>34.799999999999997</v>
      </c>
      <c r="I658" s="608">
        <v>25</v>
      </c>
      <c r="J658" s="610">
        <v>0</v>
      </c>
      <c r="K658" s="609">
        <f t="shared" si="10"/>
        <v>869.99999999999989</v>
      </c>
      <c r="L658" s="608" t="s">
        <v>3063</v>
      </c>
      <c r="M658" s="608" t="s">
        <v>3257</v>
      </c>
      <c r="N658" s="608" t="s">
        <v>3258</v>
      </c>
      <c r="O658" s="608" t="s">
        <v>3259</v>
      </c>
      <c r="P658" s="608" t="s">
        <v>910</v>
      </c>
      <c r="Q658" s="608" t="s">
        <v>3051</v>
      </c>
    </row>
    <row r="659" spans="1:17">
      <c r="A659" s="611">
        <v>42495</v>
      </c>
      <c r="B659" s="611">
        <v>42531</v>
      </c>
      <c r="C659" s="611">
        <v>42503</v>
      </c>
      <c r="D659" s="612" t="s">
        <v>3288</v>
      </c>
      <c r="E659" s="612" t="s">
        <v>3192</v>
      </c>
      <c r="F659" s="612" t="s">
        <v>3053</v>
      </c>
      <c r="G659" s="612" t="s">
        <v>3092</v>
      </c>
      <c r="H659" s="613">
        <v>38</v>
      </c>
      <c r="I659" s="612">
        <v>14</v>
      </c>
      <c r="J659" s="614">
        <v>0</v>
      </c>
      <c r="K659" s="613">
        <f t="shared" si="10"/>
        <v>532</v>
      </c>
      <c r="L659" s="612" t="s">
        <v>3063</v>
      </c>
      <c r="M659" s="612" t="s">
        <v>3257</v>
      </c>
      <c r="N659" s="612" t="s">
        <v>3258</v>
      </c>
      <c r="O659" s="612" t="s">
        <v>3259</v>
      </c>
      <c r="P659" s="612" t="s">
        <v>910</v>
      </c>
      <c r="Q659" s="612" t="s">
        <v>3093</v>
      </c>
    </row>
    <row r="660" spans="1:17">
      <c r="A660" s="607">
        <v>42495</v>
      </c>
      <c r="B660" s="607">
        <v>42504</v>
      </c>
      <c r="C660" s="607">
        <v>42503</v>
      </c>
      <c r="D660" s="608" t="s">
        <v>3288</v>
      </c>
      <c r="E660" s="608" t="s">
        <v>3148</v>
      </c>
      <c r="F660" s="608" t="s">
        <v>3081</v>
      </c>
      <c r="G660" s="608" t="s">
        <v>3149</v>
      </c>
      <c r="H660" s="609">
        <v>13</v>
      </c>
      <c r="I660" s="608">
        <v>25</v>
      </c>
      <c r="J660" s="610">
        <v>0</v>
      </c>
      <c r="K660" s="609">
        <f t="shared" si="10"/>
        <v>325</v>
      </c>
      <c r="L660" s="608" t="s">
        <v>3063</v>
      </c>
      <c r="M660" s="608" t="s">
        <v>3257</v>
      </c>
      <c r="N660" s="608" t="s">
        <v>3258</v>
      </c>
      <c r="O660" s="608" t="s">
        <v>3259</v>
      </c>
      <c r="P660" s="608" t="s">
        <v>910</v>
      </c>
      <c r="Q660" s="608" t="s">
        <v>3150</v>
      </c>
    </row>
    <row r="661" spans="1:17">
      <c r="A661" s="611">
        <v>43228</v>
      </c>
      <c r="B661" s="611">
        <v>43235</v>
      </c>
      <c r="C661" s="611">
        <v>43234</v>
      </c>
      <c r="D661" s="612" t="s">
        <v>3184</v>
      </c>
      <c r="E661" s="612" t="s">
        <v>3126</v>
      </c>
      <c r="F661" s="612" t="s">
        <v>3108</v>
      </c>
      <c r="G661" s="612" t="s">
        <v>3127</v>
      </c>
      <c r="H661" s="613">
        <v>4.5</v>
      </c>
      <c r="I661" s="612">
        <v>14</v>
      </c>
      <c r="J661" s="614">
        <v>0</v>
      </c>
      <c r="K661" s="613">
        <f t="shared" si="10"/>
        <v>63</v>
      </c>
      <c r="L661" s="612" t="s">
        <v>3072</v>
      </c>
      <c r="M661" s="612" t="s">
        <v>3153</v>
      </c>
      <c r="N661" s="612" t="s">
        <v>3154</v>
      </c>
      <c r="O661" s="612" t="s">
        <v>3155</v>
      </c>
      <c r="P661" s="612" t="s">
        <v>3156</v>
      </c>
      <c r="Q661" s="612" t="s">
        <v>3128</v>
      </c>
    </row>
    <row r="662" spans="1:17">
      <c r="A662" s="607">
        <v>43228</v>
      </c>
      <c r="B662" s="607">
        <v>43275</v>
      </c>
      <c r="C662" s="607">
        <v>43228</v>
      </c>
      <c r="D662" s="608" t="s">
        <v>3184</v>
      </c>
      <c r="E662" s="608" t="s">
        <v>3215</v>
      </c>
      <c r="F662" s="608" t="s">
        <v>3077</v>
      </c>
      <c r="G662" s="608" t="s">
        <v>3216</v>
      </c>
      <c r="H662" s="609">
        <v>18.399999999999999</v>
      </c>
      <c r="I662" s="608">
        <v>5</v>
      </c>
      <c r="J662" s="610">
        <v>0</v>
      </c>
      <c r="K662" s="609">
        <f t="shared" si="10"/>
        <v>92</v>
      </c>
      <c r="L662" s="608" t="s">
        <v>3072</v>
      </c>
      <c r="M662" s="608" t="s">
        <v>3153</v>
      </c>
      <c r="N662" s="608" t="s">
        <v>3154</v>
      </c>
      <c r="O662" s="608" t="s">
        <v>3155</v>
      </c>
      <c r="P662" s="608" t="s">
        <v>3156</v>
      </c>
      <c r="Q662" s="608" t="s">
        <v>3079</v>
      </c>
    </row>
    <row r="663" spans="1:17">
      <c r="A663" s="611">
        <v>42498</v>
      </c>
      <c r="B663" s="611">
        <v>42560</v>
      </c>
      <c r="C663" s="611">
        <v>42500</v>
      </c>
      <c r="D663" s="612" t="s">
        <v>3184</v>
      </c>
      <c r="E663" s="612" t="s">
        <v>3052</v>
      </c>
      <c r="F663" s="612" t="s">
        <v>3053</v>
      </c>
      <c r="G663" s="612" t="s">
        <v>3054</v>
      </c>
      <c r="H663" s="613">
        <v>14</v>
      </c>
      <c r="I663" s="612">
        <v>30</v>
      </c>
      <c r="J663" s="614">
        <v>0</v>
      </c>
      <c r="K663" s="613">
        <f t="shared" si="10"/>
        <v>420</v>
      </c>
      <c r="L663" s="612" t="s">
        <v>3072</v>
      </c>
      <c r="M663" s="612" t="s">
        <v>3153</v>
      </c>
      <c r="N663" s="612" t="s">
        <v>3154</v>
      </c>
      <c r="O663" s="612" t="s">
        <v>3155</v>
      </c>
      <c r="P663" s="612" t="s">
        <v>3156</v>
      </c>
      <c r="Q663" s="612" t="s">
        <v>3055</v>
      </c>
    </row>
    <row r="664" spans="1:17">
      <c r="A664" s="607">
        <v>42864</v>
      </c>
      <c r="B664" s="607">
        <v>42885</v>
      </c>
      <c r="C664" s="607">
        <v>42871</v>
      </c>
      <c r="D664" s="608" t="s">
        <v>3071</v>
      </c>
      <c r="E664" s="608" t="s">
        <v>3113</v>
      </c>
      <c r="F664" s="608" t="s">
        <v>3104</v>
      </c>
      <c r="G664" s="608" t="s">
        <v>3114</v>
      </c>
      <c r="H664" s="609">
        <v>20</v>
      </c>
      <c r="I664" s="608">
        <v>25</v>
      </c>
      <c r="J664" s="610">
        <v>0</v>
      </c>
      <c r="K664" s="609">
        <f t="shared" si="10"/>
        <v>500</v>
      </c>
      <c r="L664" s="608" t="s">
        <v>3072</v>
      </c>
      <c r="M664" s="608" t="s">
        <v>3267</v>
      </c>
      <c r="N664" s="608" t="s">
        <v>3268</v>
      </c>
      <c r="O664" s="608" t="s">
        <v>3269</v>
      </c>
      <c r="P664" s="608" t="s">
        <v>3156</v>
      </c>
      <c r="Q664" s="608" t="s">
        <v>3115</v>
      </c>
    </row>
    <row r="665" spans="1:17">
      <c r="A665" s="611">
        <v>42499</v>
      </c>
      <c r="B665" s="611">
        <v>42513</v>
      </c>
      <c r="C665" s="611">
        <v>42505</v>
      </c>
      <c r="D665" s="612" t="s">
        <v>3071</v>
      </c>
      <c r="E665" s="612" t="s">
        <v>3243</v>
      </c>
      <c r="F665" s="612" t="s">
        <v>3061</v>
      </c>
      <c r="G665" s="612" t="s">
        <v>3244</v>
      </c>
      <c r="H665" s="613">
        <v>45.6</v>
      </c>
      <c r="I665" s="612">
        <v>20</v>
      </c>
      <c r="J665" s="614">
        <v>0</v>
      </c>
      <c r="K665" s="613">
        <f t="shared" si="10"/>
        <v>912</v>
      </c>
      <c r="L665" s="612" t="s">
        <v>3072</v>
      </c>
      <c r="M665" s="612" t="s">
        <v>3267</v>
      </c>
      <c r="N665" s="612" t="s">
        <v>3268</v>
      </c>
      <c r="O665" s="612" t="s">
        <v>3269</v>
      </c>
      <c r="P665" s="612" t="s">
        <v>3156</v>
      </c>
      <c r="Q665" s="612" t="s">
        <v>3150</v>
      </c>
    </row>
    <row r="666" spans="1:17">
      <c r="A666" s="607">
        <v>42865</v>
      </c>
      <c r="B666" s="607">
        <v>42940</v>
      </c>
      <c r="C666" s="607">
        <v>42874</v>
      </c>
      <c r="D666" s="608" t="s">
        <v>3059</v>
      </c>
      <c r="E666" s="608" t="s">
        <v>3270</v>
      </c>
      <c r="F666" s="608" t="s">
        <v>3081</v>
      </c>
      <c r="G666" s="608" t="s">
        <v>3271</v>
      </c>
      <c r="H666" s="609">
        <v>15.5</v>
      </c>
      <c r="I666" s="608">
        <v>12</v>
      </c>
      <c r="J666" s="610">
        <v>0.05</v>
      </c>
      <c r="K666" s="609">
        <f t="shared" si="10"/>
        <v>186</v>
      </c>
      <c r="L666" s="608" t="s">
        <v>3063</v>
      </c>
      <c r="M666" s="608" t="s">
        <v>3381</v>
      </c>
      <c r="N666" s="608" t="s">
        <v>3382</v>
      </c>
      <c r="O666" s="608" t="s">
        <v>3383</v>
      </c>
      <c r="P666" s="608" t="s">
        <v>982</v>
      </c>
      <c r="Q666" s="608" t="s">
        <v>3070</v>
      </c>
    </row>
    <row r="667" spans="1:17">
      <c r="A667" s="611">
        <v>42865</v>
      </c>
      <c r="B667" s="611">
        <v>42876</v>
      </c>
      <c r="C667" s="611">
        <v>42871</v>
      </c>
      <c r="D667" s="612" t="s">
        <v>3059</v>
      </c>
      <c r="E667" s="612" t="s">
        <v>3243</v>
      </c>
      <c r="F667" s="612" t="s">
        <v>3061</v>
      </c>
      <c r="G667" s="612" t="s">
        <v>3244</v>
      </c>
      <c r="H667" s="613">
        <v>45.6</v>
      </c>
      <c r="I667" s="612">
        <v>8</v>
      </c>
      <c r="J667" s="614">
        <v>0.05</v>
      </c>
      <c r="K667" s="613">
        <f t="shared" si="10"/>
        <v>364.8</v>
      </c>
      <c r="L667" s="612" t="s">
        <v>3063</v>
      </c>
      <c r="M667" s="612" t="s">
        <v>3381</v>
      </c>
      <c r="N667" s="612" t="s">
        <v>3382</v>
      </c>
      <c r="O667" s="612" t="s">
        <v>3383</v>
      </c>
      <c r="P667" s="612" t="s">
        <v>982</v>
      </c>
      <c r="Q667" s="612" t="s">
        <v>3150</v>
      </c>
    </row>
    <row r="668" spans="1:17">
      <c r="A668" s="607">
        <v>42500</v>
      </c>
      <c r="B668" s="607">
        <v>42532</v>
      </c>
      <c r="C668" s="607">
        <v>42507</v>
      </c>
      <c r="D668" s="608" t="s">
        <v>3129</v>
      </c>
      <c r="E668" s="608" t="s">
        <v>3286</v>
      </c>
      <c r="F668" s="608" t="s">
        <v>3123</v>
      </c>
      <c r="G668" s="608" t="s">
        <v>3287</v>
      </c>
      <c r="H668" s="609">
        <v>7.45</v>
      </c>
      <c r="I668" s="608">
        <v>20</v>
      </c>
      <c r="J668" s="610">
        <v>0</v>
      </c>
      <c r="K668" s="609">
        <f t="shared" si="10"/>
        <v>149</v>
      </c>
      <c r="L668" s="608" t="s">
        <v>3047</v>
      </c>
      <c r="M668" s="608" t="s">
        <v>3451</v>
      </c>
      <c r="N668" s="608" t="s">
        <v>3452</v>
      </c>
      <c r="O668" s="608" t="s">
        <v>3453</v>
      </c>
      <c r="P668" s="608" t="s">
        <v>910</v>
      </c>
      <c r="Q668" s="608" t="s">
        <v>3125</v>
      </c>
    </row>
    <row r="669" spans="1:17">
      <c r="A669" s="611">
        <v>42866</v>
      </c>
      <c r="B669" s="611">
        <v>42912</v>
      </c>
      <c r="C669" s="611">
        <v>42872</v>
      </c>
      <c r="D669" s="612" t="s">
        <v>3199</v>
      </c>
      <c r="E669" s="612" t="s">
        <v>3143</v>
      </c>
      <c r="F669" s="612" t="s">
        <v>3123</v>
      </c>
      <c r="G669" s="612" t="s">
        <v>3144</v>
      </c>
      <c r="H669" s="613">
        <v>32.799999999999997</v>
      </c>
      <c r="I669" s="612">
        <v>6</v>
      </c>
      <c r="J669" s="614">
        <v>0</v>
      </c>
      <c r="K669" s="613">
        <f t="shared" si="10"/>
        <v>196.79999999999998</v>
      </c>
      <c r="L669" s="612" t="s">
        <v>3063</v>
      </c>
      <c r="M669" s="612" t="s">
        <v>3340</v>
      </c>
      <c r="N669" s="612" t="s">
        <v>3341</v>
      </c>
      <c r="O669" s="612" t="s">
        <v>3169</v>
      </c>
      <c r="P669" s="612" t="s">
        <v>1036</v>
      </c>
      <c r="Q669" s="612" t="s">
        <v>3067</v>
      </c>
    </row>
    <row r="670" spans="1:17">
      <c r="A670" s="607">
        <v>42866</v>
      </c>
      <c r="B670" s="607">
        <v>42886</v>
      </c>
      <c r="C670" s="607">
        <v>42867</v>
      </c>
      <c r="D670" s="608" t="s">
        <v>3199</v>
      </c>
      <c r="E670" s="608" t="s">
        <v>3415</v>
      </c>
      <c r="F670" s="608" t="s">
        <v>3077</v>
      </c>
      <c r="G670" s="608" t="s">
        <v>3416</v>
      </c>
      <c r="H670" s="609">
        <v>9.5</v>
      </c>
      <c r="I670" s="608">
        <v>21</v>
      </c>
      <c r="J670" s="610">
        <v>0</v>
      </c>
      <c r="K670" s="609">
        <f t="shared" si="10"/>
        <v>199.5</v>
      </c>
      <c r="L670" s="608" t="s">
        <v>3063</v>
      </c>
      <c r="M670" s="608" t="s">
        <v>3340</v>
      </c>
      <c r="N670" s="608" t="s">
        <v>3341</v>
      </c>
      <c r="O670" s="608" t="s">
        <v>3169</v>
      </c>
      <c r="P670" s="608" t="s">
        <v>1036</v>
      </c>
      <c r="Q670" s="608" t="s">
        <v>3279</v>
      </c>
    </row>
    <row r="671" spans="1:17">
      <c r="A671" s="611">
        <v>43231</v>
      </c>
      <c r="B671" s="611">
        <v>43328</v>
      </c>
      <c r="C671" s="611">
        <v>43239</v>
      </c>
      <c r="D671" s="612" t="s">
        <v>3199</v>
      </c>
      <c r="E671" s="612" t="s">
        <v>3272</v>
      </c>
      <c r="F671" s="612" t="s">
        <v>3108</v>
      </c>
      <c r="G671" s="612" t="s">
        <v>3131</v>
      </c>
      <c r="H671" s="613">
        <v>14</v>
      </c>
      <c r="I671" s="612">
        <v>30</v>
      </c>
      <c r="J671" s="614">
        <v>0</v>
      </c>
      <c r="K671" s="613">
        <f t="shared" si="10"/>
        <v>420</v>
      </c>
      <c r="L671" s="612" t="s">
        <v>3063</v>
      </c>
      <c r="M671" s="612" t="s">
        <v>3340</v>
      </c>
      <c r="N671" s="612" t="s">
        <v>3341</v>
      </c>
      <c r="O671" s="612" t="s">
        <v>3169</v>
      </c>
      <c r="P671" s="612" t="s">
        <v>1036</v>
      </c>
      <c r="Q671" s="612" t="s">
        <v>3183</v>
      </c>
    </row>
    <row r="672" spans="1:17">
      <c r="A672" s="607">
        <v>42136</v>
      </c>
      <c r="B672" s="607">
        <v>42200</v>
      </c>
      <c r="C672" s="607">
        <v>42140</v>
      </c>
      <c r="D672" s="608" t="s">
        <v>3059</v>
      </c>
      <c r="E672" s="608" t="s">
        <v>3080</v>
      </c>
      <c r="F672" s="608" t="s">
        <v>3081</v>
      </c>
      <c r="G672" s="608" t="s">
        <v>3082</v>
      </c>
      <c r="H672" s="609">
        <v>21.05</v>
      </c>
      <c r="I672" s="608">
        <v>20</v>
      </c>
      <c r="J672" s="610">
        <v>0</v>
      </c>
      <c r="K672" s="609">
        <f t="shared" si="10"/>
        <v>421</v>
      </c>
      <c r="L672" s="608" t="s">
        <v>3072</v>
      </c>
      <c r="M672" s="608" t="s">
        <v>3304</v>
      </c>
      <c r="N672" s="608" t="s">
        <v>3305</v>
      </c>
      <c r="O672" s="608" t="s">
        <v>3306</v>
      </c>
      <c r="P672" s="608" t="s">
        <v>921</v>
      </c>
      <c r="Q672" s="608" t="s">
        <v>3083</v>
      </c>
    </row>
    <row r="673" spans="1:17">
      <c r="A673" s="611">
        <v>42867</v>
      </c>
      <c r="B673" s="611">
        <v>42942</v>
      </c>
      <c r="C673" s="611">
        <v>42877</v>
      </c>
      <c r="D673" s="612" t="s">
        <v>3059</v>
      </c>
      <c r="E673" s="612" t="s">
        <v>3068</v>
      </c>
      <c r="F673" s="612" t="s">
        <v>3061</v>
      </c>
      <c r="G673" s="612" t="s">
        <v>3069</v>
      </c>
      <c r="H673" s="613">
        <v>23.25</v>
      </c>
      <c r="I673" s="612">
        <v>70</v>
      </c>
      <c r="J673" s="614">
        <v>0</v>
      </c>
      <c r="K673" s="613">
        <f t="shared" si="10"/>
        <v>1627.5</v>
      </c>
      <c r="L673" s="612" t="s">
        <v>3072</v>
      </c>
      <c r="M673" s="612" t="s">
        <v>3304</v>
      </c>
      <c r="N673" s="612" t="s">
        <v>3305</v>
      </c>
      <c r="O673" s="612" t="s">
        <v>3306</v>
      </c>
      <c r="P673" s="612" t="s">
        <v>921</v>
      </c>
      <c r="Q673" s="612" t="s">
        <v>3070</v>
      </c>
    </row>
    <row r="674" spans="1:17">
      <c r="A674" s="607">
        <v>42136</v>
      </c>
      <c r="B674" s="607">
        <v>42224</v>
      </c>
      <c r="C674" s="607">
        <v>42144</v>
      </c>
      <c r="D674" s="608" t="s">
        <v>3071</v>
      </c>
      <c r="E674" s="608" t="s">
        <v>3143</v>
      </c>
      <c r="F674" s="608" t="s">
        <v>3123</v>
      </c>
      <c r="G674" s="608" t="s">
        <v>3144</v>
      </c>
      <c r="H674" s="609">
        <v>32.799999999999997</v>
      </c>
      <c r="I674" s="608">
        <v>10</v>
      </c>
      <c r="J674" s="610">
        <v>0</v>
      </c>
      <c r="K674" s="609">
        <f t="shared" si="10"/>
        <v>328</v>
      </c>
      <c r="L674" s="608" t="s">
        <v>3047</v>
      </c>
      <c r="M674" s="608" t="s">
        <v>3222</v>
      </c>
      <c r="N674" s="608" t="s">
        <v>3223</v>
      </c>
      <c r="O674" s="608" t="s">
        <v>3224</v>
      </c>
      <c r="P674" s="608" t="s">
        <v>3188</v>
      </c>
      <c r="Q674" s="608" t="s">
        <v>3067</v>
      </c>
    </row>
    <row r="675" spans="1:17">
      <c r="A675" s="611">
        <v>42502</v>
      </c>
      <c r="B675" s="611">
        <v>42594</v>
      </c>
      <c r="C675" s="611">
        <v>42504</v>
      </c>
      <c r="D675" s="612" t="s">
        <v>3071</v>
      </c>
      <c r="E675" s="612" t="s">
        <v>3431</v>
      </c>
      <c r="F675" s="612" t="s">
        <v>3081</v>
      </c>
      <c r="G675" s="612" t="s">
        <v>3432</v>
      </c>
      <c r="H675" s="613">
        <v>28.5</v>
      </c>
      <c r="I675" s="612">
        <v>25</v>
      </c>
      <c r="J675" s="614">
        <v>0</v>
      </c>
      <c r="K675" s="613">
        <f t="shared" si="10"/>
        <v>712.5</v>
      </c>
      <c r="L675" s="612" t="s">
        <v>3047</v>
      </c>
      <c r="M675" s="612" t="s">
        <v>3222</v>
      </c>
      <c r="N675" s="612" t="s">
        <v>3223</v>
      </c>
      <c r="O675" s="612" t="s">
        <v>3224</v>
      </c>
      <c r="P675" s="612" t="s">
        <v>3188</v>
      </c>
      <c r="Q675" s="612" t="s">
        <v>3179</v>
      </c>
    </row>
    <row r="676" spans="1:17">
      <c r="A676" s="607">
        <v>42867</v>
      </c>
      <c r="B676" s="607">
        <v>42946</v>
      </c>
      <c r="C676" s="607">
        <v>42876</v>
      </c>
      <c r="D676" s="608" t="s">
        <v>3071</v>
      </c>
      <c r="E676" s="608" t="s">
        <v>3165</v>
      </c>
      <c r="F676" s="608" t="s">
        <v>3104</v>
      </c>
      <c r="G676" s="608" t="s">
        <v>3166</v>
      </c>
      <c r="H676" s="609">
        <v>10</v>
      </c>
      <c r="I676" s="608">
        <v>12</v>
      </c>
      <c r="J676" s="610">
        <v>0</v>
      </c>
      <c r="K676" s="609">
        <f t="shared" si="10"/>
        <v>120</v>
      </c>
      <c r="L676" s="608" t="s">
        <v>3047</v>
      </c>
      <c r="M676" s="608" t="s">
        <v>3222</v>
      </c>
      <c r="N676" s="608" t="s">
        <v>3223</v>
      </c>
      <c r="O676" s="608" t="s">
        <v>3224</v>
      </c>
      <c r="P676" s="608" t="s">
        <v>3188</v>
      </c>
      <c r="Q676" s="608" t="s">
        <v>3106</v>
      </c>
    </row>
    <row r="677" spans="1:17">
      <c r="A677" s="611">
        <v>42502</v>
      </c>
      <c r="B677" s="611">
        <v>42535</v>
      </c>
      <c r="C677" s="611">
        <v>42502</v>
      </c>
      <c r="D677" s="612" t="s">
        <v>3071</v>
      </c>
      <c r="E677" s="612" t="s">
        <v>3130</v>
      </c>
      <c r="F677" s="612" t="s">
        <v>3108</v>
      </c>
      <c r="G677" s="612" t="s">
        <v>3131</v>
      </c>
      <c r="H677" s="613">
        <v>19</v>
      </c>
      <c r="I677" s="612">
        <v>12</v>
      </c>
      <c r="J677" s="614">
        <v>0</v>
      </c>
      <c r="K677" s="613">
        <f t="shared" si="10"/>
        <v>228</v>
      </c>
      <c r="L677" s="612" t="s">
        <v>3047</v>
      </c>
      <c r="M677" s="612" t="s">
        <v>3222</v>
      </c>
      <c r="N677" s="612" t="s">
        <v>3223</v>
      </c>
      <c r="O677" s="612" t="s">
        <v>3224</v>
      </c>
      <c r="P677" s="612" t="s">
        <v>3188</v>
      </c>
      <c r="Q677" s="612" t="s">
        <v>3135</v>
      </c>
    </row>
    <row r="678" spans="1:17">
      <c r="A678" s="607">
        <v>42139</v>
      </c>
      <c r="B678" s="607">
        <v>42195</v>
      </c>
      <c r="C678" s="607">
        <v>42139</v>
      </c>
      <c r="D678" s="608" t="s">
        <v>3084</v>
      </c>
      <c r="E678" s="608" t="s">
        <v>3177</v>
      </c>
      <c r="F678" s="608" t="s">
        <v>3104</v>
      </c>
      <c r="G678" s="608" t="s">
        <v>3178</v>
      </c>
      <c r="H678" s="609">
        <v>49.3</v>
      </c>
      <c r="I678" s="608">
        <v>3</v>
      </c>
      <c r="J678" s="610">
        <v>0</v>
      </c>
      <c r="K678" s="609">
        <f t="shared" si="10"/>
        <v>147.89999999999998</v>
      </c>
      <c r="L678" s="608" t="s">
        <v>3047</v>
      </c>
      <c r="M678" s="608" t="s">
        <v>3364</v>
      </c>
      <c r="N678" s="608" t="s">
        <v>3365</v>
      </c>
      <c r="O678" s="608" t="s">
        <v>3366</v>
      </c>
      <c r="P678" s="608" t="s">
        <v>859</v>
      </c>
      <c r="Q678" s="608" t="s">
        <v>3179</v>
      </c>
    </row>
    <row r="679" spans="1:17">
      <c r="A679" s="611">
        <v>42506</v>
      </c>
      <c r="B679" s="611">
        <v>42568</v>
      </c>
      <c r="C679" s="611">
        <v>42512</v>
      </c>
      <c r="D679" s="612" t="s">
        <v>3129</v>
      </c>
      <c r="E679" s="612" t="s">
        <v>3342</v>
      </c>
      <c r="F679" s="612" t="s">
        <v>3104</v>
      </c>
      <c r="G679" s="612" t="s">
        <v>3343</v>
      </c>
      <c r="H679" s="613">
        <v>14</v>
      </c>
      <c r="I679" s="612">
        <v>18</v>
      </c>
      <c r="J679" s="614">
        <v>0.1</v>
      </c>
      <c r="K679" s="613">
        <f t="shared" si="10"/>
        <v>252</v>
      </c>
      <c r="L679" s="612" t="s">
        <v>3072</v>
      </c>
      <c r="M679" s="612" t="s">
        <v>3344</v>
      </c>
      <c r="N679" s="612" t="s">
        <v>3345</v>
      </c>
      <c r="O679" s="612" t="s">
        <v>3346</v>
      </c>
      <c r="P679" s="612" t="s">
        <v>910</v>
      </c>
      <c r="Q679" s="612" t="s">
        <v>3157</v>
      </c>
    </row>
    <row r="680" spans="1:17">
      <c r="A680" s="607">
        <v>43236</v>
      </c>
      <c r="B680" s="607">
        <v>43283</v>
      </c>
      <c r="C680" s="607">
        <v>43245</v>
      </c>
      <c r="D680" s="608" t="s">
        <v>3129</v>
      </c>
      <c r="E680" s="608" t="s">
        <v>3172</v>
      </c>
      <c r="F680" s="608" t="s">
        <v>3108</v>
      </c>
      <c r="G680" s="608" t="s">
        <v>3173</v>
      </c>
      <c r="H680" s="609">
        <v>15</v>
      </c>
      <c r="I680" s="608">
        <v>14</v>
      </c>
      <c r="J680" s="610">
        <v>0.1</v>
      </c>
      <c r="K680" s="609">
        <f t="shared" si="10"/>
        <v>210</v>
      </c>
      <c r="L680" s="608" t="s">
        <v>3072</v>
      </c>
      <c r="M680" s="608" t="s">
        <v>3344</v>
      </c>
      <c r="N680" s="608" t="s">
        <v>3345</v>
      </c>
      <c r="O680" s="608" t="s">
        <v>3346</v>
      </c>
      <c r="P680" s="608" t="s">
        <v>910</v>
      </c>
      <c r="Q680" s="608" t="s">
        <v>3139</v>
      </c>
    </row>
    <row r="681" spans="1:17">
      <c r="A681" s="611">
        <v>43236</v>
      </c>
      <c r="B681" s="611">
        <v>43311</v>
      </c>
      <c r="C681" s="611">
        <v>43238</v>
      </c>
      <c r="D681" s="612" t="s">
        <v>3288</v>
      </c>
      <c r="E681" s="612" t="s">
        <v>3225</v>
      </c>
      <c r="F681" s="612" t="s">
        <v>3108</v>
      </c>
      <c r="G681" s="612" t="s">
        <v>3226</v>
      </c>
      <c r="H681" s="613">
        <v>46</v>
      </c>
      <c r="I681" s="612">
        <v>15</v>
      </c>
      <c r="J681" s="614">
        <v>0.15</v>
      </c>
      <c r="K681" s="613">
        <f t="shared" si="10"/>
        <v>690</v>
      </c>
      <c r="L681" s="612" t="s">
        <v>3063</v>
      </c>
      <c r="M681" s="612" t="s">
        <v>3396</v>
      </c>
      <c r="N681" s="612" t="s">
        <v>3397</v>
      </c>
      <c r="O681" s="612" t="s">
        <v>3169</v>
      </c>
      <c r="P681" s="612" t="s">
        <v>1036</v>
      </c>
      <c r="Q681" s="612" t="s">
        <v>3055</v>
      </c>
    </row>
    <row r="682" spans="1:17">
      <c r="A682" s="607">
        <v>42506</v>
      </c>
      <c r="B682" s="607">
        <v>42577</v>
      </c>
      <c r="C682" s="607">
        <v>42510</v>
      </c>
      <c r="D682" s="608" t="s">
        <v>3288</v>
      </c>
      <c r="E682" s="608" t="s">
        <v>3420</v>
      </c>
      <c r="F682" s="608" t="s">
        <v>3104</v>
      </c>
      <c r="G682" s="608" t="s">
        <v>3421</v>
      </c>
      <c r="H682" s="609">
        <v>12.75</v>
      </c>
      <c r="I682" s="608">
        <v>15</v>
      </c>
      <c r="J682" s="610">
        <v>0.15</v>
      </c>
      <c r="K682" s="609">
        <f t="shared" si="10"/>
        <v>191.25</v>
      </c>
      <c r="L682" s="608" t="s">
        <v>3063</v>
      </c>
      <c r="M682" s="608" t="s">
        <v>3396</v>
      </c>
      <c r="N682" s="608" t="s">
        <v>3397</v>
      </c>
      <c r="O682" s="608" t="s">
        <v>3169</v>
      </c>
      <c r="P682" s="608" t="s">
        <v>1036</v>
      </c>
      <c r="Q682" s="608" t="s">
        <v>3367</v>
      </c>
    </row>
    <row r="683" spans="1:17">
      <c r="A683" s="611">
        <v>42872</v>
      </c>
      <c r="B683" s="611">
        <v>42911</v>
      </c>
      <c r="C683" s="611">
        <v>42874</v>
      </c>
      <c r="D683" s="612" t="s">
        <v>3158</v>
      </c>
      <c r="E683" s="612" t="s">
        <v>3241</v>
      </c>
      <c r="F683" s="612" t="s">
        <v>3077</v>
      </c>
      <c r="G683" s="612" t="s">
        <v>3242</v>
      </c>
      <c r="H683" s="613">
        <v>6</v>
      </c>
      <c r="I683" s="612">
        <v>10</v>
      </c>
      <c r="J683" s="614">
        <v>0</v>
      </c>
      <c r="K683" s="613">
        <f t="shared" si="10"/>
        <v>60</v>
      </c>
      <c r="L683" s="612" t="s">
        <v>3072</v>
      </c>
      <c r="M683" s="612" t="s">
        <v>3174</v>
      </c>
      <c r="N683" s="612" t="s">
        <v>3175</v>
      </c>
      <c r="O683" s="612" t="s">
        <v>3176</v>
      </c>
      <c r="P683" s="612" t="s">
        <v>910</v>
      </c>
      <c r="Q683" s="612" t="s">
        <v>3070</v>
      </c>
    </row>
    <row r="684" spans="1:17">
      <c r="A684" s="607">
        <v>42872</v>
      </c>
      <c r="B684" s="607">
        <v>42913</v>
      </c>
      <c r="C684" s="607">
        <v>42878</v>
      </c>
      <c r="D684" s="608" t="s">
        <v>3158</v>
      </c>
      <c r="E684" s="608" t="s">
        <v>3107</v>
      </c>
      <c r="F684" s="608" t="s">
        <v>3108</v>
      </c>
      <c r="G684" s="608" t="s">
        <v>3109</v>
      </c>
      <c r="H684" s="609">
        <v>18</v>
      </c>
      <c r="I684" s="608">
        <v>10</v>
      </c>
      <c r="J684" s="610">
        <v>0</v>
      </c>
      <c r="K684" s="609">
        <f t="shared" si="10"/>
        <v>180</v>
      </c>
      <c r="L684" s="608" t="s">
        <v>3072</v>
      </c>
      <c r="M684" s="608" t="s">
        <v>3174</v>
      </c>
      <c r="N684" s="608" t="s">
        <v>3175</v>
      </c>
      <c r="O684" s="608" t="s">
        <v>3176</v>
      </c>
      <c r="P684" s="608" t="s">
        <v>910</v>
      </c>
      <c r="Q684" s="608" t="s">
        <v>3110</v>
      </c>
    </row>
    <row r="685" spans="1:17">
      <c r="A685" s="611">
        <v>42873</v>
      </c>
      <c r="B685" s="611">
        <v>42932</v>
      </c>
      <c r="C685" s="611">
        <v>42879</v>
      </c>
      <c r="D685" s="612" t="s">
        <v>3071</v>
      </c>
      <c r="E685" s="612" t="s">
        <v>3243</v>
      </c>
      <c r="F685" s="612" t="s">
        <v>3061</v>
      </c>
      <c r="G685" s="612" t="s">
        <v>3244</v>
      </c>
      <c r="H685" s="613">
        <v>45.6</v>
      </c>
      <c r="I685" s="612">
        <v>3</v>
      </c>
      <c r="J685" s="614">
        <v>0</v>
      </c>
      <c r="K685" s="613">
        <f t="shared" si="10"/>
        <v>136.80000000000001</v>
      </c>
      <c r="L685" s="612" t="s">
        <v>3063</v>
      </c>
      <c r="M685" s="612" t="s">
        <v>3451</v>
      </c>
      <c r="N685" s="612" t="s">
        <v>3452</v>
      </c>
      <c r="O685" s="612" t="s">
        <v>3453</v>
      </c>
      <c r="P685" s="612" t="s">
        <v>910</v>
      </c>
      <c r="Q685" s="612" t="s">
        <v>3150</v>
      </c>
    </row>
    <row r="686" spans="1:17">
      <c r="A686" s="607">
        <v>42143</v>
      </c>
      <c r="B686" s="607">
        <v>42181</v>
      </c>
      <c r="C686" s="607">
        <v>42151</v>
      </c>
      <c r="D686" s="608" t="s">
        <v>3059</v>
      </c>
      <c r="E686" s="608" t="s">
        <v>3260</v>
      </c>
      <c r="F686" s="608" t="s">
        <v>3108</v>
      </c>
      <c r="G686" s="608" t="s">
        <v>3261</v>
      </c>
      <c r="H686" s="609">
        <v>7.75</v>
      </c>
      <c r="I686" s="608">
        <v>36</v>
      </c>
      <c r="J686" s="610">
        <v>0.1</v>
      </c>
      <c r="K686" s="609">
        <f t="shared" si="10"/>
        <v>279</v>
      </c>
      <c r="L686" s="608" t="s">
        <v>3047</v>
      </c>
      <c r="M686" s="608" t="s">
        <v>3347</v>
      </c>
      <c r="N686" s="608" t="s">
        <v>3348</v>
      </c>
      <c r="O686" s="608" t="s">
        <v>3349</v>
      </c>
      <c r="P686" s="608" t="s">
        <v>3188</v>
      </c>
      <c r="Q686" s="608" t="s">
        <v>3150</v>
      </c>
    </row>
    <row r="687" spans="1:17">
      <c r="A687" s="611">
        <v>42874</v>
      </c>
      <c r="B687" s="611">
        <v>42967</v>
      </c>
      <c r="C687" s="611">
        <v>42874</v>
      </c>
      <c r="D687" s="612" t="s">
        <v>3059</v>
      </c>
      <c r="E687" s="612" t="s">
        <v>3220</v>
      </c>
      <c r="F687" s="612" t="s">
        <v>3123</v>
      </c>
      <c r="G687" s="612" t="s">
        <v>3221</v>
      </c>
      <c r="H687" s="613">
        <v>123.79</v>
      </c>
      <c r="I687" s="612">
        <v>36</v>
      </c>
      <c r="J687" s="614">
        <v>0</v>
      </c>
      <c r="K687" s="613">
        <f t="shared" si="10"/>
        <v>4456.4400000000005</v>
      </c>
      <c r="L687" s="612" t="s">
        <v>3047</v>
      </c>
      <c r="M687" s="612" t="s">
        <v>3347</v>
      </c>
      <c r="N687" s="612" t="s">
        <v>3348</v>
      </c>
      <c r="O687" s="612" t="s">
        <v>3349</v>
      </c>
      <c r="P687" s="612" t="s">
        <v>3188</v>
      </c>
      <c r="Q687" s="612" t="s">
        <v>3150</v>
      </c>
    </row>
    <row r="688" spans="1:17">
      <c r="A688" s="607">
        <v>42143</v>
      </c>
      <c r="B688" s="607">
        <v>42190</v>
      </c>
      <c r="C688" s="607">
        <v>42148</v>
      </c>
      <c r="D688" s="608" t="s">
        <v>3071</v>
      </c>
      <c r="E688" s="608" t="s">
        <v>3189</v>
      </c>
      <c r="F688" s="608" t="s">
        <v>3061</v>
      </c>
      <c r="G688" s="608" t="s">
        <v>3190</v>
      </c>
      <c r="H688" s="609">
        <v>30</v>
      </c>
      <c r="I688" s="608">
        <v>50</v>
      </c>
      <c r="J688" s="610">
        <v>0.15</v>
      </c>
      <c r="K688" s="609">
        <f t="shared" si="10"/>
        <v>1500</v>
      </c>
      <c r="L688" s="608" t="s">
        <v>3047</v>
      </c>
      <c r="M688" s="608" t="s">
        <v>3359</v>
      </c>
      <c r="N688" s="608" t="s">
        <v>3360</v>
      </c>
      <c r="O688" s="608" t="s">
        <v>3361</v>
      </c>
      <c r="P688" s="608" t="s">
        <v>982</v>
      </c>
      <c r="Q688" s="608" t="s">
        <v>3191</v>
      </c>
    </row>
    <row r="689" spans="1:17">
      <c r="A689" s="611">
        <v>42874</v>
      </c>
      <c r="B689" s="611">
        <v>42896</v>
      </c>
      <c r="C689" s="611">
        <v>42882</v>
      </c>
      <c r="D689" s="612" t="s">
        <v>3071</v>
      </c>
      <c r="E689" s="612" t="s">
        <v>3325</v>
      </c>
      <c r="F689" s="612" t="s">
        <v>3081</v>
      </c>
      <c r="G689" s="612" t="s">
        <v>3326</v>
      </c>
      <c r="H689" s="613">
        <v>22</v>
      </c>
      <c r="I689" s="612">
        <v>50</v>
      </c>
      <c r="J689" s="614">
        <v>0.15</v>
      </c>
      <c r="K689" s="613">
        <f t="shared" si="10"/>
        <v>1100</v>
      </c>
      <c r="L689" s="612" t="s">
        <v>3047</v>
      </c>
      <c r="M689" s="612" t="s">
        <v>3359</v>
      </c>
      <c r="N689" s="612" t="s">
        <v>3360</v>
      </c>
      <c r="O689" s="612" t="s">
        <v>3361</v>
      </c>
      <c r="P689" s="612" t="s">
        <v>982</v>
      </c>
      <c r="Q689" s="612" t="s">
        <v>3083</v>
      </c>
    </row>
    <row r="690" spans="1:17">
      <c r="A690" s="607">
        <v>42143</v>
      </c>
      <c r="B690" s="607">
        <v>42189</v>
      </c>
      <c r="C690" s="607">
        <v>42146</v>
      </c>
      <c r="D690" s="608" t="s">
        <v>3071</v>
      </c>
      <c r="E690" s="608" t="s">
        <v>3375</v>
      </c>
      <c r="F690" s="608" t="s">
        <v>3081</v>
      </c>
      <c r="G690" s="608" t="s">
        <v>3376</v>
      </c>
      <c r="H690" s="609">
        <v>40</v>
      </c>
      <c r="I690" s="608">
        <v>10</v>
      </c>
      <c r="J690" s="610">
        <v>0.15</v>
      </c>
      <c r="K690" s="609">
        <f t="shared" si="10"/>
        <v>400</v>
      </c>
      <c r="L690" s="608" t="s">
        <v>3047</v>
      </c>
      <c r="M690" s="608" t="s">
        <v>3359</v>
      </c>
      <c r="N690" s="608" t="s">
        <v>3360</v>
      </c>
      <c r="O690" s="608" t="s">
        <v>3361</v>
      </c>
      <c r="P690" s="608" t="s">
        <v>982</v>
      </c>
      <c r="Q690" s="608" t="s">
        <v>3191</v>
      </c>
    </row>
    <row r="691" spans="1:17">
      <c r="A691" s="611">
        <v>43242</v>
      </c>
      <c r="B691" s="611">
        <v>43275</v>
      </c>
      <c r="C691" s="611">
        <v>43248</v>
      </c>
      <c r="D691" s="612" t="s">
        <v>3288</v>
      </c>
      <c r="E691" s="612" t="s">
        <v>3126</v>
      </c>
      <c r="F691" s="612" t="s">
        <v>3108</v>
      </c>
      <c r="G691" s="612" t="s">
        <v>3127</v>
      </c>
      <c r="H691" s="613">
        <v>4.5</v>
      </c>
      <c r="I691" s="612">
        <v>10</v>
      </c>
      <c r="J691" s="614">
        <v>0.15</v>
      </c>
      <c r="K691" s="613">
        <f t="shared" si="10"/>
        <v>45</v>
      </c>
      <c r="L691" s="612" t="s">
        <v>3072</v>
      </c>
      <c r="M691" s="612" t="s">
        <v>3377</v>
      </c>
      <c r="N691" s="612" t="s">
        <v>3378</v>
      </c>
      <c r="O691" s="612" t="s">
        <v>3297</v>
      </c>
      <c r="P691" s="612" t="s">
        <v>988</v>
      </c>
      <c r="Q691" s="612" t="s">
        <v>3128</v>
      </c>
    </row>
    <row r="692" spans="1:17">
      <c r="A692" s="607">
        <v>42512</v>
      </c>
      <c r="B692" s="607">
        <v>42574</v>
      </c>
      <c r="C692" s="607">
        <v>42522</v>
      </c>
      <c r="D692" s="608" t="s">
        <v>3288</v>
      </c>
      <c r="E692" s="608" t="s">
        <v>3100</v>
      </c>
      <c r="F692" s="608" t="s">
        <v>3045</v>
      </c>
      <c r="G692" s="608" t="s">
        <v>3101</v>
      </c>
      <c r="H692" s="609">
        <v>34</v>
      </c>
      <c r="I692" s="608">
        <v>12</v>
      </c>
      <c r="J692" s="610">
        <v>0.15</v>
      </c>
      <c r="K692" s="609">
        <f t="shared" si="10"/>
        <v>408</v>
      </c>
      <c r="L692" s="608" t="s">
        <v>3072</v>
      </c>
      <c r="M692" s="608" t="s">
        <v>3377</v>
      </c>
      <c r="N692" s="608" t="s">
        <v>3378</v>
      </c>
      <c r="O692" s="608" t="s">
        <v>3297</v>
      </c>
      <c r="P692" s="608" t="s">
        <v>988</v>
      </c>
      <c r="Q692" s="608" t="s">
        <v>3102</v>
      </c>
    </row>
    <row r="693" spans="1:17">
      <c r="A693" s="611">
        <v>42146</v>
      </c>
      <c r="B693" s="611">
        <v>42239</v>
      </c>
      <c r="C693" s="611">
        <v>42152</v>
      </c>
      <c r="D693" s="612" t="s">
        <v>3288</v>
      </c>
      <c r="E693" s="612" t="s">
        <v>3275</v>
      </c>
      <c r="F693" s="612" t="s">
        <v>3077</v>
      </c>
      <c r="G693" s="612" t="s">
        <v>3276</v>
      </c>
      <c r="H693" s="613">
        <v>12</v>
      </c>
      <c r="I693" s="612">
        <v>9</v>
      </c>
      <c r="J693" s="614">
        <v>0.15</v>
      </c>
      <c r="K693" s="613">
        <f t="shared" si="10"/>
        <v>108</v>
      </c>
      <c r="L693" s="612" t="s">
        <v>3072</v>
      </c>
      <c r="M693" s="612" t="s">
        <v>3377</v>
      </c>
      <c r="N693" s="612" t="s">
        <v>3378</v>
      </c>
      <c r="O693" s="612" t="s">
        <v>3297</v>
      </c>
      <c r="P693" s="612" t="s">
        <v>988</v>
      </c>
      <c r="Q693" s="612" t="s">
        <v>3279</v>
      </c>
    </row>
    <row r="694" spans="1:17">
      <c r="A694" s="607">
        <v>43242</v>
      </c>
      <c r="B694" s="607">
        <v>43300</v>
      </c>
      <c r="C694" s="607">
        <v>43250</v>
      </c>
      <c r="D694" s="608" t="s">
        <v>3288</v>
      </c>
      <c r="E694" s="608" t="s">
        <v>3362</v>
      </c>
      <c r="F694" s="608" t="s">
        <v>3104</v>
      </c>
      <c r="G694" s="608" t="s">
        <v>3363</v>
      </c>
      <c r="H694" s="609">
        <v>9.5</v>
      </c>
      <c r="I694" s="608">
        <v>6</v>
      </c>
      <c r="J694" s="610">
        <v>0.15</v>
      </c>
      <c r="K694" s="609">
        <f t="shared" si="10"/>
        <v>57</v>
      </c>
      <c r="L694" s="608" t="s">
        <v>3072</v>
      </c>
      <c r="M694" s="608" t="s">
        <v>3377</v>
      </c>
      <c r="N694" s="608" t="s">
        <v>3378</v>
      </c>
      <c r="O694" s="608" t="s">
        <v>3297</v>
      </c>
      <c r="P694" s="608" t="s">
        <v>988</v>
      </c>
      <c r="Q694" s="608" t="s">
        <v>3367</v>
      </c>
    </row>
    <row r="695" spans="1:17">
      <c r="A695" s="611">
        <v>42513</v>
      </c>
      <c r="B695" s="611">
        <v>42602</v>
      </c>
      <c r="C695" s="611">
        <v>42522</v>
      </c>
      <c r="D695" s="612" t="s">
        <v>3288</v>
      </c>
      <c r="E695" s="612" t="s">
        <v>3164</v>
      </c>
      <c r="F695" s="612" t="s">
        <v>3045</v>
      </c>
      <c r="G695" s="612" t="s">
        <v>3046</v>
      </c>
      <c r="H695" s="613">
        <v>32</v>
      </c>
      <c r="I695" s="612">
        <v>50</v>
      </c>
      <c r="J695" s="614">
        <v>0.2</v>
      </c>
      <c r="K695" s="613">
        <f t="shared" si="10"/>
        <v>1600</v>
      </c>
      <c r="L695" s="612" t="s">
        <v>3063</v>
      </c>
      <c r="M695" s="612" t="s">
        <v>3309</v>
      </c>
      <c r="N695" s="612" t="s">
        <v>3310</v>
      </c>
      <c r="O695" s="612" t="s">
        <v>3311</v>
      </c>
      <c r="P695" s="612" t="s">
        <v>910</v>
      </c>
      <c r="Q695" s="612" t="s">
        <v>3051</v>
      </c>
    </row>
    <row r="696" spans="1:17">
      <c r="A696" s="607">
        <v>43243</v>
      </c>
      <c r="B696" s="607">
        <v>43330</v>
      </c>
      <c r="C696" s="607">
        <v>43253</v>
      </c>
      <c r="D696" s="608" t="s">
        <v>3288</v>
      </c>
      <c r="E696" s="608" t="s">
        <v>3431</v>
      </c>
      <c r="F696" s="608" t="s">
        <v>3081</v>
      </c>
      <c r="G696" s="608" t="s">
        <v>3432</v>
      </c>
      <c r="H696" s="609">
        <v>28.5</v>
      </c>
      <c r="I696" s="608">
        <v>15</v>
      </c>
      <c r="J696" s="610">
        <v>0.2</v>
      </c>
      <c r="K696" s="609">
        <f t="shared" si="10"/>
        <v>427.5</v>
      </c>
      <c r="L696" s="608" t="s">
        <v>3063</v>
      </c>
      <c r="M696" s="608" t="s">
        <v>3309</v>
      </c>
      <c r="N696" s="608" t="s">
        <v>3310</v>
      </c>
      <c r="O696" s="608" t="s">
        <v>3311</v>
      </c>
      <c r="P696" s="608" t="s">
        <v>910</v>
      </c>
      <c r="Q696" s="608" t="s">
        <v>3179</v>
      </c>
    </row>
    <row r="697" spans="1:17">
      <c r="A697" s="611">
        <v>42513</v>
      </c>
      <c r="B697" s="611">
        <v>42533</v>
      </c>
      <c r="C697" s="611">
        <v>42515</v>
      </c>
      <c r="D697" s="612" t="s">
        <v>3288</v>
      </c>
      <c r="E697" s="612" t="s">
        <v>3165</v>
      </c>
      <c r="F697" s="612" t="s">
        <v>3104</v>
      </c>
      <c r="G697" s="612" t="s">
        <v>3166</v>
      </c>
      <c r="H697" s="613">
        <v>10</v>
      </c>
      <c r="I697" s="612">
        <v>40</v>
      </c>
      <c r="J697" s="614">
        <v>0.2</v>
      </c>
      <c r="K697" s="613">
        <f t="shared" si="10"/>
        <v>400</v>
      </c>
      <c r="L697" s="612" t="s">
        <v>3063</v>
      </c>
      <c r="M697" s="612" t="s">
        <v>3309</v>
      </c>
      <c r="N697" s="612" t="s">
        <v>3310</v>
      </c>
      <c r="O697" s="612" t="s">
        <v>3311</v>
      </c>
      <c r="P697" s="612" t="s">
        <v>910</v>
      </c>
      <c r="Q697" s="612" t="s">
        <v>3106</v>
      </c>
    </row>
    <row r="698" spans="1:17">
      <c r="A698" s="607">
        <v>43243</v>
      </c>
      <c r="B698" s="607">
        <v>43265</v>
      </c>
      <c r="C698" s="607">
        <v>43251</v>
      </c>
      <c r="D698" s="608" t="s">
        <v>3084</v>
      </c>
      <c r="E698" s="608" t="s">
        <v>3103</v>
      </c>
      <c r="F698" s="608" t="s">
        <v>3104</v>
      </c>
      <c r="G698" s="608" t="s">
        <v>3105</v>
      </c>
      <c r="H698" s="609">
        <v>81</v>
      </c>
      <c r="I698" s="608">
        <v>39</v>
      </c>
      <c r="J698" s="610">
        <v>0</v>
      </c>
      <c r="K698" s="609">
        <f t="shared" si="10"/>
        <v>3159</v>
      </c>
      <c r="L698" s="608" t="s">
        <v>3072</v>
      </c>
      <c r="M698" s="608" t="s">
        <v>3161</v>
      </c>
      <c r="N698" s="608" t="s">
        <v>3162</v>
      </c>
      <c r="O698" s="608" t="s">
        <v>3163</v>
      </c>
      <c r="P698" s="608" t="s">
        <v>2336</v>
      </c>
      <c r="Q698" s="608" t="s">
        <v>3106</v>
      </c>
    </row>
    <row r="699" spans="1:17">
      <c r="A699" s="611">
        <v>42513</v>
      </c>
      <c r="B699" s="611">
        <v>42559</v>
      </c>
      <c r="C699" s="611">
        <v>42519</v>
      </c>
      <c r="D699" s="612" t="s">
        <v>3084</v>
      </c>
      <c r="E699" s="612" t="s">
        <v>3260</v>
      </c>
      <c r="F699" s="612" t="s">
        <v>3108</v>
      </c>
      <c r="G699" s="612" t="s">
        <v>3261</v>
      </c>
      <c r="H699" s="613">
        <v>7.75</v>
      </c>
      <c r="I699" s="612">
        <v>50</v>
      </c>
      <c r="J699" s="614">
        <v>0</v>
      </c>
      <c r="K699" s="613">
        <f t="shared" si="10"/>
        <v>387.5</v>
      </c>
      <c r="L699" s="612" t="s">
        <v>3072</v>
      </c>
      <c r="M699" s="612" t="s">
        <v>3161</v>
      </c>
      <c r="N699" s="612" t="s">
        <v>3162</v>
      </c>
      <c r="O699" s="612" t="s">
        <v>3163</v>
      </c>
      <c r="P699" s="612" t="s">
        <v>2336</v>
      </c>
      <c r="Q699" s="612" t="s">
        <v>3150</v>
      </c>
    </row>
    <row r="700" spans="1:17">
      <c r="A700" s="607">
        <v>42147</v>
      </c>
      <c r="B700" s="607">
        <v>42178</v>
      </c>
      <c r="C700" s="607">
        <v>42157</v>
      </c>
      <c r="D700" s="608" t="s">
        <v>3084</v>
      </c>
      <c r="E700" s="608" t="s">
        <v>3243</v>
      </c>
      <c r="F700" s="608" t="s">
        <v>3061</v>
      </c>
      <c r="G700" s="608" t="s">
        <v>3244</v>
      </c>
      <c r="H700" s="609">
        <v>45.6</v>
      </c>
      <c r="I700" s="608">
        <v>35</v>
      </c>
      <c r="J700" s="610">
        <v>0</v>
      </c>
      <c r="K700" s="609">
        <f t="shared" si="10"/>
        <v>1596</v>
      </c>
      <c r="L700" s="608" t="s">
        <v>3072</v>
      </c>
      <c r="M700" s="608" t="s">
        <v>3161</v>
      </c>
      <c r="N700" s="608" t="s">
        <v>3162</v>
      </c>
      <c r="O700" s="608" t="s">
        <v>3163</v>
      </c>
      <c r="P700" s="608" t="s">
        <v>2336</v>
      </c>
      <c r="Q700" s="608" t="s">
        <v>3150</v>
      </c>
    </row>
    <row r="701" spans="1:17">
      <c r="A701" s="611">
        <v>42147</v>
      </c>
      <c r="B701" s="611">
        <v>42223</v>
      </c>
      <c r="C701" s="611">
        <v>42152</v>
      </c>
      <c r="D701" s="612" t="s">
        <v>3084</v>
      </c>
      <c r="E701" s="612" t="s">
        <v>3192</v>
      </c>
      <c r="F701" s="612" t="s">
        <v>3053</v>
      </c>
      <c r="G701" s="612" t="s">
        <v>3092</v>
      </c>
      <c r="H701" s="613">
        <v>38</v>
      </c>
      <c r="I701" s="612">
        <v>70</v>
      </c>
      <c r="J701" s="614">
        <v>0</v>
      </c>
      <c r="K701" s="613">
        <f t="shared" si="10"/>
        <v>2660</v>
      </c>
      <c r="L701" s="612" t="s">
        <v>3072</v>
      </c>
      <c r="M701" s="612" t="s">
        <v>3161</v>
      </c>
      <c r="N701" s="612" t="s">
        <v>3162</v>
      </c>
      <c r="O701" s="612" t="s">
        <v>3163</v>
      </c>
      <c r="P701" s="612" t="s">
        <v>2336</v>
      </c>
      <c r="Q701" s="612" t="s">
        <v>3093</v>
      </c>
    </row>
    <row r="702" spans="1:17">
      <c r="A702" s="607">
        <v>42878</v>
      </c>
      <c r="B702" s="607">
        <v>42898</v>
      </c>
      <c r="C702" s="607">
        <v>42888</v>
      </c>
      <c r="D702" s="608" t="s">
        <v>3084</v>
      </c>
      <c r="E702" s="608" t="s">
        <v>3080</v>
      </c>
      <c r="F702" s="608" t="s">
        <v>3081</v>
      </c>
      <c r="G702" s="608" t="s">
        <v>3082</v>
      </c>
      <c r="H702" s="609">
        <v>21.05</v>
      </c>
      <c r="I702" s="608">
        <v>39</v>
      </c>
      <c r="J702" s="610">
        <v>0</v>
      </c>
      <c r="K702" s="609">
        <f t="shared" si="10"/>
        <v>820.95</v>
      </c>
      <c r="L702" s="608" t="s">
        <v>3072</v>
      </c>
      <c r="M702" s="608" t="s">
        <v>3161</v>
      </c>
      <c r="N702" s="608" t="s">
        <v>3162</v>
      </c>
      <c r="O702" s="608" t="s">
        <v>3163</v>
      </c>
      <c r="P702" s="608" t="s">
        <v>2336</v>
      </c>
      <c r="Q702" s="608" t="s">
        <v>3083</v>
      </c>
    </row>
    <row r="703" spans="1:17">
      <c r="A703" s="611">
        <v>43244</v>
      </c>
      <c r="B703" s="611">
        <v>43270</v>
      </c>
      <c r="C703" s="611">
        <v>43245</v>
      </c>
      <c r="D703" s="612" t="s">
        <v>3199</v>
      </c>
      <c r="E703" s="612" t="s">
        <v>3151</v>
      </c>
      <c r="F703" s="612" t="s">
        <v>3104</v>
      </c>
      <c r="G703" s="612" t="s">
        <v>3152</v>
      </c>
      <c r="H703" s="613">
        <v>43.9</v>
      </c>
      <c r="I703" s="612">
        <v>120</v>
      </c>
      <c r="J703" s="614">
        <v>0</v>
      </c>
      <c r="K703" s="613">
        <f t="shared" si="10"/>
        <v>5268</v>
      </c>
      <c r="L703" s="612" t="s">
        <v>3063</v>
      </c>
      <c r="M703" s="612" t="s">
        <v>3230</v>
      </c>
      <c r="N703" s="612" t="s">
        <v>3231</v>
      </c>
      <c r="O703" s="612" t="s">
        <v>3232</v>
      </c>
      <c r="P703" s="612" t="s">
        <v>910</v>
      </c>
      <c r="Q703" s="612" t="s">
        <v>3157</v>
      </c>
    </row>
    <row r="704" spans="1:17">
      <c r="A704" s="607">
        <v>42879</v>
      </c>
      <c r="B704" s="607">
        <v>42948</v>
      </c>
      <c r="C704" s="607">
        <v>42886</v>
      </c>
      <c r="D704" s="608" t="s">
        <v>3199</v>
      </c>
      <c r="E704" s="608" t="s">
        <v>3100</v>
      </c>
      <c r="F704" s="608" t="s">
        <v>3045</v>
      </c>
      <c r="G704" s="608" t="s">
        <v>3101</v>
      </c>
      <c r="H704" s="609">
        <v>34</v>
      </c>
      <c r="I704" s="608">
        <v>84</v>
      </c>
      <c r="J704" s="610">
        <v>0.15</v>
      </c>
      <c r="K704" s="609">
        <f t="shared" si="10"/>
        <v>2856</v>
      </c>
      <c r="L704" s="608" t="s">
        <v>3063</v>
      </c>
      <c r="M704" s="608" t="s">
        <v>3230</v>
      </c>
      <c r="N704" s="608" t="s">
        <v>3231</v>
      </c>
      <c r="O704" s="608" t="s">
        <v>3232</v>
      </c>
      <c r="P704" s="608" t="s">
        <v>910</v>
      </c>
      <c r="Q704" s="608" t="s">
        <v>3102</v>
      </c>
    </row>
    <row r="705" spans="1:17">
      <c r="A705" s="611">
        <v>42514</v>
      </c>
      <c r="B705" s="611">
        <v>42577</v>
      </c>
      <c r="C705" s="611">
        <v>42523</v>
      </c>
      <c r="D705" s="612" t="s">
        <v>3199</v>
      </c>
      <c r="E705" s="612" t="s">
        <v>3137</v>
      </c>
      <c r="F705" s="612" t="s">
        <v>3104</v>
      </c>
      <c r="G705" s="612" t="s">
        <v>3138</v>
      </c>
      <c r="H705" s="613">
        <v>17.45</v>
      </c>
      <c r="I705" s="612">
        <v>50</v>
      </c>
      <c r="J705" s="614">
        <v>0</v>
      </c>
      <c r="K705" s="613">
        <f t="shared" si="10"/>
        <v>872.5</v>
      </c>
      <c r="L705" s="612" t="s">
        <v>3063</v>
      </c>
      <c r="M705" s="612" t="s">
        <v>3230</v>
      </c>
      <c r="N705" s="612" t="s">
        <v>3231</v>
      </c>
      <c r="O705" s="612" t="s">
        <v>3232</v>
      </c>
      <c r="P705" s="612" t="s">
        <v>910</v>
      </c>
      <c r="Q705" s="612" t="s">
        <v>3139</v>
      </c>
    </row>
    <row r="706" spans="1:17">
      <c r="A706" s="607">
        <v>43244</v>
      </c>
      <c r="B706" s="607">
        <v>43297</v>
      </c>
      <c r="C706" s="607">
        <v>43253</v>
      </c>
      <c r="D706" s="608" t="s">
        <v>3199</v>
      </c>
      <c r="E706" s="608" t="s">
        <v>3433</v>
      </c>
      <c r="F706" s="608" t="s">
        <v>3123</v>
      </c>
      <c r="G706" s="608" t="s">
        <v>3434</v>
      </c>
      <c r="H706" s="609">
        <v>97</v>
      </c>
      <c r="I706" s="608">
        <v>16</v>
      </c>
      <c r="J706" s="610">
        <v>0.15</v>
      </c>
      <c r="K706" s="609">
        <f t="shared" si="10"/>
        <v>1552</v>
      </c>
      <c r="L706" s="608" t="s">
        <v>3063</v>
      </c>
      <c r="M706" s="608" t="s">
        <v>3230</v>
      </c>
      <c r="N706" s="608" t="s">
        <v>3231</v>
      </c>
      <c r="O706" s="608" t="s">
        <v>3232</v>
      </c>
      <c r="P706" s="608" t="s">
        <v>910</v>
      </c>
      <c r="Q706" s="608" t="s">
        <v>3121</v>
      </c>
    </row>
    <row r="707" spans="1:17">
      <c r="A707" s="611">
        <v>42148</v>
      </c>
      <c r="B707" s="611">
        <v>42216</v>
      </c>
      <c r="C707" s="611">
        <v>42155</v>
      </c>
      <c r="D707" s="612" t="s">
        <v>3199</v>
      </c>
      <c r="E707" s="612" t="s">
        <v>3094</v>
      </c>
      <c r="F707" s="612" t="s">
        <v>3045</v>
      </c>
      <c r="G707" s="612" t="s">
        <v>3095</v>
      </c>
      <c r="H707" s="613">
        <v>2.5</v>
      </c>
      <c r="I707" s="612">
        <v>16</v>
      </c>
      <c r="J707" s="614">
        <v>0.15</v>
      </c>
      <c r="K707" s="613">
        <f t="shared" ref="K707:K770" si="11">I707*H707</f>
        <v>40</v>
      </c>
      <c r="L707" s="612" t="s">
        <v>3063</v>
      </c>
      <c r="M707" s="612" t="s">
        <v>3230</v>
      </c>
      <c r="N707" s="612" t="s">
        <v>3231</v>
      </c>
      <c r="O707" s="612" t="s">
        <v>3232</v>
      </c>
      <c r="P707" s="612" t="s">
        <v>910</v>
      </c>
      <c r="Q707" s="612" t="s">
        <v>3099</v>
      </c>
    </row>
    <row r="708" spans="1:17">
      <c r="A708" s="607">
        <v>43245</v>
      </c>
      <c r="B708" s="607">
        <v>43291</v>
      </c>
      <c r="C708" s="607">
        <v>43252</v>
      </c>
      <c r="D708" s="608" t="s">
        <v>3199</v>
      </c>
      <c r="E708" s="608" t="s">
        <v>3052</v>
      </c>
      <c r="F708" s="608" t="s">
        <v>3053</v>
      </c>
      <c r="G708" s="608" t="s">
        <v>3054</v>
      </c>
      <c r="H708" s="609">
        <v>14</v>
      </c>
      <c r="I708" s="608">
        <v>20</v>
      </c>
      <c r="J708" s="610">
        <v>0</v>
      </c>
      <c r="K708" s="609">
        <f t="shared" si="11"/>
        <v>280</v>
      </c>
      <c r="L708" s="608" t="s">
        <v>3047</v>
      </c>
      <c r="M708" s="608" t="s">
        <v>3304</v>
      </c>
      <c r="N708" s="608" t="s">
        <v>3305</v>
      </c>
      <c r="O708" s="608" t="s">
        <v>3306</v>
      </c>
      <c r="P708" s="608" t="s">
        <v>921</v>
      </c>
      <c r="Q708" s="608" t="s">
        <v>3055</v>
      </c>
    </row>
    <row r="709" spans="1:17">
      <c r="A709" s="611">
        <v>42149</v>
      </c>
      <c r="B709" s="611">
        <v>42182</v>
      </c>
      <c r="C709" s="611">
        <v>42151</v>
      </c>
      <c r="D709" s="612" t="s">
        <v>3199</v>
      </c>
      <c r="E709" s="612" t="s">
        <v>3076</v>
      </c>
      <c r="F709" s="612" t="s">
        <v>3077</v>
      </c>
      <c r="G709" s="612" t="s">
        <v>3078</v>
      </c>
      <c r="H709" s="613">
        <v>9.65</v>
      </c>
      <c r="I709" s="612">
        <v>80</v>
      </c>
      <c r="J709" s="614">
        <v>0.1</v>
      </c>
      <c r="K709" s="613">
        <f t="shared" si="11"/>
        <v>772</v>
      </c>
      <c r="L709" s="612" t="s">
        <v>3047</v>
      </c>
      <c r="M709" s="612" t="s">
        <v>3304</v>
      </c>
      <c r="N709" s="612" t="s">
        <v>3305</v>
      </c>
      <c r="O709" s="612" t="s">
        <v>3306</v>
      </c>
      <c r="P709" s="612" t="s">
        <v>921</v>
      </c>
      <c r="Q709" s="612" t="s">
        <v>3079</v>
      </c>
    </row>
    <row r="710" spans="1:17">
      <c r="A710" s="607">
        <v>42149</v>
      </c>
      <c r="B710" s="607">
        <v>42150</v>
      </c>
      <c r="C710" s="607">
        <v>42150</v>
      </c>
      <c r="D710" s="608" t="s">
        <v>3199</v>
      </c>
      <c r="E710" s="608" t="s">
        <v>3300</v>
      </c>
      <c r="F710" s="608" t="s">
        <v>3077</v>
      </c>
      <c r="G710" s="608" t="s">
        <v>3301</v>
      </c>
      <c r="H710" s="609">
        <v>62.5</v>
      </c>
      <c r="I710" s="608">
        <v>25</v>
      </c>
      <c r="J710" s="610">
        <v>0.1</v>
      </c>
      <c r="K710" s="609">
        <f t="shared" si="11"/>
        <v>1562.5</v>
      </c>
      <c r="L710" s="608" t="s">
        <v>3047</v>
      </c>
      <c r="M710" s="608" t="s">
        <v>3304</v>
      </c>
      <c r="N710" s="608" t="s">
        <v>3305</v>
      </c>
      <c r="O710" s="608" t="s">
        <v>3306</v>
      </c>
      <c r="P710" s="608" t="s">
        <v>921</v>
      </c>
      <c r="Q710" s="608" t="s">
        <v>3139</v>
      </c>
    </row>
    <row r="711" spans="1:17">
      <c r="A711" s="611">
        <v>42515</v>
      </c>
      <c r="B711" s="611">
        <v>42572</v>
      </c>
      <c r="C711" s="611">
        <v>42516</v>
      </c>
      <c r="D711" s="612" t="s">
        <v>3084</v>
      </c>
      <c r="E711" s="612" t="s">
        <v>3338</v>
      </c>
      <c r="F711" s="612" t="s">
        <v>3053</v>
      </c>
      <c r="G711" s="612" t="s">
        <v>3339</v>
      </c>
      <c r="H711" s="613">
        <v>7</v>
      </c>
      <c r="I711" s="612">
        <v>6</v>
      </c>
      <c r="J711" s="614">
        <v>0</v>
      </c>
      <c r="K711" s="613">
        <f t="shared" si="11"/>
        <v>42</v>
      </c>
      <c r="L711" s="612" t="s">
        <v>3047</v>
      </c>
      <c r="M711" s="612" t="s">
        <v>3454</v>
      </c>
      <c r="N711" s="612" t="s">
        <v>3455</v>
      </c>
      <c r="O711" s="612" t="s">
        <v>186</v>
      </c>
      <c r="P711" s="612" t="s">
        <v>389</v>
      </c>
      <c r="Q711" s="612" t="s">
        <v>3067</v>
      </c>
    </row>
    <row r="712" spans="1:17">
      <c r="A712" s="607">
        <v>42149</v>
      </c>
      <c r="B712" s="607">
        <v>42219</v>
      </c>
      <c r="C712" s="607">
        <v>42151</v>
      </c>
      <c r="D712" s="608" t="s">
        <v>3084</v>
      </c>
      <c r="E712" s="608" t="s">
        <v>3172</v>
      </c>
      <c r="F712" s="608" t="s">
        <v>3108</v>
      </c>
      <c r="G712" s="608" t="s">
        <v>3173</v>
      </c>
      <c r="H712" s="609">
        <v>15</v>
      </c>
      <c r="I712" s="608">
        <v>6</v>
      </c>
      <c r="J712" s="610">
        <v>0</v>
      </c>
      <c r="K712" s="609">
        <f t="shared" si="11"/>
        <v>90</v>
      </c>
      <c r="L712" s="608" t="s">
        <v>3047</v>
      </c>
      <c r="M712" s="608" t="s">
        <v>3454</v>
      </c>
      <c r="N712" s="608" t="s">
        <v>3455</v>
      </c>
      <c r="O712" s="608" t="s">
        <v>186</v>
      </c>
      <c r="P712" s="608" t="s">
        <v>389</v>
      </c>
      <c r="Q712" s="608" t="s">
        <v>3139</v>
      </c>
    </row>
    <row r="713" spans="1:17">
      <c r="A713" s="611">
        <v>42149</v>
      </c>
      <c r="B713" s="611">
        <v>42162</v>
      </c>
      <c r="C713" s="611">
        <v>42149</v>
      </c>
      <c r="D713" s="612" t="s">
        <v>3084</v>
      </c>
      <c r="E713" s="612" t="s">
        <v>3136</v>
      </c>
      <c r="F713" s="612" t="s">
        <v>3045</v>
      </c>
      <c r="G713" s="612" t="s">
        <v>3117</v>
      </c>
      <c r="H713" s="613">
        <v>55</v>
      </c>
      <c r="I713" s="612">
        <v>4</v>
      </c>
      <c r="J713" s="614">
        <v>0</v>
      </c>
      <c r="K713" s="613">
        <f t="shared" si="11"/>
        <v>220</v>
      </c>
      <c r="L713" s="612" t="s">
        <v>3047</v>
      </c>
      <c r="M713" s="612" t="s">
        <v>3454</v>
      </c>
      <c r="N713" s="612" t="s">
        <v>3455</v>
      </c>
      <c r="O713" s="612" t="s">
        <v>186</v>
      </c>
      <c r="P713" s="612" t="s">
        <v>389</v>
      </c>
      <c r="Q713" s="612" t="s">
        <v>3102</v>
      </c>
    </row>
    <row r="714" spans="1:17">
      <c r="A714" s="607">
        <v>42881</v>
      </c>
      <c r="B714" s="607">
        <v>42959</v>
      </c>
      <c r="C714" s="607">
        <v>42884</v>
      </c>
      <c r="D714" s="608" t="s">
        <v>3071</v>
      </c>
      <c r="E714" s="608" t="s">
        <v>3253</v>
      </c>
      <c r="F714" s="608" t="s">
        <v>3081</v>
      </c>
      <c r="G714" s="608" t="s">
        <v>3254</v>
      </c>
      <c r="H714" s="609">
        <v>19.45</v>
      </c>
      <c r="I714" s="608">
        <v>9</v>
      </c>
      <c r="J714" s="610">
        <v>0</v>
      </c>
      <c r="K714" s="609">
        <f t="shared" si="11"/>
        <v>175.04999999999998</v>
      </c>
      <c r="L714" s="608" t="s">
        <v>3072</v>
      </c>
      <c r="M714" s="608" t="s">
        <v>3239</v>
      </c>
      <c r="N714" s="608" t="s">
        <v>3240</v>
      </c>
      <c r="O714" s="608" t="s">
        <v>3169</v>
      </c>
      <c r="P714" s="608" t="s">
        <v>1036</v>
      </c>
      <c r="Q714" s="608" t="s">
        <v>3055</v>
      </c>
    </row>
    <row r="715" spans="1:17">
      <c r="A715" s="611">
        <v>42150</v>
      </c>
      <c r="B715" s="611">
        <v>42205</v>
      </c>
      <c r="C715" s="611">
        <v>42150</v>
      </c>
      <c r="D715" s="612" t="s">
        <v>3071</v>
      </c>
      <c r="E715" s="612" t="s">
        <v>3126</v>
      </c>
      <c r="F715" s="612" t="s">
        <v>3108</v>
      </c>
      <c r="G715" s="612" t="s">
        <v>3127</v>
      </c>
      <c r="H715" s="613">
        <v>4.5</v>
      </c>
      <c r="I715" s="612">
        <v>5</v>
      </c>
      <c r="J715" s="614">
        <v>0</v>
      </c>
      <c r="K715" s="613">
        <f t="shared" si="11"/>
        <v>22.5</v>
      </c>
      <c r="L715" s="612" t="s">
        <v>3072</v>
      </c>
      <c r="M715" s="612" t="s">
        <v>3239</v>
      </c>
      <c r="N715" s="612" t="s">
        <v>3240</v>
      </c>
      <c r="O715" s="612" t="s">
        <v>3169</v>
      </c>
      <c r="P715" s="612" t="s">
        <v>1036</v>
      </c>
      <c r="Q715" s="612" t="s">
        <v>3128</v>
      </c>
    </row>
    <row r="716" spans="1:17">
      <c r="A716" s="607">
        <v>42516</v>
      </c>
      <c r="B716" s="607">
        <v>42591</v>
      </c>
      <c r="C716" s="607">
        <v>42519</v>
      </c>
      <c r="D716" s="608" t="s">
        <v>3071</v>
      </c>
      <c r="E716" s="608" t="s">
        <v>3355</v>
      </c>
      <c r="F716" s="608" t="s">
        <v>3108</v>
      </c>
      <c r="G716" s="608" t="s">
        <v>3356</v>
      </c>
      <c r="H716" s="609">
        <v>263.5</v>
      </c>
      <c r="I716" s="608">
        <v>15</v>
      </c>
      <c r="J716" s="610">
        <v>0</v>
      </c>
      <c r="K716" s="609">
        <f t="shared" si="11"/>
        <v>3952.5</v>
      </c>
      <c r="L716" s="608" t="s">
        <v>3072</v>
      </c>
      <c r="M716" s="608" t="s">
        <v>3239</v>
      </c>
      <c r="N716" s="608" t="s">
        <v>3240</v>
      </c>
      <c r="O716" s="608" t="s">
        <v>3169</v>
      </c>
      <c r="P716" s="608" t="s">
        <v>1036</v>
      </c>
      <c r="Q716" s="608" t="s">
        <v>3110</v>
      </c>
    </row>
    <row r="717" spans="1:17">
      <c r="A717" s="611">
        <v>43249</v>
      </c>
      <c r="B717" s="611">
        <v>43302</v>
      </c>
      <c r="C717" s="611">
        <v>43252</v>
      </c>
      <c r="D717" s="612" t="s">
        <v>3059</v>
      </c>
      <c r="E717" s="612" t="s">
        <v>3233</v>
      </c>
      <c r="F717" s="612" t="s">
        <v>3077</v>
      </c>
      <c r="G717" s="612" t="s">
        <v>3234</v>
      </c>
      <c r="H717" s="613">
        <v>31</v>
      </c>
      <c r="I717" s="612">
        <v>16</v>
      </c>
      <c r="J717" s="614">
        <v>0.05</v>
      </c>
      <c r="K717" s="613">
        <f t="shared" si="11"/>
        <v>496</v>
      </c>
      <c r="L717" s="612" t="s">
        <v>3047</v>
      </c>
      <c r="M717" s="612" t="s">
        <v>3118</v>
      </c>
      <c r="N717" s="612" t="s">
        <v>3119</v>
      </c>
      <c r="O717" s="612" t="s">
        <v>3120</v>
      </c>
      <c r="P717" s="612" t="s">
        <v>930</v>
      </c>
      <c r="Q717" s="612" t="s">
        <v>3121</v>
      </c>
    </row>
    <row r="718" spans="1:17">
      <c r="A718" s="607">
        <v>43249</v>
      </c>
      <c r="B718" s="607">
        <v>43319</v>
      </c>
      <c r="C718" s="607">
        <v>43257</v>
      </c>
      <c r="D718" s="608" t="s">
        <v>3059</v>
      </c>
      <c r="E718" s="608" t="s">
        <v>3192</v>
      </c>
      <c r="F718" s="608" t="s">
        <v>3053</v>
      </c>
      <c r="G718" s="608" t="s">
        <v>3092</v>
      </c>
      <c r="H718" s="609">
        <v>38</v>
      </c>
      <c r="I718" s="608">
        <v>40</v>
      </c>
      <c r="J718" s="610">
        <v>0</v>
      </c>
      <c r="K718" s="609">
        <f t="shared" si="11"/>
        <v>1520</v>
      </c>
      <c r="L718" s="608" t="s">
        <v>3047</v>
      </c>
      <c r="M718" s="608" t="s">
        <v>3118</v>
      </c>
      <c r="N718" s="608" t="s">
        <v>3119</v>
      </c>
      <c r="O718" s="608" t="s">
        <v>3120</v>
      </c>
      <c r="P718" s="608" t="s">
        <v>930</v>
      </c>
      <c r="Q718" s="608" t="s">
        <v>3093</v>
      </c>
    </row>
    <row r="719" spans="1:17">
      <c r="A719" s="611">
        <v>42519</v>
      </c>
      <c r="B719" s="611">
        <v>42541</v>
      </c>
      <c r="C719" s="611">
        <v>42526</v>
      </c>
      <c r="D719" s="612" t="s">
        <v>3059</v>
      </c>
      <c r="E719" s="612" t="s">
        <v>3100</v>
      </c>
      <c r="F719" s="612" t="s">
        <v>3045</v>
      </c>
      <c r="G719" s="612" t="s">
        <v>3101</v>
      </c>
      <c r="H719" s="613">
        <v>34</v>
      </c>
      <c r="I719" s="612">
        <v>10</v>
      </c>
      <c r="J719" s="614">
        <v>0.05</v>
      </c>
      <c r="K719" s="613">
        <f t="shared" si="11"/>
        <v>340</v>
      </c>
      <c r="L719" s="612" t="s">
        <v>3047</v>
      </c>
      <c r="M719" s="612" t="s">
        <v>3118</v>
      </c>
      <c r="N719" s="612" t="s">
        <v>3119</v>
      </c>
      <c r="O719" s="612" t="s">
        <v>3120</v>
      </c>
      <c r="P719" s="612" t="s">
        <v>930</v>
      </c>
      <c r="Q719" s="612" t="s">
        <v>3102</v>
      </c>
    </row>
    <row r="720" spans="1:17">
      <c r="A720" s="607">
        <v>43250</v>
      </c>
      <c r="B720" s="607">
        <v>43278</v>
      </c>
      <c r="C720" s="607">
        <v>43260</v>
      </c>
      <c r="D720" s="608" t="s">
        <v>3288</v>
      </c>
      <c r="E720" s="608" t="s">
        <v>3126</v>
      </c>
      <c r="F720" s="608" t="s">
        <v>3108</v>
      </c>
      <c r="G720" s="608" t="s">
        <v>3127</v>
      </c>
      <c r="H720" s="609">
        <v>4.5</v>
      </c>
      <c r="I720" s="608">
        <v>8</v>
      </c>
      <c r="J720" s="610">
        <v>0</v>
      </c>
      <c r="K720" s="609">
        <f t="shared" si="11"/>
        <v>36</v>
      </c>
      <c r="L720" s="608" t="s">
        <v>3063</v>
      </c>
      <c r="M720" s="608" t="s">
        <v>3412</v>
      </c>
      <c r="N720" s="608" t="s">
        <v>3413</v>
      </c>
      <c r="O720" s="608" t="s">
        <v>3414</v>
      </c>
      <c r="P720" s="608" t="s">
        <v>1436</v>
      </c>
      <c r="Q720" s="608" t="s">
        <v>3128</v>
      </c>
    </row>
    <row r="721" spans="1:17">
      <c r="A721" s="611">
        <v>42154</v>
      </c>
      <c r="B721" s="611">
        <v>42196</v>
      </c>
      <c r="C721" s="611">
        <v>42157</v>
      </c>
      <c r="D721" s="612" t="s">
        <v>3288</v>
      </c>
      <c r="E721" s="612" t="s">
        <v>3143</v>
      </c>
      <c r="F721" s="612" t="s">
        <v>3123</v>
      </c>
      <c r="G721" s="612" t="s">
        <v>3144</v>
      </c>
      <c r="H721" s="613">
        <v>32.799999999999997</v>
      </c>
      <c r="I721" s="612">
        <v>5</v>
      </c>
      <c r="J721" s="614">
        <v>0</v>
      </c>
      <c r="K721" s="613">
        <f t="shared" si="11"/>
        <v>164</v>
      </c>
      <c r="L721" s="612" t="s">
        <v>3063</v>
      </c>
      <c r="M721" s="612" t="s">
        <v>3412</v>
      </c>
      <c r="N721" s="612" t="s">
        <v>3413</v>
      </c>
      <c r="O721" s="612" t="s">
        <v>3414</v>
      </c>
      <c r="P721" s="612" t="s">
        <v>1436</v>
      </c>
      <c r="Q721" s="612" t="s">
        <v>3067</v>
      </c>
    </row>
    <row r="722" spans="1:17">
      <c r="A722" s="607">
        <v>42520</v>
      </c>
      <c r="B722" s="607">
        <v>42586</v>
      </c>
      <c r="C722" s="607">
        <v>42526</v>
      </c>
      <c r="D722" s="608" t="s">
        <v>3184</v>
      </c>
      <c r="E722" s="608" t="s">
        <v>3180</v>
      </c>
      <c r="F722" s="608" t="s">
        <v>3108</v>
      </c>
      <c r="G722" s="608" t="s">
        <v>3131</v>
      </c>
      <c r="H722" s="609">
        <v>18</v>
      </c>
      <c r="I722" s="608">
        <v>3</v>
      </c>
      <c r="J722" s="610">
        <v>0</v>
      </c>
      <c r="K722" s="609">
        <f t="shared" si="11"/>
        <v>54</v>
      </c>
      <c r="L722" s="608" t="s">
        <v>3072</v>
      </c>
      <c r="M722" s="608" t="s">
        <v>3456</v>
      </c>
      <c r="N722" s="608" t="s">
        <v>3457</v>
      </c>
      <c r="O722" s="608" t="s">
        <v>3430</v>
      </c>
      <c r="P722" s="608" t="s">
        <v>2159</v>
      </c>
      <c r="Q722" s="608" t="s">
        <v>3183</v>
      </c>
    </row>
    <row r="723" spans="1:17">
      <c r="A723" s="611">
        <v>42520</v>
      </c>
      <c r="B723" s="611">
        <v>42615</v>
      </c>
      <c r="C723" s="611">
        <v>42523</v>
      </c>
      <c r="D723" s="612" t="s">
        <v>3184</v>
      </c>
      <c r="E723" s="612" t="s">
        <v>3281</v>
      </c>
      <c r="F723" s="612" t="s">
        <v>3104</v>
      </c>
      <c r="G723" s="612" t="s">
        <v>3282</v>
      </c>
      <c r="H723" s="613">
        <v>12.5</v>
      </c>
      <c r="I723" s="612">
        <v>6</v>
      </c>
      <c r="J723" s="614">
        <v>0</v>
      </c>
      <c r="K723" s="613">
        <f t="shared" si="11"/>
        <v>75</v>
      </c>
      <c r="L723" s="612" t="s">
        <v>3072</v>
      </c>
      <c r="M723" s="612" t="s">
        <v>3456</v>
      </c>
      <c r="N723" s="612" t="s">
        <v>3457</v>
      </c>
      <c r="O723" s="612" t="s">
        <v>3430</v>
      </c>
      <c r="P723" s="612" t="s">
        <v>2159</v>
      </c>
      <c r="Q723" s="612" t="s">
        <v>3106</v>
      </c>
    </row>
    <row r="724" spans="1:17">
      <c r="A724" s="607">
        <v>43250</v>
      </c>
      <c r="B724" s="607">
        <v>43333</v>
      </c>
      <c r="C724" s="607">
        <v>43256</v>
      </c>
      <c r="D724" s="608" t="s">
        <v>3184</v>
      </c>
      <c r="E724" s="608" t="s">
        <v>3076</v>
      </c>
      <c r="F724" s="608" t="s">
        <v>3077</v>
      </c>
      <c r="G724" s="608" t="s">
        <v>3078</v>
      </c>
      <c r="H724" s="609">
        <v>9.65</v>
      </c>
      <c r="I724" s="608">
        <v>10</v>
      </c>
      <c r="J724" s="610">
        <v>0</v>
      </c>
      <c r="K724" s="609">
        <f t="shared" si="11"/>
        <v>96.5</v>
      </c>
      <c r="L724" s="608" t="s">
        <v>3072</v>
      </c>
      <c r="M724" s="608" t="s">
        <v>3456</v>
      </c>
      <c r="N724" s="608" t="s">
        <v>3457</v>
      </c>
      <c r="O724" s="608" t="s">
        <v>3430</v>
      </c>
      <c r="P724" s="608" t="s">
        <v>2159</v>
      </c>
      <c r="Q724" s="608" t="s">
        <v>3079</v>
      </c>
    </row>
    <row r="725" spans="1:17">
      <c r="A725" s="611">
        <v>42886</v>
      </c>
      <c r="B725" s="611">
        <v>42935</v>
      </c>
      <c r="C725" s="611">
        <v>42889</v>
      </c>
      <c r="D725" s="612" t="s">
        <v>3071</v>
      </c>
      <c r="E725" s="612" t="s">
        <v>3273</v>
      </c>
      <c r="F725" s="612" t="s">
        <v>3108</v>
      </c>
      <c r="G725" s="612" t="s">
        <v>3274</v>
      </c>
      <c r="H725" s="613">
        <v>18</v>
      </c>
      <c r="I725" s="612">
        <v>40</v>
      </c>
      <c r="J725" s="614">
        <v>0.2</v>
      </c>
      <c r="K725" s="613">
        <f t="shared" si="11"/>
        <v>720</v>
      </c>
      <c r="L725" s="612" t="s">
        <v>3063</v>
      </c>
      <c r="M725" s="612" t="s">
        <v>3257</v>
      </c>
      <c r="N725" s="612" t="s">
        <v>3258</v>
      </c>
      <c r="O725" s="612" t="s">
        <v>3259</v>
      </c>
      <c r="P725" s="612" t="s">
        <v>910</v>
      </c>
      <c r="Q725" s="612" t="s">
        <v>3135</v>
      </c>
    </row>
    <row r="726" spans="1:17">
      <c r="A726" s="607">
        <v>42886</v>
      </c>
      <c r="B726" s="607">
        <v>42957</v>
      </c>
      <c r="C726" s="607">
        <v>42896</v>
      </c>
      <c r="D726" s="608" t="s">
        <v>3071</v>
      </c>
      <c r="E726" s="608" t="s">
        <v>3193</v>
      </c>
      <c r="F726" s="608" t="s">
        <v>3077</v>
      </c>
      <c r="G726" s="608" t="s">
        <v>3194</v>
      </c>
      <c r="H726" s="609">
        <v>25.89</v>
      </c>
      <c r="I726" s="608">
        <v>20</v>
      </c>
      <c r="J726" s="610">
        <v>0.2</v>
      </c>
      <c r="K726" s="609">
        <f t="shared" si="11"/>
        <v>517.79999999999995</v>
      </c>
      <c r="L726" s="608" t="s">
        <v>3063</v>
      </c>
      <c r="M726" s="608" t="s">
        <v>3257</v>
      </c>
      <c r="N726" s="608" t="s">
        <v>3258</v>
      </c>
      <c r="O726" s="608" t="s">
        <v>3259</v>
      </c>
      <c r="P726" s="608" t="s">
        <v>910</v>
      </c>
      <c r="Q726" s="608" t="s">
        <v>3195</v>
      </c>
    </row>
    <row r="727" spans="1:17">
      <c r="A727" s="611">
        <v>43251</v>
      </c>
      <c r="B727" s="611">
        <v>43340</v>
      </c>
      <c r="C727" s="611">
        <v>43253</v>
      </c>
      <c r="D727" s="612" t="s">
        <v>3071</v>
      </c>
      <c r="E727" s="612" t="s">
        <v>3375</v>
      </c>
      <c r="F727" s="612" t="s">
        <v>3081</v>
      </c>
      <c r="G727" s="612" t="s">
        <v>3376</v>
      </c>
      <c r="H727" s="613">
        <v>40</v>
      </c>
      <c r="I727" s="612">
        <v>24</v>
      </c>
      <c r="J727" s="614">
        <v>0</v>
      </c>
      <c r="K727" s="613">
        <f t="shared" si="11"/>
        <v>960</v>
      </c>
      <c r="L727" s="612" t="s">
        <v>3063</v>
      </c>
      <c r="M727" s="612" t="s">
        <v>3257</v>
      </c>
      <c r="N727" s="612" t="s">
        <v>3258</v>
      </c>
      <c r="O727" s="612" t="s">
        <v>3259</v>
      </c>
      <c r="P727" s="612" t="s">
        <v>910</v>
      </c>
      <c r="Q727" s="612" t="s">
        <v>3191</v>
      </c>
    </row>
    <row r="728" spans="1:17">
      <c r="A728" s="607">
        <v>42155</v>
      </c>
      <c r="B728" s="607">
        <v>42167</v>
      </c>
      <c r="C728" s="607">
        <v>42165</v>
      </c>
      <c r="D728" s="608" t="s">
        <v>3071</v>
      </c>
      <c r="E728" s="608" t="s">
        <v>3215</v>
      </c>
      <c r="F728" s="608" t="s">
        <v>3077</v>
      </c>
      <c r="G728" s="608" t="s">
        <v>3216</v>
      </c>
      <c r="H728" s="609">
        <v>18.399999999999999</v>
      </c>
      <c r="I728" s="608">
        <v>25</v>
      </c>
      <c r="J728" s="610">
        <v>0.2</v>
      </c>
      <c r="K728" s="609">
        <f t="shared" si="11"/>
        <v>459.99999999999994</v>
      </c>
      <c r="L728" s="608" t="s">
        <v>3063</v>
      </c>
      <c r="M728" s="608" t="s">
        <v>3257</v>
      </c>
      <c r="N728" s="608" t="s">
        <v>3258</v>
      </c>
      <c r="O728" s="608" t="s">
        <v>3259</v>
      </c>
      <c r="P728" s="608" t="s">
        <v>910</v>
      </c>
      <c r="Q728" s="608" t="s">
        <v>3079</v>
      </c>
    </row>
    <row r="729" spans="1:17">
      <c r="A729" s="611">
        <v>42522</v>
      </c>
      <c r="B729" s="611">
        <v>42552</v>
      </c>
      <c r="C729" s="611">
        <v>42530</v>
      </c>
      <c r="D729" s="612" t="s">
        <v>3288</v>
      </c>
      <c r="E729" s="612" t="s">
        <v>3170</v>
      </c>
      <c r="F729" s="612" t="s">
        <v>3077</v>
      </c>
      <c r="G729" s="612" t="s">
        <v>3171</v>
      </c>
      <c r="H729" s="613">
        <v>26</v>
      </c>
      <c r="I729" s="612">
        <v>18</v>
      </c>
      <c r="J729" s="614">
        <v>0.1</v>
      </c>
      <c r="K729" s="613">
        <f t="shared" si="11"/>
        <v>468</v>
      </c>
      <c r="L729" s="612" t="s">
        <v>3072</v>
      </c>
      <c r="M729" s="612" t="s">
        <v>3389</v>
      </c>
      <c r="N729" s="612" t="s">
        <v>3390</v>
      </c>
      <c r="O729" s="612" t="s">
        <v>186</v>
      </c>
      <c r="P729" s="612" t="s">
        <v>389</v>
      </c>
      <c r="Q729" s="612" t="s">
        <v>3142</v>
      </c>
    </row>
    <row r="730" spans="1:17">
      <c r="A730" s="607">
        <v>43252</v>
      </c>
      <c r="B730" s="607">
        <v>43310</v>
      </c>
      <c r="C730" s="607">
        <v>43252</v>
      </c>
      <c r="D730" s="608" t="s">
        <v>3288</v>
      </c>
      <c r="E730" s="608" t="s">
        <v>3076</v>
      </c>
      <c r="F730" s="608" t="s">
        <v>3077</v>
      </c>
      <c r="G730" s="608" t="s">
        <v>3078</v>
      </c>
      <c r="H730" s="609">
        <v>9.65</v>
      </c>
      <c r="I730" s="608">
        <v>6</v>
      </c>
      <c r="J730" s="610">
        <v>0.1</v>
      </c>
      <c r="K730" s="609">
        <f t="shared" si="11"/>
        <v>57.900000000000006</v>
      </c>
      <c r="L730" s="608" t="s">
        <v>3072</v>
      </c>
      <c r="M730" s="608" t="s">
        <v>3389</v>
      </c>
      <c r="N730" s="608" t="s">
        <v>3390</v>
      </c>
      <c r="O730" s="608" t="s">
        <v>186</v>
      </c>
      <c r="P730" s="608" t="s">
        <v>389</v>
      </c>
      <c r="Q730" s="608" t="s">
        <v>3079</v>
      </c>
    </row>
    <row r="731" spans="1:17">
      <c r="A731" s="611">
        <v>42522</v>
      </c>
      <c r="B731" s="611">
        <v>42609</v>
      </c>
      <c r="C731" s="611">
        <v>42523</v>
      </c>
      <c r="D731" s="612" t="s">
        <v>3288</v>
      </c>
      <c r="E731" s="612" t="s">
        <v>3200</v>
      </c>
      <c r="F731" s="612" t="s">
        <v>3123</v>
      </c>
      <c r="G731" s="612" t="s">
        <v>3201</v>
      </c>
      <c r="H731" s="613">
        <v>39</v>
      </c>
      <c r="I731" s="612">
        <v>25</v>
      </c>
      <c r="J731" s="614">
        <v>0.1</v>
      </c>
      <c r="K731" s="613">
        <f t="shared" si="11"/>
        <v>975</v>
      </c>
      <c r="L731" s="612" t="s">
        <v>3072</v>
      </c>
      <c r="M731" s="612" t="s">
        <v>3389</v>
      </c>
      <c r="N731" s="612" t="s">
        <v>3390</v>
      </c>
      <c r="O731" s="612" t="s">
        <v>186</v>
      </c>
      <c r="P731" s="612" t="s">
        <v>389</v>
      </c>
      <c r="Q731" s="612" t="s">
        <v>3139</v>
      </c>
    </row>
    <row r="732" spans="1:17">
      <c r="A732" s="607">
        <v>42522</v>
      </c>
      <c r="B732" s="607">
        <v>42568</v>
      </c>
      <c r="C732" s="607">
        <v>42531</v>
      </c>
      <c r="D732" s="608" t="s">
        <v>3288</v>
      </c>
      <c r="E732" s="608" t="s">
        <v>3103</v>
      </c>
      <c r="F732" s="608" t="s">
        <v>3104</v>
      </c>
      <c r="G732" s="608" t="s">
        <v>3105</v>
      </c>
      <c r="H732" s="609">
        <v>81</v>
      </c>
      <c r="I732" s="608">
        <v>15</v>
      </c>
      <c r="J732" s="610">
        <v>0.1</v>
      </c>
      <c r="K732" s="609">
        <f t="shared" si="11"/>
        <v>1215</v>
      </c>
      <c r="L732" s="608" t="s">
        <v>3072</v>
      </c>
      <c r="M732" s="608" t="s">
        <v>3389</v>
      </c>
      <c r="N732" s="608" t="s">
        <v>3390</v>
      </c>
      <c r="O732" s="608" t="s">
        <v>186</v>
      </c>
      <c r="P732" s="608" t="s">
        <v>389</v>
      </c>
      <c r="Q732" s="608" t="s">
        <v>3106</v>
      </c>
    </row>
    <row r="733" spans="1:17">
      <c r="A733" s="611">
        <v>42156</v>
      </c>
      <c r="B733" s="611">
        <v>42231</v>
      </c>
      <c r="C733" s="611">
        <v>42156</v>
      </c>
      <c r="D733" s="612" t="s">
        <v>3158</v>
      </c>
      <c r="E733" s="612" t="s">
        <v>3286</v>
      </c>
      <c r="F733" s="612" t="s">
        <v>3123</v>
      </c>
      <c r="G733" s="612" t="s">
        <v>3287</v>
      </c>
      <c r="H733" s="613">
        <v>7.45</v>
      </c>
      <c r="I733" s="612">
        <v>15</v>
      </c>
      <c r="J733" s="614">
        <v>0</v>
      </c>
      <c r="K733" s="613">
        <f t="shared" si="11"/>
        <v>111.75</v>
      </c>
      <c r="L733" s="612" t="s">
        <v>3072</v>
      </c>
      <c r="M733" s="612" t="s">
        <v>3248</v>
      </c>
      <c r="N733" s="612" t="s">
        <v>3249</v>
      </c>
      <c r="O733" s="612" t="s">
        <v>3250</v>
      </c>
      <c r="P733" s="612" t="s">
        <v>1303</v>
      </c>
      <c r="Q733" s="612" t="s">
        <v>3125</v>
      </c>
    </row>
    <row r="734" spans="1:17">
      <c r="A734" s="607">
        <v>42887</v>
      </c>
      <c r="B734" s="607">
        <v>42908</v>
      </c>
      <c r="C734" s="607">
        <v>42895</v>
      </c>
      <c r="D734" s="608" t="s">
        <v>3158</v>
      </c>
      <c r="E734" s="608" t="s">
        <v>3225</v>
      </c>
      <c r="F734" s="608" t="s">
        <v>3108</v>
      </c>
      <c r="G734" s="608" t="s">
        <v>3226</v>
      </c>
      <c r="H734" s="609">
        <v>46</v>
      </c>
      <c r="I734" s="608">
        <v>60</v>
      </c>
      <c r="J734" s="610">
        <v>0</v>
      </c>
      <c r="K734" s="609">
        <f t="shared" si="11"/>
        <v>2760</v>
      </c>
      <c r="L734" s="608" t="s">
        <v>3072</v>
      </c>
      <c r="M734" s="608" t="s">
        <v>3248</v>
      </c>
      <c r="N734" s="608" t="s">
        <v>3249</v>
      </c>
      <c r="O734" s="608" t="s">
        <v>3250</v>
      </c>
      <c r="P734" s="608" t="s">
        <v>1303</v>
      </c>
      <c r="Q734" s="608" t="s">
        <v>3055</v>
      </c>
    </row>
    <row r="735" spans="1:17">
      <c r="A735" s="611">
        <v>42156</v>
      </c>
      <c r="B735" s="611">
        <v>42186</v>
      </c>
      <c r="C735" s="611">
        <v>42164</v>
      </c>
      <c r="D735" s="612" t="s">
        <v>3158</v>
      </c>
      <c r="E735" s="612" t="s">
        <v>3193</v>
      </c>
      <c r="F735" s="612" t="s">
        <v>3077</v>
      </c>
      <c r="G735" s="612" t="s">
        <v>3194</v>
      </c>
      <c r="H735" s="613">
        <v>25.89</v>
      </c>
      <c r="I735" s="612">
        <v>10</v>
      </c>
      <c r="J735" s="614">
        <v>0</v>
      </c>
      <c r="K735" s="613">
        <f t="shared" si="11"/>
        <v>258.89999999999998</v>
      </c>
      <c r="L735" s="612" t="s">
        <v>3072</v>
      </c>
      <c r="M735" s="612" t="s">
        <v>3248</v>
      </c>
      <c r="N735" s="612" t="s">
        <v>3249</v>
      </c>
      <c r="O735" s="612" t="s">
        <v>3250</v>
      </c>
      <c r="P735" s="612" t="s">
        <v>1303</v>
      </c>
      <c r="Q735" s="612" t="s">
        <v>3195</v>
      </c>
    </row>
    <row r="736" spans="1:17">
      <c r="A736" s="607">
        <v>42156</v>
      </c>
      <c r="B736" s="607">
        <v>42210</v>
      </c>
      <c r="C736" s="607">
        <v>42161</v>
      </c>
      <c r="D736" s="608" t="s">
        <v>3158</v>
      </c>
      <c r="E736" s="608" t="s">
        <v>3233</v>
      </c>
      <c r="F736" s="608" t="s">
        <v>3077</v>
      </c>
      <c r="G736" s="608" t="s">
        <v>3234</v>
      </c>
      <c r="H736" s="609">
        <v>31</v>
      </c>
      <c r="I736" s="608">
        <v>2</v>
      </c>
      <c r="J736" s="610">
        <v>0</v>
      </c>
      <c r="K736" s="609">
        <f t="shared" si="11"/>
        <v>62</v>
      </c>
      <c r="L736" s="608" t="s">
        <v>3072</v>
      </c>
      <c r="M736" s="608" t="s">
        <v>3248</v>
      </c>
      <c r="N736" s="608" t="s">
        <v>3249</v>
      </c>
      <c r="O736" s="608" t="s">
        <v>3250</v>
      </c>
      <c r="P736" s="608" t="s">
        <v>1303</v>
      </c>
      <c r="Q736" s="608" t="s">
        <v>3121</v>
      </c>
    </row>
    <row r="737" spans="1:17">
      <c r="A737" s="611">
        <v>42523</v>
      </c>
      <c r="B737" s="611">
        <v>42583</v>
      </c>
      <c r="C737" s="611">
        <v>42524</v>
      </c>
      <c r="D737" s="612" t="s">
        <v>3158</v>
      </c>
      <c r="E737" s="612" t="s">
        <v>3140</v>
      </c>
      <c r="F737" s="612" t="s">
        <v>3077</v>
      </c>
      <c r="G737" s="612" t="s">
        <v>3141</v>
      </c>
      <c r="H737" s="613">
        <v>19</v>
      </c>
      <c r="I737" s="612">
        <v>30</v>
      </c>
      <c r="J737" s="614">
        <v>0</v>
      </c>
      <c r="K737" s="613">
        <f t="shared" si="11"/>
        <v>570</v>
      </c>
      <c r="L737" s="612" t="s">
        <v>3072</v>
      </c>
      <c r="M737" s="612" t="s">
        <v>3359</v>
      </c>
      <c r="N737" s="612" t="s">
        <v>3360</v>
      </c>
      <c r="O737" s="612" t="s">
        <v>3361</v>
      </c>
      <c r="P737" s="612" t="s">
        <v>982</v>
      </c>
      <c r="Q737" s="612" t="s">
        <v>3142</v>
      </c>
    </row>
    <row r="738" spans="1:17">
      <c r="A738" s="607">
        <v>42157</v>
      </c>
      <c r="B738" s="607">
        <v>42247</v>
      </c>
      <c r="C738" s="607">
        <v>42162</v>
      </c>
      <c r="D738" s="608" t="s">
        <v>3158</v>
      </c>
      <c r="E738" s="608" t="s">
        <v>3215</v>
      </c>
      <c r="F738" s="608" t="s">
        <v>3077</v>
      </c>
      <c r="G738" s="608" t="s">
        <v>3216</v>
      </c>
      <c r="H738" s="609">
        <v>18.399999999999999</v>
      </c>
      <c r="I738" s="608">
        <v>15</v>
      </c>
      <c r="J738" s="610">
        <v>0.1</v>
      </c>
      <c r="K738" s="609">
        <f t="shared" si="11"/>
        <v>276</v>
      </c>
      <c r="L738" s="608" t="s">
        <v>3072</v>
      </c>
      <c r="M738" s="608" t="s">
        <v>3359</v>
      </c>
      <c r="N738" s="608" t="s">
        <v>3360</v>
      </c>
      <c r="O738" s="608" t="s">
        <v>3361</v>
      </c>
      <c r="P738" s="608" t="s">
        <v>982</v>
      </c>
      <c r="Q738" s="608" t="s">
        <v>3079</v>
      </c>
    </row>
    <row r="739" spans="1:17">
      <c r="A739" s="611">
        <v>42891</v>
      </c>
      <c r="B739" s="611">
        <v>42954</v>
      </c>
      <c r="C739" s="611">
        <v>42895</v>
      </c>
      <c r="D739" s="612" t="s">
        <v>3071</v>
      </c>
      <c r="E739" s="612" t="s">
        <v>3241</v>
      </c>
      <c r="F739" s="612" t="s">
        <v>3077</v>
      </c>
      <c r="G739" s="612" t="s">
        <v>3242</v>
      </c>
      <c r="H739" s="613">
        <v>6</v>
      </c>
      <c r="I739" s="612">
        <v>10</v>
      </c>
      <c r="J739" s="614">
        <v>0</v>
      </c>
      <c r="K739" s="613">
        <f t="shared" si="11"/>
        <v>60</v>
      </c>
      <c r="L739" s="612" t="s">
        <v>3072</v>
      </c>
      <c r="M739" s="612" t="s">
        <v>3207</v>
      </c>
      <c r="N739" s="612" t="s">
        <v>3208</v>
      </c>
      <c r="O739" s="612" t="s">
        <v>3209</v>
      </c>
      <c r="P739" s="612" t="s">
        <v>1373</v>
      </c>
      <c r="Q739" s="612" t="s">
        <v>3070</v>
      </c>
    </row>
    <row r="740" spans="1:17">
      <c r="A740" s="607">
        <v>42891</v>
      </c>
      <c r="B740" s="607">
        <v>42910</v>
      </c>
      <c r="C740" s="607">
        <v>42898</v>
      </c>
      <c r="D740" s="608" t="s">
        <v>3071</v>
      </c>
      <c r="E740" s="608" t="s">
        <v>3273</v>
      </c>
      <c r="F740" s="608" t="s">
        <v>3108</v>
      </c>
      <c r="G740" s="608" t="s">
        <v>3274</v>
      </c>
      <c r="H740" s="609">
        <v>18</v>
      </c>
      <c r="I740" s="608">
        <v>8</v>
      </c>
      <c r="J740" s="610">
        <v>0.15</v>
      </c>
      <c r="K740" s="609">
        <f t="shared" si="11"/>
        <v>144</v>
      </c>
      <c r="L740" s="608" t="s">
        <v>3072</v>
      </c>
      <c r="M740" s="608" t="s">
        <v>3207</v>
      </c>
      <c r="N740" s="608" t="s">
        <v>3208</v>
      </c>
      <c r="O740" s="608" t="s">
        <v>3209</v>
      </c>
      <c r="P740" s="608" t="s">
        <v>1373</v>
      </c>
      <c r="Q740" s="608" t="s">
        <v>3135</v>
      </c>
    </row>
    <row r="741" spans="1:17">
      <c r="A741" s="611">
        <v>42160</v>
      </c>
      <c r="B741" s="611">
        <v>42211</v>
      </c>
      <c r="C741" s="611">
        <v>42164</v>
      </c>
      <c r="D741" s="612" t="s">
        <v>3071</v>
      </c>
      <c r="E741" s="612" t="s">
        <v>3192</v>
      </c>
      <c r="F741" s="612" t="s">
        <v>3053</v>
      </c>
      <c r="G741" s="612" t="s">
        <v>3092</v>
      </c>
      <c r="H741" s="613">
        <v>38</v>
      </c>
      <c r="I741" s="612">
        <v>30</v>
      </c>
      <c r="J741" s="614">
        <v>0.15</v>
      </c>
      <c r="K741" s="613">
        <f t="shared" si="11"/>
        <v>1140</v>
      </c>
      <c r="L741" s="612" t="s">
        <v>3072</v>
      </c>
      <c r="M741" s="612" t="s">
        <v>3207</v>
      </c>
      <c r="N741" s="612" t="s">
        <v>3208</v>
      </c>
      <c r="O741" s="612" t="s">
        <v>3209</v>
      </c>
      <c r="P741" s="612" t="s">
        <v>1373</v>
      </c>
      <c r="Q741" s="612" t="s">
        <v>3093</v>
      </c>
    </row>
    <row r="742" spans="1:17">
      <c r="A742" s="607">
        <v>42891</v>
      </c>
      <c r="B742" s="607">
        <v>42937</v>
      </c>
      <c r="C742" s="607">
        <v>42900</v>
      </c>
      <c r="D742" s="608" t="s">
        <v>3288</v>
      </c>
      <c r="E742" s="608" t="s">
        <v>3325</v>
      </c>
      <c r="F742" s="608" t="s">
        <v>3081</v>
      </c>
      <c r="G742" s="608" t="s">
        <v>3326</v>
      </c>
      <c r="H742" s="609">
        <v>22</v>
      </c>
      <c r="I742" s="608">
        <v>50</v>
      </c>
      <c r="J742" s="610">
        <v>0.1</v>
      </c>
      <c r="K742" s="609">
        <f t="shared" si="11"/>
        <v>1100</v>
      </c>
      <c r="L742" s="608" t="s">
        <v>3063</v>
      </c>
      <c r="M742" s="608" t="s">
        <v>3230</v>
      </c>
      <c r="N742" s="608" t="s">
        <v>3231</v>
      </c>
      <c r="O742" s="608" t="s">
        <v>3232</v>
      </c>
      <c r="P742" s="608" t="s">
        <v>910</v>
      </c>
      <c r="Q742" s="608" t="s">
        <v>3083</v>
      </c>
    </row>
    <row r="743" spans="1:17">
      <c r="A743" s="611">
        <v>42526</v>
      </c>
      <c r="B743" s="611">
        <v>42606</v>
      </c>
      <c r="C743" s="611">
        <v>42529</v>
      </c>
      <c r="D743" s="612" t="s">
        <v>3288</v>
      </c>
      <c r="E743" s="612" t="s">
        <v>3140</v>
      </c>
      <c r="F743" s="612" t="s">
        <v>3077</v>
      </c>
      <c r="G743" s="612" t="s">
        <v>3141</v>
      </c>
      <c r="H743" s="613">
        <v>19</v>
      </c>
      <c r="I743" s="612">
        <v>30</v>
      </c>
      <c r="J743" s="614">
        <v>0.1</v>
      </c>
      <c r="K743" s="613">
        <f t="shared" si="11"/>
        <v>570</v>
      </c>
      <c r="L743" s="612" t="s">
        <v>3063</v>
      </c>
      <c r="M743" s="612" t="s">
        <v>3230</v>
      </c>
      <c r="N743" s="612" t="s">
        <v>3231</v>
      </c>
      <c r="O743" s="612" t="s">
        <v>3232</v>
      </c>
      <c r="P743" s="612" t="s">
        <v>910</v>
      </c>
      <c r="Q743" s="612" t="s">
        <v>3142</v>
      </c>
    </row>
    <row r="744" spans="1:17">
      <c r="A744" s="607">
        <v>43257</v>
      </c>
      <c r="B744" s="607">
        <v>43313</v>
      </c>
      <c r="C744" s="607">
        <v>43266</v>
      </c>
      <c r="D744" s="608" t="s">
        <v>3059</v>
      </c>
      <c r="E744" s="608" t="s">
        <v>3056</v>
      </c>
      <c r="F744" s="608" t="s">
        <v>3045</v>
      </c>
      <c r="G744" s="608" t="s">
        <v>3057</v>
      </c>
      <c r="H744" s="609">
        <v>21</v>
      </c>
      <c r="I744" s="608">
        <v>3</v>
      </c>
      <c r="J744" s="610">
        <v>0</v>
      </c>
      <c r="K744" s="609">
        <f t="shared" si="11"/>
        <v>63</v>
      </c>
      <c r="L744" s="608" t="s">
        <v>3072</v>
      </c>
      <c r="M744" s="608" t="s">
        <v>3458</v>
      </c>
      <c r="N744" s="608" t="s">
        <v>3459</v>
      </c>
      <c r="O744" s="608" t="s">
        <v>3460</v>
      </c>
      <c r="P744" s="608" t="s">
        <v>3188</v>
      </c>
      <c r="Q744" s="608" t="s">
        <v>3058</v>
      </c>
    </row>
    <row r="745" spans="1:17">
      <c r="A745" s="611">
        <v>42892</v>
      </c>
      <c r="B745" s="611">
        <v>42986</v>
      </c>
      <c r="C745" s="611">
        <v>42892</v>
      </c>
      <c r="D745" s="612" t="s">
        <v>3059</v>
      </c>
      <c r="E745" s="612" t="s">
        <v>3044</v>
      </c>
      <c r="F745" s="612" t="s">
        <v>3045</v>
      </c>
      <c r="G745" s="612" t="s">
        <v>3046</v>
      </c>
      <c r="H745" s="613">
        <v>34.799999999999997</v>
      </c>
      <c r="I745" s="612">
        <v>9</v>
      </c>
      <c r="J745" s="614">
        <v>0</v>
      </c>
      <c r="K745" s="613">
        <f t="shared" si="11"/>
        <v>313.2</v>
      </c>
      <c r="L745" s="612" t="s">
        <v>3072</v>
      </c>
      <c r="M745" s="612" t="s">
        <v>3458</v>
      </c>
      <c r="N745" s="612" t="s">
        <v>3459</v>
      </c>
      <c r="O745" s="612" t="s">
        <v>3460</v>
      </c>
      <c r="P745" s="612" t="s">
        <v>3188</v>
      </c>
      <c r="Q745" s="612" t="s">
        <v>3051</v>
      </c>
    </row>
    <row r="746" spans="1:17">
      <c r="A746" s="607">
        <v>42892</v>
      </c>
      <c r="B746" s="607">
        <v>42911</v>
      </c>
      <c r="C746" s="607">
        <v>42900</v>
      </c>
      <c r="D746" s="608" t="s">
        <v>3059</v>
      </c>
      <c r="E746" s="608" t="s">
        <v>3094</v>
      </c>
      <c r="F746" s="608" t="s">
        <v>3045</v>
      </c>
      <c r="G746" s="608" t="s">
        <v>3095</v>
      </c>
      <c r="H746" s="609">
        <v>2.5</v>
      </c>
      <c r="I746" s="608">
        <v>8</v>
      </c>
      <c r="J746" s="610">
        <v>0.2</v>
      </c>
      <c r="K746" s="609">
        <f t="shared" si="11"/>
        <v>20</v>
      </c>
      <c r="L746" s="608" t="s">
        <v>3072</v>
      </c>
      <c r="M746" s="608" t="s">
        <v>3458</v>
      </c>
      <c r="N746" s="608" t="s">
        <v>3459</v>
      </c>
      <c r="O746" s="608" t="s">
        <v>3460</v>
      </c>
      <c r="P746" s="608" t="s">
        <v>3188</v>
      </c>
      <c r="Q746" s="608" t="s">
        <v>3099</v>
      </c>
    </row>
    <row r="747" spans="1:17">
      <c r="A747" s="611">
        <v>42162</v>
      </c>
      <c r="B747" s="611">
        <v>42199</v>
      </c>
      <c r="C747" s="611">
        <v>42171</v>
      </c>
      <c r="D747" s="612" t="s">
        <v>3043</v>
      </c>
      <c r="E747" s="612" t="s">
        <v>3281</v>
      </c>
      <c r="F747" s="612" t="s">
        <v>3104</v>
      </c>
      <c r="G747" s="612" t="s">
        <v>3282</v>
      </c>
      <c r="H747" s="613">
        <v>12.5</v>
      </c>
      <c r="I747" s="612">
        <v>20</v>
      </c>
      <c r="J747" s="614">
        <v>0</v>
      </c>
      <c r="K747" s="613">
        <f t="shared" si="11"/>
        <v>250</v>
      </c>
      <c r="L747" s="612" t="s">
        <v>3072</v>
      </c>
      <c r="M747" s="612" t="s">
        <v>3461</v>
      </c>
      <c r="N747" s="612" t="s">
        <v>3462</v>
      </c>
      <c r="O747" s="612" t="s">
        <v>3463</v>
      </c>
      <c r="P747" s="612" t="s">
        <v>944</v>
      </c>
      <c r="Q747" s="612" t="s">
        <v>3106</v>
      </c>
    </row>
    <row r="748" spans="1:17">
      <c r="A748" s="607">
        <v>43258</v>
      </c>
      <c r="B748" s="607">
        <v>43277</v>
      </c>
      <c r="C748" s="607">
        <v>43259</v>
      </c>
      <c r="D748" s="608" t="s">
        <v>3043</v>
      </c>
      <c r="E748" s="608" t="s">
        <v>3302</v>
      </c>
      <c r="F748" s="608" t="s">
        <v>3045</v>
      </c>
      <c r="G748" s="608" t="s">
        <v>3303</v>
      </c>
      <c r="H748" s="609">
        <v>36</v>
      </c>
      <c r="I748" s="608">
        <v>10</v>
      </c>
      <c r="J748" s="610">
        <v>0</v>
      </c>
      <c r="K748" s="609">
        <f t="shared" si="11"/>
        <v>360</v>
      </c>
      <c r="L748" s="608" t="s">
        <v>3072</v>
      </c>
      <c r="M748" s="608" t="s">
        <v>3461</v>
      </c>
      <c r="N748" s="608" t="s">
        <v>3462</v>
      </c>
      <c r="O748" s="608" t="s">
        <v>3463</v>
      </c>
      <c r="P748" s="608" t="s">
        <v>944</v>
      </c>
      <c r="Q748" s="608" t="s">
        <v>3099</v>
      </c>
    </row>
    <row r="749" spans="1:17">
      <c r="A749" s="611">
        <v>42893</v>
      </c>
      <c r="B749" s="611">
        <v>42894</v>
      </c>
      <c r="C749" s="611">
        <v>42894</v>
      </c>
      <c r="D749" s="612" t="s">
        <v>3043</v>
      </c>
      <c r="E749" s="612" t="s">
        <v>3122</v>
      </c>
      <c r="F749" s="612" t="s">
        <v>3123</v>
      </c>
      <c r="G749" s="612" t="s">
        <v>3124</v>
      </c>
      <c r="H749" s="613">
        <v>24</v>
      </c>
      <c r="I749" s="612">
        <v>14</v>
      </c>
      <c r="J749" s="614">
        <v>0</v>
      </c>
      <c r="K749" s="613">
        <f t="shared" si="11"/>
        <v>336</v>
      </c>
      <c r="L749" s="612" t="s">
        <v>3072</v>
      </c>
      <c r="M749" s="612" t="s">
        <v>3461</v>
      </c>
      <c r="N749" s="612" t="s">
        <v>3462</v>
      </c>
      <c r="O749" s="612" t="s">
        <v>3463</v>
      </c>
      <c r="P749" s="612" t="s">
        <v>944</v>
      </c>
      <c r="Q749" s="612" t="s">
        <v>3125</v>
      </c>
    </row>
    <row r="750" spans="1:17">
      <c r="A750" s="607">
        <v>42529</v>
      </c>
      <c r="B750" s="607">
        <v>42552</v>
      </c>
      <c r="C750" s="607">
        <v>42534</v>
      </c>
      <c r="D750" s="608" t="s">
        <v>3084</v>
      </c>
      <c r="E750" s="608" t="s">
        <v>3225</v>
      </c>
      <c r="F750" s="608" t="s">
        <v>3108</v>
      </c>
      <c r="G750" s="608" t="s">
        <v>3226</v>
      </c>
      <c r="H750" s="609">
        <v>46</v>
      </c>
      <c r="I750" s="608">
        <v>25</v>
      </c>
      <c r="J750" s="610">
        <v>0</v>
      </c>
      <c r="K750" s="609">
        <f t="shared" si="11"/>
        <v>1150</v>
      </c>
      <c r="L750" s="608" t="s">
        <v>3072</v>
      </c>
      <c r="M750" s="608" t="s">
        <v>3384</v>
      </c>
      <c r="N750" s="608" t="s">
        <v>3385</v>
      </c>
      <c r="O750" s="608" t="s">
        <v>3386</v>
      </c>
      <c r="P750" s="608" t="s">
        <v>2336</v>
      </c>
      <c r="Q750" s="608" t="s">
        <v>3055</v>
      </c>
    </row>
    <row r="751" spans="1:17">
      <c r="A751" s="611">
        <v>42163</v>
      </c>
      <c r="B751" s="611">
        <v>42261</v>
      </c>
      <c r="C751" s="611">
        <v>42171</v>
      </c>
      <c r="D751" s="612" t="s">
        <v>3084</v>
      </c>
      <c r="E751" s="612" t="s">
        <v>3200</v>
      </c>
      <c r="F751" s="612" t="s">
        <v>3123</v>
      </c>
      <c r="G751" s="612" t="s">
        <v>3201</v>
      </c>
      <c r="H751" s="613">
        <v>39</v>
      </c>
      <c r="I751" s="612">
        <v>40</v>
      </c>
      <c r="J751" s="614">
        <v>0</v>
      </c>
      <c r="K751" s="613">
        <f t="shared" si="11"/>
        <v>1560</v>
      </c>
      <c r="L751" s="612" t="s">
        <v>3072</v>
      </c>
      <c r="M751" s="612" t="s">
        <v>3384</v>
      </c>
      <c r="N751" s="612" t="s">
        <v>3385</v>
      </c>
      <c r="O751" s="612" t="s">
        <v>3386</v>
      </c>
      <c r="P751" s="612" t="s">
        <v>2336</v>
      </c>
      <c r="Q751" s="612" t="s">
        <v>3139</v>
      </c>
    </row>
    <row r="752" spans="1:17">
      <c r="A752" s="607">
        <v>42894</v>
      </c>
      <c r="B752" s="607">
        <v>42943</v>
      </c>
      <c r="C752" s="607">
        <v>42904</v>
      </c>
      <c r="D752" s="608" t="s">
        <v>3084</v>
      </c>
      <c r="E752" s="608" t="s">
        <v>3431</v>
      </c>
      <c r="F752" s="608" t="s">
        <v>3081</v>
      </c>
      <c r="G752" s="608" t="s">
        <v>3432</v>
      </c>
      <c r="H752" s="609">
        <v>28.5</v>
      </c>
      <c r="I752" s="608">
        <v>20</v>
      </c>
      <c r="J752" s="610">
        <v>0</v>
      </c>
      <c r="K752" s="609">
        <f t="shared" si="11"/>
        <v>570</v>
      </c>
      <c r="L752" s="608" t="s">
        <v>3072</v>
      </c>
      <c r="M752" s="608" t="s">
        <v>3384</v>
      </c>
      <c r="N752" s="608" t="s">
        <v>3385</v>
      </c>
      <c r="O752" s="608" t="s">
        <v>3386</v>
      </c>
      <c r="P752" s="608" t="s">
        <v>2336</v>
      </c>
      <c r="Q752" s="608" t="s">
        <v>3179</v>
      </c>
    </row>
    <row r="753" spans="1:17">
      <c r="A753" s="611">
        <v>42163</v>
      </c>
      <c r="B753" s="611">
        <v>42215</v>
      </c>
      <c r="C753" s="611">
        <v>42172</v>
      </c>
      <c r="D753" s="612" t="s">
        <v>3084</v>
      </c>
      <c r="E753" s="612" t="s">
        <v>3210</v>
      </c>
      <c r="F753" s="612" t="s">
        <v>3108</v>
      </c>
      <c r="G753" s="612" t="s">
        <v>3211</v>
      </c>
      <c r="H753" s="613">
        <v>18</v>
      </c>
      <c r="I753" s="612">
        <v>50</v>
      </c>
      <c r="J753" s="614">
        <v>0</v>
      </c>
      <c r="K753" s="613">
        <f t="shared" si="11"/>
        <v>900</v>
      </c>
      <c r="L753" s="612" t="s">
        <v>3072</v>
      </c>
      <c r="M753" s="612" t="s">
        <v>3384</v>
      </c>
      <c r="N753" s="612" t="s">
        <v>3385</v>
      </c>
      <c r="O753" s="612" t="s">
        <v>3386</v>
      </c>
      <c r="P753" s="612" t="s">
        <v>2336</v>
      </c>
      <c r="Q753" s="612" t="s">
        <v>3115</v>
      </c>
    </row>
    <row r="754" spans="1:17">
      <c r="A754" s="607">
        <v>43259</v>
      </c>
      <c r="B754" s="607">
        <v>43356</v>
      </c>
      <c r="C754" s="607">
        <v>43267</v>
      </c>
      <c r="D754" s="608" t="s">
        <v>3288</v>
      </c>
      <c r="E754" s="608" t="s">
        <v>3136</v>
      </c>
      <c r="F754" s="608" t="s">
        <v>3045</v>
      </c>
      <c r="G754" s="608" t="s">
        <v>3117</v>
      </c>
      <c r="H754" s="609">
        <v>55</v>
      </c>
      <c r="I754" s="608">
        <v>2</v>
      </c>
      <c r="J754" s="610">
        <v>0</v>
      </c>
      <c r="K754" s="609">
        <f t="shared" si="11"/>
        <v>110</v>
      </c>
      <c r="L754" s="608" t="s">
        <v>3063</v>
      </c>
      <c r="M754" s="608" t="s">
        <v>3428</v>
      </c>
      <c r="N754" s="608" t="s">
        <v>3429</v>
      </c>
      <c r="O754" s="608" t="s">
        <v>3430</v>
      </c>
      <c r="P754" s="608" t="s">
        <v>2159</v>
      </c>
      <c r="Q754" s="608" t="s">
        <v>3102</v>
      </c>
    </row>
    <row r="755" spans="1:17">
      <c r="A755" s="611">
        <v>42530</v>
      </c>
      <c r="B755" s="611">
        <v>42570</v>
      </c>
      <c r="C755" s="611">
        <v>42537</v>
      </c>
      <c r="D755" s="612" t="s">
        <v>3288</v>
      </c>
      <c r="E755" s="612" t="s">
        <v>3307</v>
      </c>
      <c r="F755" s="612" t="s">
        <v>3081</v>
      </c>
      <c r="G755" s="612" t="s">
        <v>3308</v>
      </c>
      <c r="H755" s="613">
        <v>17</v>
      </c>
      <c r="I755" s="612">
        <v>24</v>
      </c>
      <c r="J755" s="614">
        <v>0</v>
      </c>
      <c r="K755" s="613">
        <f t="shared" si="11"/>
        <v>408</v>
      </c>
      <c r="L755" s="612" t="s">
        <v>3047</v>
      </c>
      <c r="M755" s="612" t="s">
        <v>3394</v>
      </c>
      <c r="N755" s="612" t="s">
        <v>3395</v>
      </c>
      <c r="O755" s="612" t="s">
        <v>186</v>
      </c>
      <c r="P755" s="612" t="s">
        <v>389</v>
      </c>
      <c r="Q755" s="612" t="s">
        <v>3083</v>
      </c>
    </row>
    <row r="756" spans="1:17">
      <c r="A756" s="607">
        <v>42164</v>
      </c>
      <c r="B756" s="607">
        <v>42252</v>
      </c>
      <c r="C756" s="607">
        <v>42167</v>
      </c>
      <c r="D756" s="608" t="s">
        <v>3288</v>
      </c>
      <c r="E756" s="608" t="s">
        <v>3193</v>
      </c>
      <c r="F756" s="608" t="s">
        <v>3077</v>
      </c>
      <c r="G756" s="608" t="s">
        <v>3194</v>
      </c>
      <c r="H756" s="609">
        <v>25.89</v>
      </c>
      <c r="I756" s="608">
        <v>15</v>
      </c>
      <c r="J756" s="610">
        <v>0</v>
      </c>
      <c r="K756" s="609">
        <f t="shared" si="11"/>
        <v>388.35</v>
      </c>
      <c r="L756" s="608" t="s">
        <v>3047</v>
      </c>
      <c r="M756" s="608" t="s">
        <v>3394</v>
      </c>
      <c r="N756" s="608" t="s">
        <v>3395</v>
      </c>
      <c r="O756" s="608" t="s">
        <v>186</v>
      </c>
      <c r="P756" s="608" t="s">
        <v>389</v>
      </c>
      <c r="Q756" s="608" t="s">
        <v>3195</v>
      </c>
    </row>
    <row r="757" spans="1:17">
      <c r="A757" s="611">
        <v>42533</v>
      </c>
      <c r="B757" s="611">
        <v>42633</v>
      </c>
      <c r="C757" s="611">
        <v>42534</v>
      </c>
      <c r="D757" s="612" t="s">
        <v>3184</v>
      </c>
      <c r="E757" s="612" t="s">
        <v>3251</v>
      </c>
      <c r="F757" s="612" t="s">
        <v>3077</v>
      </c>
      <c r="G757" s="612" t="s">
        <v>3252</v>
      </c>
      <c r="H757" s="613">
        <v>15</v>
      </c>
      <c r="I757" s="612">
        <v>24</v>
      </c>
      <c r="J757" s="614">
        <v>0.05</v>
      </c>
      <c r="K757" s="613">
        <f t="shared" si="11"/>
        <v>360</v>
      </c>
      <c r="L757" s="612" t="s">
        <v>3063</v>
      </c>
      <c r="M757" s="612" t="s">
        <v>3196</v>
      </c>
      <c r="N757" s="612" t="s">
        <v>3197</v>
      </c>
      <c r="O757" s="612" t="s">
        <v>3198</v>
      </c>
      <c r="P757" s="612" t="s">
        <v>1303</v>
      </c>
      <c r="Q757" s="612" t="s">
        <v>3142</v>
      </c>
    </row>
    <row r="758" spans="1:17">
      <c r="A758" s="607">
        <v>42533</v>
      </c>
      <c r="B758" s="607">
        <v>42587</v>
      </c>
      <c r="C758" s="607">
        <v>42536</v>
      </c>
      <c r="D758" s="608" t="s">
        <v>3184</v>
      </c>
      <c r="E758" s="608" t="s">
        <v>3325</v>
      </c>
      <c r="F758" s="608" t="s">
        <v>3081</v>
      </c>
      <c r="G758" s="608" t="s">
        <v>3326</v>
      </c>
      <c r="H758" s="609">
        <v>22</v>
      </c>
      <c r="I758" s="608">
        <v>50</v>
      </c>
      <c r="J758" s="610">
        <v>0.05</v>
      </c>
      <c r="K758" s="609">
        <f t="shared" si="11"/>
        <v>1100</v>
      </c>
      <c r="L758" s="608" t="s">
        <v>3063</v>
      </c>
      <c r="M758" s="608" t="s">
        <v>3196</v>
      </c>
      <c r="N758" s="608" t="s">
        <v>3197</v>
      </c>
      <c r="O758" s="608" t="s">
        <v>3198</v>
      </c>
      <c r="P758" s="608" t="s">
        <v>1303</v>
      </c>
      <c r="Q758" s="608" t="s">
        <v>3083</v>
      </c>
    </row>
    <row r="759" spans="1:17">
      <c r="A759" s="611">
        <v>42533</v>
      </c>
      <c r="B759" s="611">
        <v>42605</v>
      </c>
      <c r="C759" s="611">
        <v>42543</v>
      </c>
      <c r="D759" s="612" t="s">
        <v>3184</v>
      </c>
      <c r="E759" s="612" t="s">
        <v>3044</v>
      </c>
      <c r="F759" s="612" t="s">
        <v>3045</v>
      </c>
      <c r="G759" s="612" t="s">
        <v>3046</v>
      </c>
      <c r="H759" s="613">
        <v>34.799999999999997</v>
      </c>
      <c r="I759" s="612">
        <v>24</v>
      </c>
      <c r="J759" s="614">
        <v>0</v>
      </c>
      <c r="K759" s="613">
        <f t="shared" si="11"/>
        <v>835.19999999999993</v>
      </c>
      <c r="L759" s="612" t="s">
        <v>3063</v>
      </c>
      <c r="M759" s="612" t="s">
        <v>3196</v>
      </c>
      <c r="N759" s="612" t="s">
        <v>3197</v>
      </c>
      <c r="O759" s="612" t="s">
        <v>3198</v>
      </c>
      <c r="P759" s="612" t="s">
        <v>1303</v>
      </c>
      <c r="Q759" s="612" t="s">
        <v>3051</v>
      </c>
    </row>
    <row r="760" spans="1:17">
      <c r="A760" s="607">
        <v>43263</v>
      </c>
      <c r="B760" s="607">
        <v>43280</v>
      </c>
      <c r="C760" s="607">
        <v>43267</v>
      </c>
      <c r="D760" s="608" t="s">
        <v>3184</v>
      </c>
      <c r="E760" s="608" t="s">
        <v>3193</v>
      </c>
      <c r="F760" s="608" t="s">
        <v>3077</v>
      </c>
      <c r="G760" s="608" t="s">
        <v>3194</v>
      </c>
      <c r="H760" s="609">
        <v>25.89</v>
      </c>
      <c r="I760" s="608">
        <v>10</v>
      </c>
      <c r="J760" s="610">
        <v>0</v>
      </c>
      <c r="K760" s="609">
        <f t="shared" si="11"/>
        <v>258.89999999999998</v>
      </c>
      <c r="L760" s="608" t="s">
        <v>3072</v>
      </c>
      <c r="M760" s="608" t="s">
        <v>3257</v>
      </c>
      <c r="N760" s="608" t="s">
        <v>3258</v>
      </c>
      <c r="O760" s="608" t="s">
        <v>3259</v>
      </c>
      <c r="P760" s="608" t="s">
        <v>910</v>
      </c>
      <c r="Q760" s="608" t="s">
        <v>3195</v>
      </c>
    </row>
    <row r="761" spans="1:17">
      <c r="A761" s="611">
        <v>42533</v>
      </c>
      <c r="B761" s="611">
        <v>42602</v>
      </c>
      <c r="C761" s="611">
        <v>42537</v>
      </c>
      <c r="D761" s="612" t="s">
        <v>3184</v>
      </c>
      <c r="E761" s="612" t="s">
        <v>3286</v>
      </c>
      <c r="F761" s="612" t="s">
        <v>3123</v>
      </c>
      <c r="G761" s="612" t="s">
        <v>3287</v>
      </c>
      <c r="H761" s="613">
        <v>7.45</v>
      </c>
      <c r="I761" s="612">
        <v>10</v>
      </c>
      <c r="J761" s="614">
        <v>0.2</v>
      </c>
      <c r="K761" s="613">
        <f t="shared" si="11"/>
        <v>74.5</v>
      </c>
      <c r="L761" s="612" t="s">
        <v>3072</v>
      </c>
      <c r="M761" s="612" t="s">
        <v>3257</v>
      </c>
      <c r="N761" s="612" t="s">
        <v>3258</v>
      </c>
      <c r="O761" s="612" t="s">
        <v>3259</v>
      </c>
      <c r="P761" s="612" t="s">
        <v>910</v>
      </c>
      <c r="Q761" s="612" t="s">
        <v>3125</v>
      </c>
    </row>
    <row r="762" spans="1:17">
      <c r="A762" s="607">
        <v>42533</v>
      </c>
      <c r="B762" s="607">
        <v>42609</v>
      </c>
      <c r="C762" s="607">
        <v>42539</v>
      </c>
      <c r="D762" s="608" t="s">
        <v>3184</v>
      </c>
      <c r="E762" s="608" t="s">
        <v>3215</v>
      </c>
      <c r="F762" s="608" t="s">
        <v>3077</v>
      </c>
      <c r="G762" s="608" t="s">
        <v>3216</v>
      </c>
      <c r="H762" s="609">
        <v>18.399999999999999</v>
      </c>
      <c r="I762" s="608">
        <v>10</v>
      </c>
      <c r="J762" s="610">
        <v>0.2</v>
      </c>
      <c r="K762" s="609">
        <f t="shared" si="11"/>
        <v>184</v>
      </c>
      <c r="L762" s="608" t="s">
        <v>3072</v>
      </c>
      <c r="M762" s="608" t="s">
        <v>3257</v>
      </c>
      <c r="N762" s="608" t="s">
        <v>3258</v>
      </c>
      <c r="O762" s="608" t="s">
        <v>3259</v>
      </c>
      <c r="P762" s="608" t="s">
        <v>910</v>
      </c>
      <c r="Q762" s="608" t="s">
        <v>3079</v>
      </c>
    </row>
    <row r="763" spans="1:17">
      <c r="A763" s="611">
        <v>43264</v>
      </c>
      <c r="B763" s="611">
        <v>43349</v>
      </c>
      <c r="C763" s="611">
        <v>43265</v>
      </c>
      <c r="D763" s="612" t="s">
        <v>3071</v>
      </c>
      <c r="E763" s="612" t="s">
        <v>3091</v>
      </c>
      <c r="F763" s="612" t="s">
        <v>3053</v>
      </c>
      <c r="G763" s="612" t="s">
        <v>3092</v>
      </c>
      <c r="H763" s="613">
        <v>19.5</v>
      </c>
      <c r="I763" s="612">
        <v>5</v>
      </c>
      <c r="J763" s="614">
        <v>0.1</v>
      </c>
      <c r="K763" s="613">
        <f t="shared" si="11"/>
        <v>97.5</v>
      </c>
      <c r="L763" s="612" t="s">
        <v>3063</v>
      </c>
      <c r="M763" s="612" t="s">
        <v>3396</v>
      </c>
      <c r="N763" s="612" t="s">
        <v>3397</v>
      </c>
      <c r="O763" s="612" t="s">
        <v>3169</v>
      </c>
      <c r="P763" s="612" t="s">
        <v>1036</v>
      </c>
      <c r="Q763" s="612" t="s">
        <v>3093</v>
      </c>
    </row>
    <row r="764" spans="1:17">
      <c r="A764" s="607">
        <v>42534</v>
      </c>
      <c r="B764" s="607">
        <v>42573</v>
      </c>
      <c r="C764" s="607">
        <v>42539</v>
      </c>
      <c r="D764" s="608" t="s">
        <v>3071</v>
      </c>
      <c r="E764" s="608" t="s">
        <v>3136</v>
      </c>
      <c r="F764" s="608" t="s">
        <v>3045</v>
      </c>
      <c r="G764" s="608" t="s">
        <v>3117</v>
      </c>
      <c r="H764" s="609">
        <v>55</v>
      </c>
      <c r="I764" s="608">
        <v>15</v>
      </c>
      <c r="J764" s="610">
        <v>0.1</v>
      </c>
      <c r="K764" s="609">
        <f t="shared" si="11"/>
        <v>825</v>
      </c>
      <c r="L764" s="608" t="s">
        <v>3063</v>
      </c>
      <c r="M764" s="608" t="s">
        <v>3396</v>
      </c>
      <c r="N764" s="608" t="s">
        <v>3397</v>
      </c>
      <c r="O764" s="608" t="s">
        <v>3169</v>
      </c>
      <c r="P764" s="608" t="s">
        <v>1036</v>
      </c>
      <c r="Q764" s="608" t="s">
        <v>3102</v>
      </c>
    </row>
    <row r="765" spans="1:17">
      <c r="A765" s="611">
        <v>42534</v>
      </c>
      <c r="B765" s="611">
        <v>42616</v>
      </c>
      <c r="C765" s="611">
        <v>42543</v>
      </c>
      <c r="D765" s="612" t="s">
        <v>3071</v>
      </c>
      <c r="E765" s="612" t="s">
        <v>3056</v>
      </c>
      <c r="F765" s="612" t="s">
        <v>3045</v>
      </c>
      <c r="G765" s="612" t="s">
        <v>3057</v>
      </c>
      <c r="H765" s="613">
        <v>21</v>
      </c>
      <c r="I765" s="612">
        <v>50</v>
      </c>
      <c r="J765" s="614">
        <v>0.1</v>
      </c>
      <c r="K765" s="613">
        <f t="shared" si="11"/>
        <v>1050</v>
      </c>
      <c r="L765" s="612" t="s">
        <v>3063</v>
      </c>
      <c r="M765" s="612" t="s">
        <v>3396</v>
      </c>
      <c r="N765" s="612" t="s">
        <v>3397</v>
      </c>
      <c r="O765" s="612" t="s">
        <v>3169</v>
      </c>
      <c r="P765" s="612" t="s">
        <v>1036</v>
      </c>
      <c r="Q765" s="612" t="s">
        <v>3058</v>
      </c>
    </row>
    <row r="766" spans="1:17">
      <c r="A766" s="607">
        <v>42168</v>
      </c>
      <c r="B766" s="607">
        <v>42260</v>
      </c>
      <c r="C766" s="607">
        <v>42172</v>
      </c>
      <c r="D766" s="608" t="s">
        <v>3071</v>
      </c>
      <c r="E766" s="608" t="s">
        <v>3215</v>
      </c>
      <c r="F766" s="608" t="s">
        <v>3077</v>
      </c>
      <c r="G766" s="608" t="s">
        <v>3216</v>
      </c>
      <c r="H766" s="609">
        <v>18.399999999999999</v>
      </c>
      <c r="I766" s="608">
        <v>10</v>
      </c>
      <c r="J766" s="610">
        <v>0.1</v>
      </c>
      <c r="K766" s="609">
        <f t="shared" si="11"/>
        <v>184</v>
      </c>
      <c r="L766" s="608" t="s">
        <v>3063</v>
      </c>
      <c r="M766" s="608" t="s">
        <v>3396</v>
      </c>
      <c r="N766" s="608" t="s">
        <v>3397</v>
      </c>
      <c r="O766" s="608" t="s">
        <v>3169</v>
      </c>
      <c r="P766" s="608" t="s">
        <v>1036</v>
      </c>
      <c r="Q766" s="608" t="s">
        <v>3079</v>
      </c>
    </row>
    <row r="767" spans="1:17">
      <c r="A767" s="611">
        <v>42169</v>
      </c>
      <c r="B767" s="611">
        <v>42230</v>
      </c>
      <c r="C767" s="611">
        <v>42171</v>
      </c>
      <c r="D767" s="612" t="s">
        <v>3084</v>
      </c>
      <c r="E767" s="612" t="s">
        <v>3094</v>
      </c>
      <c r="F767" s="612" t="s">
        <v>3045</v>
      </c>
      <c r="G767" s="612" t="s">
        <v>3095</v>
      </c>
      <c r="H767" s="613">
        <v>2.5</v>
      </c>
      <c r="I767" s="612">
        <v>30</v>
      </c>
      <c r="J767" s="614">
        <v>0</v>
      </c>
      <c r="K767" s="613">
        <f t="shared" si="11"/>
        <v>75</v>
      </c>
      <c r="L767" s="612" t="s">
        <v>3072</v>
      </c>
      <c r="M767" s="612" t="s">
        <v>3257</v>
      </c>
      <c r="N767" s="612" t="s">
        <v>3258</v>
      </c>
      <c r="O767" s="612" t="s">
        <v>3259</v>
      </c>
      <c r="P767" s="612" t="s">
        <v>910</v>
      </c>
      <c r="Q767" s="612" t="s">
        <v>3099</v>
      </c>
    </row>
    <row r="768" spans="1:17">
      <c r="A768" s="607">
        <v>42169</v>
      </c>
      <c r="B768" s="607">
        <v>42230</v>
      </c>
      <c r="C768" s="607">
        <v>42173</v>
      </c>
      <c r="D768" s="608" t="s">
        <v>3084</v>
      </c>
      <c r="E768" s="608" t="s">
        <v>3111</v>
      </c>
      <c r="F768" s="608" t="s">
        <v>3045</v>
      </c>
      <c r="G768" s="608" t="s">
        <v>3112</v>
      </c>
      <c r="H768" s="609">
        <v>12.5</v>
      </c>
      <c r="I768" s="608">
        <v>20</v>
      </c>
      <c r="J768" s="610">
        <v>0</v>
      </c>
      <c r="K768" s="609">
        <f t="shared" si="11"/>
        <v>250</v>
      </c>
      <c r="L768" s="608" t="s">
        <v>3072</v>
      </c>
      <c r="M768" s="608" t="s">
        <v>3257</v>
      </c>
      <c r="N768" s="608" t="s">
        <v>3258</v>
      </c>
      <c r="O768" s="608" t="s">
        <v>3259</v>
      </c>
      <c r="P768" s="608" t="s">
        <v>910</v>
      </c>
      <c r="Q768" s="608" t="s">
        <v>3051</v>
      </c>
    </row>
    <row r="769" spans="1:17">
      <c r="A769" s="611">
        <v>42535</v>
      </c>
      <c r="B769" s="611">
        <v>42544</v>
      </c>
      <c r="C769" s="611">
        <v>42542</v>
      </c>
      <c r="D769" s="612" t="s">
        <v>3084</v>
      </c>
      <c r="E769" s="612" t="s">
        <v>3205</v>
      </c>
      <c r="F769" s="612" t="s">
        <v>3045</v>
      </c>
      <c r="G769" s="612" t="s">
        <v>3206</v>
      </c>
      <c r="H769" s="613">
        <v>38</v>
      </c>
      <c r="I769" s="612">
        <v>15</v>
      </c>
      <c r="J769" s="614">
        <v>0.25</v>
      </c>
      <c r="K769" s="613">
        <f t="shared" si="11"/>
        <v>570</v>
      </c>
      <c r="L769" s="612" t="s">
        <v>3072</v>
      </c>
      <c r="M769" s="612" t="s">
        <v>3257</v>
      </c>
      <c r="N769" s="612" t="s">
        <v>3258</v>
      </c>
      <c r="O769" s="612" t="s">
        <v>3259</v>
      </c>
      <c r="P769" s="612" t="s">
        <v>910</v>
      </c>
      <c r="Q769" s="612" t="s">
        <v>3058</v>
      </c>
    </row>
    <row r="770" spans="1:17">
      <c r="A770" s="607">
        <v>43265</v>
      </c>
      <c r="B770" s="607">
        <v>43311</v>
      </c>
      <c r="C770" s="607">
        <v>43266</v>
      </c>
      <c r="D770" s="608" t="s">
        <v>3084</v>
      </c>
      <c r="E770" s="608" t="s">
        <v>3100</v>
      </c>
      <c r="F770" s="608" t="s">
        <v>3045</v>
      </c>
      <c r="G770" s="608" t="s">
        <v>3101</v>
      </c>
      <c r="H770" s="609">
        <v>34</v>
      </c>
      <c r="I770" s="608">
        <v>35</v>
      </c>
      <c r="J770" s="610">
        <v>0.25</v>
      </c>
      <c r="K770" s="609">
        <f t="shared" si="11"/>
        <v>1190</v>
      </c>
      <c r="L770" s="608" t="s">
        <v>3072</v>
      </c>
      <c r="M770" s="608" t="s">
        <v>3257</v>
      </c>
      <c r="N770" s="608" t="s">
        <v>3258</v>
      </c>
      <c r="O770" s="608" t="s">
        <v>3259</v>
      </c>
      <c r="P770" s="608" t="s">
        <v>910</v>
      </c>
      <c r="Q770" s="608" t="s">
        <v>3102</v>
      </c>
    </row>
    <row r="771" spans="1:17">
      <c r="A771" s="611">
        <v>43265</v>
      </c>
      <c r="B771" s="611">
        <v>43321</v>
      </c>
      <c r="C771" s="611">
        <v>43269</v>
      </c>
      <c r="D771" s="612" t="s">
        <v>3158</v>
      </c>
      <c r="E771" s="612" t="s">
        <v>3332</v>
      </c>
      <c r="F771" s="612" t="s">
        <v>3077</v>
      </c>
      <c r="G771" s="612" t="s">
        <v>3333</v>
      </c>
      <c r="H771" s="613">
        <v>13.25</v>
      </c>
      <c r="I771" s="612">
        <v>20</v>
      </c>
      <c r="J771" s="614">
        <v>0</v>
      </c>
      <c r="K771" s="613">
        <f t="shared" ref="K771:K834" si="12">I771*H771</f>
        <v>265</v>
      </c>
      <c r="L771" s="612" t="s">
        <v>3063</v>
      </c>
      <c r="M771" s="612" t="s">
        <v>3132</v>
      </c>
      <c r="N771" s="612" t="s">
        <v>3133</v>
      </c>
      <c r="O771" s="612" t="s">
        <v>3134</v>
      </c>
      <c r="P771" s="612" t="s">
        <v>930</v>
      </c>
      <c r="Q771" s="612" t="s">
        <v>3334</v>
      </c>
    </row>
    <row r="772" spans="1:17">
      <c r="A772" s="607">
        <v>43265</v>
      </c>
      <c r="B772" s="607">
        <v>43302</v>
      </c>
      <c r="C772" s="607">
        <v>43267</v>
      </c>
      <c r="D772" s="608" t="s">
        <v>3158</v>
      </c>
      <c r="E772" s="608" t="s">
        <v>3251</v>
      </c>
      <c r="F772" s="608" t="s">
        <v>3077</v>
      </c>
      <c r="G772" s="608" t="s">
        <v>3252</v>
      </c>
      <c r="H772" s="609">
        <v>15</v>
      </c>
      <c r="I772" s="608">
        <v>9</v>
      </c>
      <c r="J772" s="610">
        <v>0</v>
      </c>
      <c r="K772" s="609">
        <f t="shared" si="12"/>
        <v>135</v>
      </c>
      <c r="L772" s="608" t="s">
        <v>3063</v>
      </c>
      <c r="M772" s="608" t="s">
        <v>3132</v>
      </c>
      <c r="N772" s="608" t="s">
        <v>3133</v>
      </c>
      <c r="O772" s="608" t="s">
        <v>3134</v>
      </c>
      <c r="P772" s="608" t="s">
        <v>930</v>
      </c>
      <c r="Q772" s="608" t="s">
        <v>3142</v>
      </c>
    </row>
    <row r="773" spans="1:17">
      <c r="A773" s="611">
        <v>42169</v>
      </c>
      <c r="B773" s="611">
        <v>42198</v>
      </c>
      <c r="C773" s="611">
        <v>42176</v>
      </c>
      <c r="D773" s="612" t="s">
        <v>3158</v>
      </c>
      <c r="E773" s="612" t="s">
        <v>3111</v>
      </c>
      <c r="F773" s="612" t="s">
        <v>3045</v>
      </c>
      <c r="G773" s="612" t="s">
        <v>3112</v>
      </c>
      <c r="H773" s="613">
        <v>12.5</v>
      </c>
      <c r="I773" s="612">
        <v>30</v>
      </c>
      <c r="J773" s="614">
        <v>0</v>
      </c>
      <c r="K773" s="613">
        <f t="shared" si="12"/>
        <v>375</v>
      </c>
      <c r="L773" s="612" t="s">
        <v>3063</v>
      </c>
      <c r="M773" s="612" t="s">
        <v>3132</v>
      </c>
      <c r="N773" s="612" t="s">
        <v>3133</v>
      </c>
      <c r="O773" s="612" t="s">
        <v>3134</v>
      </c>
      <c r="P773" s="612" t="s">
        <v>930</v>
      </c>
      <c r="Q773" s="612" t="s">
        <v>3051</v>
      </c>
    </row>
    <row r="774" spans="1:17">
      <c r="A774" s="607">
        <v>42169</v>
      </c>
      <c r="B774" s="607">
        <v>42203</v>
      </c>
      <c r="C774" s="607">
        <v>42173</v>
      </c>
      <c r="D774" s="608" t="s">
        <v>3158</v>
      </c>
      <c r="E774" s="608" t="s">
        <v>3044</v>
      </c>
      <c r="F774" s="608" t="s">
        <v>3045</v>
      </c>
      <c r="G774" s="608" t="s">
        <v>3046</v>
      </c>
      <c r="H774" s="609">
        <v>34.799999999999997</v>
      </c>
      <c r="I774" s="608">
        <v>21</v>
      </c>
      <c r="J774" s="610">
        <v>0</v>
      </c>
      <c r="K774" s="609">
        <f t="shared" si="12"/>
        <v>730.8</v>
      </c>
      <c r="L774" s="608" t="s">
        <v>3063</v>
      </c>
      <c r="M774" s="608" t="s">
        <v>3132</v>
      </c>
      <c r="N774" s="608" t="s">
        <v>3133</v>
      </c>
      <c r="O774" s="608" t="s">
        <v>3134</v>
      </c>
      <c r="P774" s="608" t="s">
        <v>930</v>
      </c>
      <c r="Q774" s="608" t="s">
        <v>3051</v>
      </c>
    </row>
    <row r="775" spans="1:17">
      <c r="A775" s="611">
        <v>42169</v>
      </c>
      <c r="B775" s="611">
        <v>42249</v>
      </c>
      <c r="C775" s="611">
        <v>42170</v>
      </c>
      <c r="D775" s="612" t="s">
        <v>3158</v>
      </c>
      <c r="E775" s="612" t="s">
        <v>3060</v>
      </c>
      <c r="F775" s="612" t="s">
        <v>3061</v>
      </c>
      <c r="G775" s="612" t="s">
        <v>3062</v>
      </c>
      <c r="H775" s="613">
        <v>53</v>
      </c>
      <c r="I775" s="612">
        <v>6</v>
      </c>
      <c r="J775" s="614">
        <v>0</v>
      </c>
      <c r="K775" s="613">
        <f t="shared" si="12"/>
        <v>318</v>
      </c>
      <c r="L775" s="612" t="s">
        <v>3063</v>
      </c>
      <c r="M775" s="612" t="s">
        <v>3132</v>
      </c>
      <c r="N775" s="612" t="s">
        <v>3133</v>
      </c>
      <c r="O775" s="612" t="s">
        <v>3134</v>
      </c>
      <c r="P775" s="612" t="s">
        <v>930</v>
      </c>
      <c r="Q775" s="612" t="s">
        <v>3067</v>
      </c>
    </row>
    <row r="776" spans="1:17">
      <c r="A776" s="607">
        <v>42901</v>
      </c>
      <c r="B776" s="607">
        <v>42967</v>
      </c>
      <c r="C776" s="607">
        <v>42906</v>
      </c>
      <c r="D776" s="608" t="s">
        <v>3129</v>
      </c>
      <c r="E776" s="608" t="s">
        <v>3044</v>
      </c>
      <c r="F776" s="608" t="s">
        <v>3045</v>
      </c>
      <c r="G776" s="608" t="s">
        <v>3046</v>
      </c>
      <c r="H776" s="609">
        <v>34.799999999999997</v>
      </c>
      <c r="I776" s="608">
        <v>1</v>
      </c>
      <c r="J776" s="610">
        <v>0</v>
      </c>
      <c r="K776" s="609">
        <f t="shared" si="12"/>
        <v>34.799999999999997</v>
      </c>
      <c r="L776" s="608" t="s">
        <v>3047</v>
      </c>
      <c r="M776" s="608" t="s">
        <v>3291</v>
      </c>
      <c r="N776" s="608" t="s">
        <v>3292</v>
      </c>
      <c r="O776" s="608" t="s">
        <v>186</v>
      </c>
      <c r="P776" s="608" t="s">
        <v>389</v>
      </c>
      <c r="Q776" s="608" t="s">
        <v>3051</v>
      </c>
    </row>
    <row r="777" spans="1:17">
      <c r="A777" s="611">
        <v>42536</v>
      </c>
      <c r="B777" s="611">
        <v>42557</v>
      </c>
      <c r="C777" s="611">
        <v>42537</v>
      </c>
      <c r="D777" s="612" t="s">
        <v>3129</v>
      </c>
      <c r="E777" s="612" t="s">
        <v>3172</v>
      </c>
      <c r="F777" s="612" t="s">
        <v>3108</v>
      </c>
      <c r="G777" s="612" t="s">
        <v>3173</v>
      </c>
      <c r="H777" s="613">
        <v>15</v>
      </c>
      <c r="I777" s="612">
        <v>7</v>
      </c>
      <c r="J777" s="614">
        <v>0</v>
      </c>
      <c r="K777" s="613">
        <f t="shared" si="12"/>
        <v>105</v>
      </c>
      <c r="L777" s="612" t="s">
        <v>3047</v>
      </c>
      <c r="M777" s="612" t="s">
        <v>3291</v>
      </c>
      <c r="N777" s="612" t="s">
        <v>3292</v>
      </c>
      <c r="O777" s="612" t="s">
        <v>186</v>
      </c>
      <c r="P777" s="612" t="s">
        <v>389</v>
      </c>
      <c r="Q777" s="612" t="s">
        <v>3139</v>
      </c>
    </row>
    <row r="778" spans="1:17">
      <c r="A778" s="607">
        <v>43267</v>
      </c>
      <c r="B778" s="607">
        <v>43271</v>
      </c>
      <c r="C778" s="607">
        <v>43274</v>
      </c>
      <c r="D778" s="608" t="s">
        <v>3059</v>
      </c>
      <c r="E778" s="608" t="s">
        <v>3165</v>
      </c>
      <c r="F778" s="608" t="s">
        <v>3104</v>
      </c>
      <c r="G778" s="608" t="s">
        <v>3166</v>
      </c>
      <c r="H778" s="609">
        <v>10</v>
      </c>
      <c r="I778" s="608">
        <v>15</v>
      </c>
      <c r="J778" s="610">
        <v>0</v>
      </c>
      <c r="K778" s="609">
        <f t="shared" si="12"/>
        <v>150</v>
      </c>
      <c r="L778" s="608" t="s">
        <v>3047</v>
      </c>
      <c r="M778" s="608" t="s">
        <v>3291</v>
      </c>
      <c r="N778" s="608" t="s">
        <v>3292</v>
      </c>
      <c r="O778" s="608" t="s">
        <v>186</v>
      </c>
      <c r="P778" s="608" t="s">
        <v>389</v>
      </c>
      <c r="Q778" s="608" t="s">
        <v>3106</v>
      </c>
    </row>
    <row r="779" spans="1:17">
      <c r="A779" s="611">
        <v>42171</v>
      </c>
      <c r="B779" s="611">
        <v>42226</v>
      </c>
      <c r="C779" s="611">
        <v>42174</v>
      </c>
      <c r="D779" s="612" t="s">
        <v>3059</v>
      </c>
      <c r="E779" s="612" t="s">
        <v>3241</v>
      </c>
      <c r="F779" s="612" t="s">
        <v>3077</v>
      </c>
      <c r="G779" s="612" t="s">
        <v>3242</v>
      </c>
      <c r="H779" s="613">
        <v>6</v>
      </c>
      <c r="I779" s="612">
        <v>8</v>
      </c>
      <c r="J779" s="614">
        <v>0</v>
      </c>
      <c r="K779" s="613">
        <f t="shared" si="12"/>
        <v>48</v>
      </c>
      <c r="L779" s="612" t="s">
        <v>3047</v>
      </c>
      <c r="M779" s="612" t="s">
        <v>3291</v>
      </c>
      <c r="N779" s="612" t="s">
        <v>3292</v>
      </c>
      <c r="O779" s="612" t="s">
        <v>186</v>
      </c>
      <c r="P779" s="612" t="s">
        <v>389</v>
      </c>
      <c r="Q779" s="612" t="s">
        <v>3070</v>
      </c>
    </row>
    <row r="780" spans="1:17">
      <c r="A780" s="607">
        <v>42902</v>
      </c>
      <c r="B780" s="607">
        <v>42939</v>
      </c>
      <c r="C780" s="607">
        <v>42908</v>
      </c>
      <c r="D780" s="608" t="s">
        <v>3059</v>
      </c>
      <c r="E780" s="608" t="s">
        <v>3113</v>
      </c>
      <c r="F780" s="608" t="s">
        <v>3104</v>
      </c>
      <c r="G780" s="608" t="s">
        <v>3114</v>
      </c>
      <c r="H780" s="609">
        <v>20</v>
      </c>
      <c r="I780" s="608">
        <v>6</v>
      </c>
      <c r="J780" s="610">
        <v>0</v>
      </c>
      <c r="K780" s="609">
        <f t="shared" si="12"/>
        <v>120</v>
      </c>
      <c r="L780" s="608" t="s">
        <v>3047</v>
      </c>
      <c r="M780" s="608" t="s">
        <v>3291</v>
      </c>
      <c r="N780" s="608" t="s">
        <v>3292</v>
      </c>
      <c r="O780" s="608" t="s">
        <v>186</v>
      </c>
      <c r="P780" s="608" t="s">
        <v>389</v>
      </c>
      <c r="Q780" s="608" t="s">
        <v>3115</v>
      </c>
    </row>
    <row r="781" spans="1:17">
      <c r="A781" s="611">
        <v>42171</v>
      </c>
      <c r="B781" s="611">
        <v>42201</v>
      </c>
      <c r="C781" s="611">
        <v>42177</v>
      </c>
      <c r="D781" s="612" t="s">
        <v>3059</v>
      </c>
      <c r="E781" s="612" t="s">
        <v>3094</v>
      </c>
      <c r="F781" s="612" t="s">
        <v>3045</v>
      </c>
      <c r="G781" s="612" t="s">
        <v>3095</v>
      </c>
      <c r="H781" s="613">
        <v>2.5</v>
      </c>
      <c r="I781" s="612">
        <v>15</v>
      </c>
      <c r="J781" s="614">
        <v>0</v>
      </c>
      <c r="K781" s="613">
        <f t="shared" si="12"/>
        <v>37.5</v>
      </c>
      <c r="L781" s="612" t="s">
        <v>3047</v>
      </c>
      <c r="M781" s="612" t="s">
        <v>3291</v>
      </c>
      <c r="N781" s="612" t="s">
        <v>3292</v>
      </c>
      <c r="O781" s="612" t="s">
        <v>186</v>
      </c>
      <c r="P781" s="612" t="s">
        <v>389</v>
      </c>
      <c r="Q781" s="612" t="s">
        <v>3099</v>
      </c>
    </row>
    <row r="782" spans="1:17">
      <c r="A782" s="607">
        <v>42174</v>
      </c>
      <c r="B782" s="607">
        <v>42260</v>
      </c>
      <c r="C782" s="607">
        <v>42184</v>
      </c>
      <c r="D782" s="608" t="s">
        <v>3084</v>
      </c>
      <c r="E782" s="608" t="s">
        <v>3281</v>
      </c>
      <c r="F782" s="608" t="s">
        <v>3104</v>
      </c>
      <c r="G782" s="608" t="s">
        <v>3282</v>
      </c>
      <c r="H782" s="609">
        <v>12.5</v>
      </c>
      <c r="I782" s="608">
        <v>35</v>
      </c>
      <c r="J782" s="610">
        <v>0</v>
      </c>
      <c r="K782" s="609">
        <f t="shared" si="12"/>
        <v>437.5</v>
      </c>
      <c r="L782" s="608" t="s">
        <v>3047</v>
      </c>
      <c r="M782" s="608" t="s">
        <v>3230</v>
      </c>
      <c r="N782" s="608" t="s">
        <v>3231</v>
      </c>
      <c r="O782" s="608" t="s">
        <v>3232</v>
      </c>
      <c r="P782" s="608" t="s">
        <v>910</v>
      </c>
      <c r="Q782" s="608" t="s">
        <v>3106</v>
      </c>
    </row>
    <row r="783" spans="1:17">
      <c r="A783" s="611">
        <v>42174</v>
      </c>
      <c r="B783" s="611">
        <v>42200</v>
      </c>
      <c r="C783" s="611">
        <v>42179</v>
      </c>
      <c r="D783" s="612" t="s">
        <v>3084</v>
      </c>
      <c r="E783" s="612" t="s">
        <v>3355</v>
      </c>
      <c r="F783" s="612" t="s">
        <v>3108</v>
      </c>
      <c r="G783" s="612" t="s">
        <v>3356</v>
      </c>
      <c r="H783" s="613">
        <v>263.5</v>
      </c>
      <c r="I783" s="612">
        <v>30</v>
      </c>
      <c r="J783" s="614">
        <v>0</v>
      </c>
      <c r="K783" s="613">
        <f t="shared" si="12"/>
        <v>7905</v>
      </c>
      <c r="L783" s="612" t="s">
        <v>3047</v>
      </c>
      <c r="M783" s="612" t="s">
        <v>3230</v>
      </c>
      <c r="N783" s="612" t="s">
        <v>3231</v>
      </c>
      <c r="O783" s="612" t="s">
        <v>3232</v>
      </c>
      <c r="P783" s="612" t="s">
        <v>910</v>
      </c>
      <c r="Q783" s="612" t="s">
        <v>3110</v>
      </c>
    </row>
    <row r="784" spans="1:17">
      <c r="A784" s="607">
        <v>43270</v>
      </c>
      <c r="B784" s="607">
        <v>43314</v>
      </c>
      <c r="C784" s="607">
        <v>43272</v>
      </c>
      <c r="D784" s="608" t="s">
        <v>3084</v>
      </c>
      <c r="E784" s="608" t="s">
        <v>3357</v>
      </c>
      <c r="F784" s="608" t="s">
        <v>3104</v>
      </c>
      <c r="G784" s="608" t="s">
        <v>3358</v>
      </c>
      <c r="H784" s="609">
        <v>31.23</v>
      </c>
      <c r="I784" s="608">
        <v>40</v>
      </c>
      <c r="J784" s="610">
        <v>0</v>
      </c>
      <c r="K784" s="609">
        <f t="shared" si="12"/>
        <v>1249.2</v>
      </c>
      <c r="L784" s="608" t="s">
        <v>3047</v>
      </c>
      <c r="M784" s="608" t="s">
        <v>3230</v>
      </c>
      <c r="N784" s="608" t="s">
        <v>3231</v>
      </c>
      <c r="O784" s="608" t="s">
        <v>3232</v>
      </c>
      <c r="P784" s="608" t="s">
        <v>910</v>
      </c>
      <c r="Q784" s="608" t="s">
        <v>3157</v>
      </c>
    </row>
    <row r="785" spans="1:17">
      <c r="A785" s="611">
        <v>42540</v>
      </c>
      <c r="B785" s="611">
        <v>42616</v>
      </c>
      <c r="C785" s="611">
        <v>42544</v>
      </c>
      <c r="D785" s="612" t="s">
        <v>3084</v>
      </c>
      <c r="E785" s="612" t="s">
        <v>3289</v>
      </c>
      <c r="F785" s="612" t="s">
        <v>3081</v>
      </c>
      <c r="G785" s="612" t="s">
        <v>3290</v>
      </c>
      <c r="H785" s="613">
        <v>10</v>
      </c>
      <c r="I785" s="612">
        <v>60</v>
      </c>
      <c r="J785" s="614">
        <v>0</v>
      </c>
      <c r="K785" s="613">
        <f t="shared" si="12"/>
        <v>600</v>
      </c>
      <c r="L785" s="612" t="s">
        <v>3047</v>
      </c>
      <c r="M785" s="612" t="s">
        <v>3230</v>
      </c>
      <c r="N785" s="612" t="s">
        <v>3231</v>
      </c>
      <c r="O785" s="612" t="s">
        <v>3232</v>
      </c>
      <c r="P785" s="612" t="s">
        <v>910</v>
      </c>
      <c r="Q785" s="612" t="s">
        <v>3135</v>
      </c>
    </row>
    <row r="786" spans="1:17">
      <c r="A786" s="607">
        <v>42540</v>
      </c>
      <c r="B786" s="607">
        <v>42547</v>
      </c>
      <c r="C786" s="607">
        <v>42542</v>
      </c>
      <c r="D786" s="608" t="s">
        <v>3199</v>
      </c>
      <c r="E786" s="608" t="s">
        <v>3355</v>
      </c>
      <c r="F786" s="608" t="s">
        <v>3108</v>
      </c>
      <c r="G786" s="608" t="s">
        <v>3356</v>
      </c>
      <c r="H786" s="609">
        <v>263.5</v>
      </c>
      <c r="I786" s="608">
        <v>4</v>
      </c>
      <c r="J786" s="610">
        <v>0.1</v>
      </c>
      <c r="K786" s="609">
        <f t="shared" si="12"/>
        <v>1054</v>
      </c>
      <c r="L786" s="608" t="s">
        <v>3063</v>
      </c>
      <c r="M786" s="608" t="s">
        <v>3073</v>
      </c>
      <c r="N786" s="608" t="s">
        <v>3074</v>
      </c>
      <c r="O786" s="608" t="s">
        <v>3075</v>
      </c>
      <c r="P786" s="608" t="s">
        <v>988</v>
      </c>
      <c r="Q786" s="608" t="s">
        <v>3110</v>
      </c>
    </row>
    <row r="787" spans="1:17">
      <c r="A787" s="611">
        <v>42174</v>
      </c>
      <c r="B787" s="611">
        <v>42177</v>
      </c>
      <c r="C787" s="611">
        <v>42177</v>
      </c>
      <c r="D787" s="612" t="s">
        <v>3199</v>
      </c>
      <c r="E787" s="612" t="s">
        <v>3126</v>
      </c>
      <c r="F787" s="612" t="s">
        <v>3108</v>
      </c>
      <c r="G787" s="612" t="s">
        <v>3127</v>
      </c>
      <c r="H787" s="613">
        <v>4.5</v>
      </c>
      <c r="I787" s="612">
        <v>35</v>
      </c>
      <c r="J787" s="614">
        <v>0.1</v>
      </c>
      <c r="K787" s="613">
        <f t="shared" si="12"/>
        <v>157.5</v>
      </c>
      <c r="L787" s="612" t="s">
        <v>3063</v>
      </c>
      <c r="M787" s="612" t="s">
        <v>3073</v>
      </c>
      <c r="N787" s="612" t="s">
        <v>3074</v>
      </c>
      <c r="O787" s="612" t="s">
        <v>3075</v>
      </c>
      <c r="P787" s="612" t="s">
        <v>988</v>
      </c>
      <c r="Q787" s="612" t="s">
        <v>3128</v>
      </c>
    </row>
    <row r="788" spans="1:17">
      <c r="A788" s="607">
        <v>42540</v>
      </c>
      <c r="B788" s="607">
        <v>42609</v>
      </c>
      <c r="C788" s="607">
        <v>42544</v>
      </c>
      <c r="D788" s="608" t="s">
        <v>3199</v>
      </c>
      <c r="E788" s="608" t="s">
        <v>3080</v>
      </c>
      <c r="F788" s="608" t="s">
        <v>3081</v>
      </c>
      <c r="G788" s="608" t="s">
        <v>3082</v>
      </c>
      <c r="H788" s="609">
        <v>21.05</v>
      </c>
      <c r="I788" s="608">
        <v>36</v>
      </c>
      <c r="J788" s="610">
        <v>0.1</v>
      </c>
      <c r="K788" s="609">
        <f t="shared" si="12"/>
        <v>757.80000000000007</v>
      </c>
      <c r="L788" s="608" t="s">
        <v>3063</v>
      </c>
      <c r="M788" s="608" t="s">
        <v>3073</v>
      </c>
      <c r="N788" s="608" t="s">
        <v>3074</v>
      </c>
      <c r="O788" s="608" t="s">
        <v>3075</v>
      </c>
      <c r="P788" s="608" t="s">
        <v>988</v>
      </c>
      <c r="Q788" s="608" t="s">
        <v>3083</v>
      </c>
    </row>
    <row r="789" spans="1:17">
      <c r="A789" s="611">
        <v>42905</v>
      </c>
      <c r="B789" s="611">
        <v>42931</v>
      </c>
      <c r="C789" s="611">
        <v>42915</v>
      </c>
      <c r="D789" s="612" t="s">
        <v>3199</v>
      </c>
      <c r="E789" s="612" t="s">
        <v>3235</v>
      </c>
      <c r="F789" s="612" t="s">
        <v>3045</v>
      </c>
      <c r="G789" s="612" t="s">
        <v>3206</v>
      </c>
      <c r="H789" s="613">
        <v>21.5</v>
      </c>
      <c r="I789" s="612">
        <v>9</v>
      </c>
      <c r="J789" s="614">
        <v>0.1</v>
      </c>
      <c r="K789" s="613">
        <f t="shared" si="12"/>
        <v>193.5</v>
      </c>
      <c r="L789" s="612" t="s">
        <v>3063</v>
      </c>
      <c r="M789" s="612" t="s">
        <v>3073</v>
      </c>
      <c r="N789" s="612" t="s">
        <v>3074</v>
      </c>
      <c r="O789" s="612" t="s">
        <v>3075</v>
      </c>
      <c r="P789" s="612" t="s">
        <v>988</v>
      </c>
      <c r="Q789" s="612" t="s">
        <v>3099</v>
      </c>
    </row>
    <row r="790" spans="1:17">
      <c r="A790" s="607">
        <v>42541</v>
      </c>
      <c r="B790" s="607">
        <v>42578</v>
      </c>
      <c r="C790" s="607">
        <v>42548</v>
      </c>
      <c r="D790" s="608" t="s">
        <v>3158</v>
      </c>
      <c r="E790" s="608" t="s">
        <v>3286</v>
      </c>
      <c r="F790" s="608" t="s">
        <v>3123</v>
      </c>
      <c r="G790" s="608" t="s">
        <v>3287</v>
      </c>
      <c r="H790" s="609">
        <v>7.45</v>
      </c>
      <c r="I790" s="608">
        <v>24</v>
      </c>
      <c r="J790" s="610">
        <v>0.05</v>
      </c>
      <c r="K790" s="609">
        <f t="shared" si="12"/>
        <v>178.8</v>
      </c>
      <c r="L790" s="608" t="s">
        <v>3047</v>
      </c>
      <c r="M790" s="608" t="s">
        <v>3344</v>
      </c>
      <c r="N790" s="608" t="s">
        <v>3345</v>
      </c>
      <c r="O790" s="608" t="s">
        <v>3346</v>
      </c>
      <c r="P790" s="608" t="s">
        <v>910</v>
      </c>
      <c r="Q790" s="608" t="s">
        <v>3125</v>
      </c>
    </row>
    <row r="791" spans="1:17">
      <c r="A791" s="611">
        <v>42175</v>
      </c>
      <c r="B791" s="611">
        <v>42267</v>
      </c>
      <c r="C791" s="611">
        <v>42175</v>
      </c>
      <c r="D791" s="612" t="s">
        <v>3158</v>
      </c>
      <c r="E791" s="612" t="s">
        <v>3056</v>
      </c>
      <c r="F791" s="612" t="s">
        <v>3045</v>
      </c>
      <c r="G791" s="612" t="s">
        <v>3057</v>
      </c>
      <c r="H791" s="613">
        <v>21</v>
      </c>
      <c r="I791" s="612">
        <v>15</v>
      </c>
      <c r="J791" s="614">
        <v>0.05</v>
      </c>
      <c r="K791" s="613">
        <f t="shared" si="12"/>
        <v>315</v>
      </c>
      <c r="L791" s="612" t="s">
        <v>3047</v>
      </c>
      <c r="M791" s="612" t="s">
        <v>3344</v>
      </c>
      <c r="N791" s="612" t="s">
        <v>3345</v>
      </c>
      <c r="O791" s="612" t="s">
        <v>3346</v>
      </c>
      <c r="P791" s="612" t="s">
        <v>910</v>
      </c>
      <c r="Q791" s="612" t="s">
        <v>3058</v>
      </c>
    </row>
    <row r="792" spans="1:17">
      <c r="A792" s="607">
        <v>43272</v>
      </c>
      <c r="B792" s="607">
        <v>43293</v>
      </c>
      <c r="C792" s="607">
        <v>43278</v>
      </c>
      <c r="D792" s="608" t="s">
        <v>3184</v>
      </c>
      <c r="E792" s="608" t="s">
        <v>3205</v>
      </c>
      <c r="F792" s="608" t="s">
        <v>3045</v>
      </c>
      <c r="G792" s="608" t="s">
        <v>3206</v>
      </c>
      <c r="H792" s="609">
        <v>38</v>
      </c>
      <c r="I792" s="608">
        <v>30</v>
      </c>
      <c r="J792" s="610">
        <v>0.15</v>
      </c>
      <c r="K792" s="609">
        <f t="shared" si="12"/>
        <v>1140</v>
      </c>
      <c r="L792" s="608" t="s">
        <v>3072</v>
      </c>
      <c r="M792" s="608" t="s">
        <v>3267</v>
      </c>
      <c r="N792" s="608" t="s">
        <v>3268</v>
      </c>
      <c r="O792" s="608" t="s">
        <v>3269</v>
      </c>
      <c r="P792" s="608" t="s">
        <v>3156</v>
      </c>
      <c r="Q792" s="608" t="s">
        <v>3058</v>
      </c>
    </row>
    <row r="793" spans="1:17">
      <c r="A793" s="611">
        <v>43272</v>
      </c>
      <c r="B793" s="611">
        <v>43292</v>
      </c>
      <c r="C793" s="611">
        <v>43278</v>
      </c>
      <c r="D793" s="612" t="s">
        <v>3184</v>
      </c>
      <c r="E793" s="612" t="s">
        <v>3370</v>
      </c>
      <c r="F793" s="612" t="s">
        <v>3053</v>
      </c>
      <c r="G793" s="612" t="s">
        <v>3371</v>
      </c>
      <c r="H793" s="613">
        <v>9</v>
      </c>
      <c r="I793" s="612">
        <v>70</v>
      </c>
      <c r="J793" s="614">
        <v>0.15</v>
      </c>
      <c r="K793" s="613">
        <f t="shared" si="12"/>
        <v>630</v>
      </c>
      <c r="L793" s="612" t="s">
        <v>3072</v>
      </c>
      <c r="M793" s="612" t="s">
        <v>3267</v>
      </c>
      <c r="N793" s="612" t="s">
        <v>3268</v>
      </c>
      <c r="O793" s="612" t="s">
        <v>3269</v>
      </c>
      <c r="P793" s="612" t="s">
        <v>3156</v>
      </c>
      <c r="Q793" s="612" t="s">
        <v>3090</v>
      </c>
    </row>
    <row r="794" spans="1:17">
      <c r="A794" s="607">
        <v>42542</v>
      </c>
      <c r="B794" s="607">
        <v>42597</v>
      </c>
      <c r="C794" s="607">
        <v>42542</v>
      </c>
      <c r="D794" s="608" t="s">
        <v>3071</v>
      </c>
      <c r="E794" s="608" t="s">
        <v>3243</v>
      </c>
      <c r="F794" s="608" t="s">
        <v>3061</v>
      </c>
      <c r="G794" s="608" t="s">
        <v>3244</v>
      </c>
      <c r="H794" s="609">
        <v>45.6</v>
      </c>
      <c r="I794" s="608">
        <v>7</v>
      </c>
      <c r="J794" s="610">
        <v>0</v>
      </c>
      <c r="K794" s="609">
        <f t="shared" si="12"/>
        <v>319.2</v>
      </c>
      <c r="L794" s="608" t="s">
        <v>3063</v>
      </c>
      <c r="M794" s="608" t="s">
        <v>3318</v>
      </c>
      <c r="N794" s="608" t="s">
        <v>3319</v>
      </c>
      <c r="O794" s="608" t="s">
        <v>3320</v>
      </c>
      <c r="P794" s="608" t="s">
        <v>3188</v>
      </c>
      <c r="Q794" s="608" t="s">
        <v>3150</v>
      </c>
    </row>
    <row r="795" spans="1:17">
      <c r="A795" s="611">
        <v>42176</v>
      </c>
      <c r="B795" s="611">
        <v>42222</v>
      </c>
      <c r="C795" s="611">
        <v>42178</v>
      </c>
      <c r="D795" s="612" t="s">
        <v>3071</v>
      </c>
      <c r="E795" s="612" t="s">
        <v>3272</v>
      </c>
      <c r="F795" s="612" t="s">
        <v>3108</v>
      </c>
      <c r="G795" s="612" t="s">
        <v>3131</v>
      </c>
      <c r="H795" s="613">
        <v>14</v>
      </c>
      <c r="I795" s="612">
        <v>7</v>
      </c>
      <c r="J795" s="614">
        <v>0</v>
      </c>
      <c r="K795" s="613">
        <f t="shared" si="12"/>
        <v>98</v>
      </c>
      <c r="L795" s="612" t="s">
        <v>3063</v>
      </c>
      <c r="M795" s="612" t="s">
        <v>3318</v>
      </c>
      <c r="N795" s="612" t="s">
        <v>3319</v>
      </c>
      <c r="O795" s="612" t="s">
        <v>3320</v>
      </c>
      <c r="P795" s="612" t="s">
        <v>3188</v>
      </c>
      <c r="Q795" s="612" t="s">
        <v>3183</v>
      </c>
    </row>
    <row r="796" spans="1:17">
      <c r="A796" s="607">
        <v>43273</v>
      </c>
      <c r="B796" s="607">
        <v>43299</v>
      </c>
      <c r="C796" s="607">
        <v>43277</v>
      </c>
      <c r="D796" s="608" t="s">
        <v>3184</v>
      </c>
      <c r="E796" s="608" t="s">
        <v>3056</v>
      </c>
      <c r="F796" s="608" t="s">
        <v>3045</v>
      </c>
      <c r="G796" s="608" t="s">
        <v>3057</v>
      </c>
      <c r="H796" s="609">
        <v>21</v>
      </c>
      <c r="I796" s="608">
        <v>10</v>
      </c>
      <c r="J796" s="610">
        <v>0</v>
      </c>
      <c r="K796" s="609">
        <f t="shared" si="12"/>
        <v>210</v>
      </c>
      <c r="L796" s="608" t="s">
        <v>3072</v>
      </c>
      <c r="M796" s="608" t="s">
        <v>3445</v>
      </c>
      <c r="N796" s="608" t="s">
        <v>3446</v>
      </c>
      <c r="O796" s="608" t="s">
        <v>3447</v>
      </c>
      <c r="P796" s="608" t="s">
        <v>3188</v>
      </c>
      <c r="Q796" s="608" t="s">
        <v>3058</v>
      </c>
    </row>
    <row r="797" spans="1:17">
      <c r="A797" s="611">
        <v>43274</v>
      </c>
      <c r="B797" s="611">
        <v>43332</v>
      </c>
      <c r="C797" s="611">
        <v>43275</v>
      </c>
      <c r="D797" s="612" t="s">
        <v>3158</v>
      </c>
      <c r="E797" s="612" t="s">
        <v>3177</v>
      </c>
      <c r="F797" s="612" t="s">
        <v>3104</v>
      </c>
      <c r="G797" s="612" t="s">
        <v>3178</v>
      </c>
      <c r="H797" s="613">
        <v>49.3</v>
      </c>
      <c r="I797" s="612">
        <v>40</v>
      </c>
      <c r="J797" s="614">
        <v>0</v>
      </c>
      <c r="K797" s="613">
        <f t="shared" si="12"/>
        <v>1972</v>
      </c>
      <c r="L797" s="612" t="s">
        <v>3047</v>
      </c>
      <c r="M797" s="612" t="s">
        <v>3087</v>
      </c>
      <c r="N797" s="612" t="s">
        <v>3088</v>
      </c>
      <c r="O797" s="612" t="s">
        <v>3089</v>
      </c>
      <c r="P797" s="612" t="s">
        <v>982</v>
      </c>
      <c r="Q797" s="612" t="s">
        <v>3179</v>
      </c>
    </row>
    <row r="798" spans="1:17">
      <c r="A798" s="607">
        <v>42178</v>
      </c>
      <c r="B798" s="607">
        <v>42192</v>
      </c>
      <c r="C798" s="607">
        <v>42185</v>
      </c>
      <c r="D798" s="608" t="s">
        <v>3158</v>
      </c>
      <c r="E798" s="608" t="s">
        <v>3180</v>
      </c>
      <c r="F798" s="608" t="s">
        <v>3108</v>
      </c>
      <c r="G798" s="608" t="s">
        <v>3131</v>
      </c>
      <c r="H798" s="609">
        <v>18</v>
      </c>
      <c r="I798" s="608">
        <v>30</v>
      </c>
      <c r="J798" s="610">
        <v>0</v>
      </c>
      <c r="K798" s="609">
        <f t="shared" si="12"/>
        <v>540</v>
      </c>
      <c r="L798" s="608" t="s">
        <v>3047</v>
      </c>
      <c r="M798" s="608" t="s">
        <v>3087</v>
      </c>
      <c r="N798" s="608" t="s">
        <v>3088</v>
      </c>
      <c r="O798" s="608" t="s">
        <v>3089</v>
      </c>
      <c r="P798" s="608" t="s">
        <v>982</v>
      </c>
      <c r="Q798" s="608" t="s">
        <v>3183</v>
      </c>
    </row>
    <row r="799" spans="1:17">
      <c r="A799" s="611">
        <v>42544</v>
      </c>
      <c r="B799" s="611">
        <v>42560</v>
      </c>
      <c r="C799" s="611">
        <v>42549</v>
      </c>
      <c r="D799" s="612" t="s">
        <v>3158</v>
      </c>
      <c r="E799" s="612" t="s">
        <v>3189</v>
      </c>
      <c r="F799" s="612" t="s">
        <v>3061</v>
      </c>
      <c r="G799" s="612" t="s">
        <v>3190</v>
      </c>
      <c r="H799" s="613">
        <v>30</v>
      </c>
      <c r="I799" s="612">
        <v>10</v>
      </c>
      <c r="J799" s="614">
        <v>0</v>
      </c>
      <c r="K799" s="613">
        <f t="shared" si="12"/>
        <v>300</v>
      </c>
      <c r="L799" s="612" t="s">
        <v>3047</v>
      </c>
      <c r="M799" s="612" t="s">
        <v>3087</v>
      </c>
      <c r="N799" s="612" t="s">
        <v>3088</v>
      </c>
      <c r="O799" s="612" t="s">
        <v>3089</v>
      </c>
      <c r="P799" s="612" t="s">
        <v>982</v>
      </c>
      <c r="Q799" s="612" t="s">
        <v>3191</v>
      </c>
    </row>
    <row r="800" spans="1:17">
      <c r="A800" s="607">
        <v>42544</v>
      </c>
      <c r="B800" s="607">
        <v>42616</v>
      </c>
      <c r="C800" s="607">
        <v>42544</v>
      </c>
      <c r="D800" s="608" t="s">
        <v>3084</v>
      </c>
      <c r="E800" s="608" t="s">
        <v>3164</v>
      </c>
      <c r="F800" s="608" t="s">
        <v>3045</v>
      </c>
      <c r="G800" s="608" t="s">
        <v>3046</v>
      </c>
      <c r="H800" s="609">
        <v>32</v>
      </c>
      <c r="I800" s="608">
        <v>24</v>
      </c>
      <c r="J800" s="610">
        <v>0.15</v>
      </c>
      <c r="K800" s="609">
        <f t="shared" si="12"/>
        <v>768</v>
      </c>
      <c r="L800" s="608" t="s">
        <v>3072</v>
      </c>
      <c r="M800" s="608" t="s">
        <v>3389</v>
      </c>
      <c r="N800" s="608" t="s">
        <v>3390</v>
      </c>
      <c r="O800" s="608" t="s">
        <v>186</v>
      </c>
      <c r="P800" s="608" t="s">
        <v>389</v>
      </c>
      <c r="Q800" s="608" t="s">
        <v>3051</v>
      </c>
    </row>
    <row r="801" spans="1:17">
      <c r="A801" s="611">
        <v>42909</v>
      </c>
      <c r="B801" s="611">
        <v>42970</v>
      </c>
      <c r="C801" s="611">
        <v>42909</v>
      </c>
      <c r="D801" s="612" t="s">
        <v>3084</v>
      </c>
      <c r="E801" s="612" t="s">
        <v>3140</v>
      </c>
      <c r="F801" s="612" t="s">
        <v>3077</v>
      </c>
      <c r="G801" s="612" t="s">
        <v>3141</v>
      </c>
      <c r="H801" s="613">
        <v>19</v>
      </c>
      <c r="I801" s="612">
        <v>60</v>
      </c>
      <c r="J801" s="614">
        <v>0</v>
      </c>
      <c r="K801" s="613">
        <f t="shared" si="12"/>
        <v>1140</v>
      </c>
      <c r="L801" s="612" t="s">
        <v>3072</v>
      </c>
      <c r="M801" s="612" t="s">
        <v>3389</v>
      </c>
      <c r="N801" s="612" t="s">
        <v>3390</v>
      </c>
      <c r="O801" s="612" t="s">
        <v>186</v>
      </c>
      <c r="P801" s="612" t="s">
        <v>389</v>
      </c>
      <c r="Q801" s="612" t="s">
        <v>3142</v>
      </c>
    </row>
    <row r="802" spans="1:17">
      <c r="A802" s="607">
        <v>43277</v>
      </c>
      <c r="B802" s="607">
        <v>43337</v>
      </c>
      <c r="C802" s="607">
        <v>43283</v>
      </c>
      <c r="D802" s="608" t="s">
        <v>3084</v>
      </c>
      <c r="E802" s="608" t="s">
        <v>3076</v>
      </c>
      <c r="F802" s="608" t="s">
        <v>3077</v>
      </c>
      <c r="G802" s="608" t="s">
        <v>3078</v>
      </c>
      <c r="H802" s="609">
        <v>9.65</v>
      </c>
      <c r="I802" s="608">
        <v>14</v>
      </c>
      <c r="J802" s="610">
        <v>0</v>
      </c>
      <c r="K802" s="609">
        <f t="shared" si="12"/>
        <v>135.1</v>
      </c>
      <c r="L802" s="608" t="s">
        <v>3072</v>
      </c>
      <c r="M802" s="608" t="s">
        <v>3064</v>
      </c>
      <c r="N802" s="608" t="s">
        <v>3065</v>
      </c>
      <c r="O802" s="608" t="s">
        <v>3066</v>
      </c>
      <c r="P802" s="608" t="s">
        <v>910</v>
      </c>
      <c r="Q802" s="608" t="s">
        <v>3079</v>
      </c>
    </row>
    <row r="803" spans="1:17">
      <c r="A803" s="611">
        <v>42912</v>
      </c>
      <c r="B803" s="611">
        <v>42936</v>
      </c>
      <c r="C803" s="611">
        <v>42919</v>
      </c>
      <c r="D803" s="612" t="s">
        <v>3084</v>
      </c>
      <c r="E803" s="612" t="s">
        <v>3280</v>
      </c>
      <c r="F803" s="612" t="s">
        <v>3108</v>
      </c>
      <c r="G803" s="612" t="s">
        <v>3131</v>
      </c>
      <c r="H803" s="613">
        <v>14</v>
      </c>
      <c r="I803" s="612">
        <v>10</v>
      </c>
      <c r="J803" s="614">
        <v>0.25</v>
      </c>
      <c r="K803" s="613">
        <f t="shared" si="12"/>
        <v>140</v>
      </c>
      <c r="L803" s="612" t="s">
        <v>3072</v>
      </c>
      <c r="M803" s="612" t="s">
        <v>3064</v>
      </c>
      <c r="N803" s="612" t="s">
        <v>3065</v>
      </c>
      <c r="O803" s="612" t="s">
        <v>3066</v>
      </c>
      <c r="P803" s="612" t="s">
        <v>910</v>
      </c>
      <c r="Q803" s="612" t="s">
        <v>3183</v>
      </c>
    </row>
    <row r="804" spans="1:17">
      <c r="A804" s="607">
        <v>42913</v>
      </c>
      <c r="B804" s="607">
        <v>43008</v>
      </c>
      <c r="C804" s="607">
        <v>42921</v>
      </c>
      <c r="D804" s="608" t="s">
        <v>3043</v>
      </c>
      <c r="E804" s="608" t="s">
        <v>3060</v>
      </c>
      <c r="F804" s="608" t="s">
        <v>3061</v>
      </c>
      <c r="G804" s="608" t="s">
        <v>3062</v>
      </c>
      <c r="H804" s="609">
        <v>53</v>
      </c>
      <c r="I804" s="608">
        <v>48</v>
      </c>
      <c r="J804" s="610">
        <v>0.15</v>
      </c>
      <c r="K804" s="609">
        <f t="shared" si="12"/>
        <v>2544</v>
      </c>
      <c r="L804" s="608" t="s">
        <v>3063</v>
      </c>
      <c r="M804" s="608" t="s">
        <v>3230</v>
      </c>
      <c r="N804" s="608" t="s">
        <v>3231</v>
      </c>
      <c r="O804" s="608" t="s">
        <v>3232</v>
      </c>
      <c r="P804" s="608" t="s">
        <v>910</v>
      </c>
      <c r="Q804" s="608" t="s">
        <v>3067</v>
      </c>
    </row>
    <row r="805" spans="1:17">
      <c r="A805" s="611">
        <v>43278</v>
      </c>
      <c r="B805" s="611">
        <v>43324</v>
      </c>
      <c r="C805" s="611">
        <v>43279</v>
      </c>
      <c r="D805" s="612" t="s">
        <v>3043</v>
      </c>
      <c r="E805" s="612" t="s">
        <v>3415</v>
      </c>
      <c r="F805" s="612" t="s">
        <v>3077</v>
      </c>
      <c r="G805" s="612" t="s">
        <v>3416</v>
      </c>
      <c r="H805" s="613">
        <v>9.5</v>
      </c>
      <c r="I805" s="612">
        <v>100</v>
      </c>
      <c r="J805" s="614">
        <v>0.15</v>
      </c>
      <c r="K805" s="613">
        <f t="shared" si="12"/>
        <v>950</v>
      </c>
      <c r="L805" s="612" t="s">
        <v>3063</v>
      </c>
      <c r="M805" s="612" t="s">
        <v>3230</v>
      </c>
      <c r="N805" s="612" t="s">
        <v>3231</v>
      </c>
      <c r="O805" s="612" t="s">
        <v>3232</v>
      </c>
      <c r="P805" s="612" t="s">
        <v>910</v>
      </c>
      <c r="Q805" s="612" t="s">
        <v>3279</v>
      </c>
    </row>
    <row r="806" spans="1:17">
      <c r="A806" s="607">
        <v>42548</v>
      </c>
      <c r="B806" s="607">
        <v>42602</v>
      </c>
      <c r="C806" s="607">
        <v>42558</v>
      </c>
      <c r="D806" s="608" t="s">
        <v>3043</v>
      </c>
      <c r="E806" s="608" t="s">
        <v>3111</v>
      </c>
      <c r="F806" s="608" t="s">
        <v>3045</v>
      </c>
      <c r="G806" s="608" t="s">
        <v>3112</v>
      </c>
      <c r="H806" s="609">
        <v>12.5</v>
      </c>
      <c r="I806" s="608">
        <v>55</v>
      </c>
      <c r="J806" s="610">
        <v>0.15</v>
      </c>
      <c r="K806" s="609">
        <f t="shared" si="12"/>
        <v>687.5</v>
      </c>
      <c r="L806" s="608" t="s">
        <v>3063</v>
      </c>
      <c r="M806" s="608" t="s">
        <v>3230</v>
      </c>
      <c r="N806" s="608" t="s">
        <v>3231</v>
      </c>
      <c r="O806" s="608" t="s">
        <v>3232</v>
      </c>
      <c r="P806" s="608" t="s">
        <v>910</v>
      </c>
      <c r="Q806" s="608" t="s">
        <v>3051</v>
      </c>
    </row>
    <row r="807" spans="1:17">
      <c r="A807" s="611">
        <v>42183</v>
      </c>
      <c r="B807" s="611">
        <v>42195</v>
      </c>
      <c r="C807" s="611">
        <v>42183</v>
      </c>
      <c r="D807" s="612" t="s">
        <v>3288</v>
      </c>
      <c r="E807" s="612" t="s">
        <v>3431</v>
      </c>
      <c r="F807" s="612" t="s">
        <v>3081</v>
      </c>
      <c r="G807" s="612" t="s">
        <v>3432</v>
      </c>
      <c r="H807" s="613">
        <v>28.5</v>
      </c>
      <c r="I807" s="612">
        <v>10</v>
      </c>
      <c r="J807" s="614">
        <v>0.1</v>
      </c>
      <c r="K807" s="613">
        <f t="shared" si="12"/>
        <v>285</v>
      </c>
      <c r="L807" s="612" t="s">
        <v>3047</v>
      </c>
      <c r="M807" s="612" t="s">
        <v>3312</v>
      </c>
      <c r="N807" s="612" t="s">
        <v>3313</v>
      </c>
      <c r="O807" s="612" t="s">
        <v>3314</v>
      </c>
      <c r="P807" s="612" t="s">
        <v>1461</v>
      </c>
      <c r="Q807" s="612" t="s">
        <v>3179</v>
      </c>
    </row>
    <row r="808" spans="1:17">
      <c r="A808" s="607">
        <v>42549</v>
      </c>
      <c r="B808" s="607">
        <v>42572</v>
      </c>
      <c r="C808" s="607">
        <v>42551</v>
      </c>
      <c r="D808" s="608" t="s">
        <v>3288</v>
      </c>
      <c r="E808" s="608" t="s">
        <v>3200</v>
      </c>
      <c r="F808" s="608" t="s">
        <v>3123</v>
      </c>
      <c r="G808" s="608" t="s">
        <v>3201</v>
      </c>
      <c r="H808" s="609">
        <v>39</v>
      </c>
      <c r="I808" s="608">
        <v>8</v>
      </c>
      <c r="J808" s="610">
        <v>0.1</v>
      </c>
      <c r="K808" s="609">
        <f t="shared" si="12"/>
        <v>312</v>
      </c>
      <c r="L808" s="608" t="s">
        <v>3047</v>
      </c>
      <c r="M808" s="608" t="s">
        <v>3312</v>
      </c>
      <c r="N808" s="608" t="s">
        <v>3313</v>
      </c>
      <c r="O808" s="608" t="s">
        <v>3314</v>
      </c>
      <c r="P808" s="608" t="s">
        <v>1461</v>
      </c>
      <c r="Q808" s="608" t="s">
        <v>3139</v>
      </c>
    </row>
    <row r="809" spans="1:17">
      <c r="A809" s="611">
        <v>42549</v>
      </c>
      <c r="B809" s="611">
        <v>42596</v>
      </c>
      <c r="C809" s="611">
        <v>42556</v>
      </c>
      <c r="D809" s="612" t="s">
        <v>3288</v>
      </c>
      <c r="E809" s="612" t="s">
        <v>3265</v>
      </c>
      <c r="F809" s="612" t="s">
        <v>3104</v>
      </c>
      <c r="G809" s="612" t="s">
        <v>3266</v>
      </c>
      <c r="H809" s="613">
        <v>9.1999999999999993</v>
      </c>
      <c r="I809" s="612">
        <v>10</v>
      </c>
      <c r="J809" s="614">
        <v>0</v>
      </c>
      <c r="K809" s="613">
        <f t="shared" si="12"/>
        <v>92</v>
      </c>
      <c r="L809" s="612" t="s">
        <v>3047</v>
      </c>
      <c r="M809" s="612" t="s">
        <v>3312</v>
      </c>
      <c r="N809" s="612" t="s">
        <v>3313</v>
      </c>
      <c r="O809" s="612" t="s">
        <v>3314</v>
      </c>
      <c r="P809" s="612" t="s">
        <v>1461</v>
      </c>
      <c r="Q809" s="612" t="s">
        <v>3106</v>
      </c>
    </row>
    <row r="810" spans="1:17">
      <c r="A810" s="607">
        <v>42914</v>
      </c>
      <c r="B810" s="607">
        <v>43003</v>
      </c>
      <c r="C810" s="607">
        <v>42924</v>
      </c>
      <c r="D810" s="608" t="s">
        <v>3288</v>
      </c>
      <c r="E810" s="608" t="s">
        <v>3165</v>
      </c>
      <c r="F810" s="608" t="s">
        <v>3104</v>
      </c>
      <c r="G810" s="608" t="s">
        <v>3166</v>
      </c>
      <c r="H810" s="609">
        <v>10</v>
      </c>
      <c r="I810" s="608">
        <v>6</v>
      </c>
      <c r="J810" s="610">
        <v>0.1</v>
      </c>
      <c r="K810" s="609">
        <f t="shared" si="12"/>
        <v>60</v>
      </c>
      <c r="L810" s="608" t="s">
        <v>3047</v>
      </c>
      <c r="M810" s="608" t="s">
        <v>3312</v>
      </c>
      <c r="N810" s="608" t="s">
        <v>3313</v>
      </c>
      <c r="O810" s="608" t="s">
        <v>3314</v>
      </c>
      <c r="P810" s="608" t="s">
        <v>1461</v>
      </c>
      <c r="Q810" s="608" t="s">
        <v>3106</v>
      </c>
    </row>
    <row r="811" spans="1:17">
      <c r="A811" s="611">
        <v>42914</v>
      </c>
      <c r="B811" s="611">
        <v>43007</v>
      </c>
      <c r="C811" s="611">
        <v>42921</v>
      </c>
      <c r="D811" s="612" t="s">
        <v>3071</v>
      </c>
      <c r="E811" s="612" t="s">
        <v>3180</v>
      </c>
      <c r="F811" s="612" t="s">
        <v>3108</v>
      </c>
      <c r="G811" s="612" t="s">
        <v>3131</v>
      </c>
      <c r="H811" s="613">
        <v>18</v>
      </c>
      <c r="I811" s="612">
        <v>20</v>
      </c>
      <c r="J811" s="614">
        <v>0.15</v>
      </c>
      <c r="K811" s="613">
        <f t="shared" si="12"/>
        <v>360</v>
      </c>
      <c r="L811" s="612" t="s">
        <v>3047</v>
      </c>
      <c r="M811" s="612" t="s">
        <v>3352</v>
      </c>
      <c r="N811" s="612" t="s">
        <v>3353</v>
      </c>
      <c r="O811" s="612" t="s">
        <v>3354</v>
      </c>
      <c r="P811" s="612" t="s">
        <v>915</v>
      </c>
      <c r="Q811" s="612" t="s">
        <v>3183</v>
      </c>
    </row>
    <row r="812" spans="1:17">
      <c r="A812" s="607">
        <v>43279</v>
      </c>
      <c r="B812" s="607">
        <v>43379</v>
      </c>
      <c r="C812" s="607">
        <v>43281</v>
      </c>
      <c r="D812" s="608" t="s">
        <v>3071</v>
      </c>
      <c r="E812" s="608" t="s">
        <v>3253</v>
      </c>
      <c r="F812" s="608" t="s">
        <v>3081</v>
      </c>
      <c r="G812" s="608" t="s">
        <v>3254</v>
      </c>
      <c r="H812" s="609">
        <v>19.45</v>
      </c>
      <c r="I812" s="608">
        <v>40</v>
      </c>
      <c r="J812" s="610">
        <v>0</v>
      </c>
      <c r="K812" s="609">
        <f t="shared" si="12"/>
        <v>778</v>
      </c>
      <c r="L812" s="608" t="s">
        <v>3047</v>
      </c>
      <c r="M812" s="608" t="s">
        <v>3352</v>
      </c>
      <c r="N812" s="608" t="s">
        <v>3353</v>
      </c>
      <c r="O812" s="608" t="s">
        <v>3354</v>
      </c>
      <c r="P812" s="608" t="s">
        <v>915</v>
      </c>
      <c r="Q812" s="608" t="s">
        <v>3055</v>
      </c>
    </row>
    <row r="813" spans="1:17">
      <c r="A813" s="611">
        <v>43279</v>
      </c>
      <c r="B813" s="611">
        <v>43296</v>
      </c>
      <c r="C813" s="611">
        <v>43286</v>
      </c>
      <c r="D813" s="612" t="s">
        <v>3071</v>
      </c>
      <c r="E813" s="612" t="s">
        <v>3137</v>
      </c>
      <c r="F813" s="612" t="s">
        <v>3104</v>
      </c>
      <c r="G813" s="612" t="s">
        <v>3138</v>
      </c>
      <c r="H813" s="613">
        <v>17.45</v>
      </c>
      <c r="I813" s="612">
        <v>40</v>
      </c>
      <c r="J813" s="614">
        <v>0.15</v>
      </c>
      <c r="K813" s="613">
        <f t="shared" si="12"/>
        <v>698</v>
      </c>
      <c r="L813" s="612" t="s">
        <v>3047</v>
      </c>
      <c r="M813" s="612" t="s">
        <v>3352</v>
      </c>
      <c r="N813" s="612" t="s">
        <v>3353</v>
      </c>
      <c r="O813" s="612" t="s">
        <v>3354</v>
      </c>
      <c r="P813" s="612" t="s">
        <v>915</v>
      </c>
      <c r="Q813" s="612" t="s">
        <v>3139</v>
      </c>
    </row>
    <row r="814" spans="1:17">
      <c r="A814" s="607">
        <v>42915</v>
      </c>
      <c r="B814" s="607">
        <v>42932</v>
      </c>
      <c r="C814" s="607">
        <v>42916</v>
      </c>
      <c r="D814" s="608" t="s">
        <v>3199</v>
      </c>
      <c r="E814" s="608" t="s">
        <v>3302</v>
      </c>
      <c r="F814" s="608" t="s">
        <v>3045</v>
      </c>
      <c r="G814" s="608" t="s">
        <v>3303</v>
      </c>
      <c r="H814" s="609">
        <v>36</v>
      </c>
      <c r="I814" s="608">
        <v>18</v>
      </c>
      <c r="J814" s="610">
        <v>0</v>
      </c>
      <c r="K814" s="609">
        <f t="shared" si="12"/>
        <v>648</v>
      </c>
      <c r="L814" s="608" t="s">
        <v>3063</v>
      </c>
      <c r="M814" s="608" t="s">
        <v>3153</v>
      </c>
      <c r="N814" s="608" t="s">
        <v>3154</v>
      </c>
      <c r="O814" s="608" t="s">
        <v>3155</v>
      </c>
      <c r="P814" s="608" t="s">
        <v>3156</v>
      </c>
      <c r="Q814" s="608" t="s">
        <v>3099</v>
      </c>
    </row>
    <row r="815" spans="1:17">
      <c r="A815" s="611">
        <v>42915</v>
      </c>
      <c r="B815" s="611">
        <v>42937</v>
      </c>
      <c r="C815" s="611">
        <v>42925</v>
      </c>
      <c r="D815" s="612" t="s">
        <v>3199</v>
      </c>
      <c r="E815" s="612" t="s">
        <v>3260</v>
      </c>
      <c r="F815" s="612" t="s">
        <v>3108</v>
      </c>
      <c r="G815" s="612" t="s">
        <v>3261</v>
      </c>
      <c r="H815" s="613">
        <v>7.75</v>
      </c>
      <c r="I815" s="612">
        <v>30</v>
      </c>
      <c r="J815" s="614">
        <v>0</v>
      </c>
      <c r="K815" s="613">
        <f t="shared" si="12"/>
        <v>232.5</v>
      </c>
      <c r="L815" s="612" t="s">
        <v>3063</v>
      </c>
      <c r="M815" s="612" t="s">
        <v>3153</v>
      </c>
      <c r="N815" s="612" t="s">
        <v>3154</v>
      </c>
      <c r="O815" s="612" t="s">
        <v>3155</v>
      </c>
      <c r="P815" s="612" t="s">
        <v>3156</v>
      </c>
      <c r="Q815" s="612" t="s">
        <v>3150</v>
      </c>
    </row>
    <row r="816" spans="1:17">
      <c r="A816" s="607">
        <v>43281</v>
      </c>
      <c r="B816" s="607">
        <v>43323</v>
      </c>
      <c r="C816" s="607">
        <v>43286</v>
      </c>
      <c r="D816" s="608" t="s">
        <v>3199</v>
      </c>
      <c r="E816" s="608" t="s">
        <v>3056</v>
      </c>
      <c r="F816" s="608" t="s">
        <v>3045</v>
      </c>
      <c r="G816" s="608" t="s">
        <v>3057</v>
      </c>
      <c r="H816" s="609">
        <v>21</v>
      </c>
      <c r="I816" s="608">
        <v>15</v>
      </c>
      <c r="J816" s="610">
        <v>0</v>
      </c>
      <c r="K816" s="609">
        <f t="shared" si="12"/>
        <v>315</v>
      </c>
      <c r="L816" s="608" t="s">
        <v>3072</v>
      </c>
      <c r="M816" s="608" t="s">
        <v>3207</v>
      </c>
      <c r="N816" s="608" t="s">
        <v>3208</v>
      </c>
      <c r="O816" s="608" t="s">
        <v>3209</v>
      </c>
      <c r="P816" s="608" t="s">
        <v>1373</v>
      </c>
      <c r="Q816" s="608" t="s">
        <v>3058</v>
      </c>
    </row>
    <row r="817" spans="1:17">
      <c r="A817" s="611">
        <v>42916</v>
      </c>
      <c r="B817" s="611">
        <v>42992</v>
      </c>
      <c r="C817" s="611">
        <v>42923</v>
      </c>
      <c r="D817" s="612" t="s">
        <v>3199</v>
      </c>
      <c r="E817" s="612" t="s">
        <v>3111</v>
      </c>
      <c r="F817" s="612" t="s">
        <v>3045</v>
      </c>
      <c r="G817" s="612" t="s">
        <v>3112</v>
      </c>
      <c r="H817" s="613">
        <v>12.5</v>
      </c>
      <c r="I817" s="612">
        <v>30</v>
      </c>
      <c r="J817" s="614">
        <v>0</v>
      </c>
      <c r="K817" s="613">
        <f t="shared" si="12"/>
        <v>375</v>
      </c>
      <c r="L817" s="612" t="s">
        <v>3072</v>
      </c>
      <c r="M817" s="612" t="s">
        <v>3207</v>
      </c>
      <c r="N817" s="612" t="s">
        <v>3208</v>
      </c>
      <c r="O817" s="612" t="s">
        <v>3209</v>
      </c>
      <c r="P817" s="612" t="s">
        <v>1373</v>
      </c>
      <c r="Q817" s="612" t="s">
        <v>3051</v>
      </c>
    </row>
    <row r="818" spans="1:17">
      <c r="A818" s="607">
        <v>43281</v>
      </c>
      <c r="B818" s="607">
        <v>43288</v>
      </c>
      <c r="C818" s="607">
        <v>43284</v>
      </c>
      <c r="D818" s="608" t="s">
        <v>3199</v>
      </c>
      <c r="E818" s="608" t="s">
        <v>3180</v>
      </c>
      <c r="F818" s="608" t="s">
        <v>3108</v>
      </c>
      <c r="G818" s="608" t="s">
        <v>3131</v>
      </c>
      <c r="H818" s="609">
        <v>18</v>
      </c>
      <c r="I818" s="608">
        <v>6</v>
      </c>
      <c r="J818" s="610">
        <v>0</v>
      </c>
      <c r="K818" s="609">
        <f t="shared" si="12"/>
        <v>108</v>
      </c>
      <c r="L818" s="608" t="s">
        <v>3072</v>
      </c>
      <c r="M818" s="608" t="s">
        <v>3207</v>
      </c>
      <c r="N818" s="608" t="s">
        <v>3208</v>
      </c>
      <c r="O818" s="608" t="s">
        <v>3209</v>
      </c>
      <c r="P818" s="608" t="s">
        <v>1373</v>
      </c>
      <c r="Q818" s="608" t="s">
        <v>3183</v>
      </c>
    </row>
    <row r="819" spans="1:17">
      <c r="A819" s="611">
        <v>42185</v>
      </c>
      <c r="B819" s="611">
        <v>42206</v>
      </c>
      <c r="C819" s="611">
        <v>42192</v>
      </c>
      <c r="D819" s="612" t="s">
        <v>3199</v>
      </c>
      <c r="E819" s="612" t="s">
        <v>3137</v>
      </c>
      <c r="F819" s="612" t="s">
        <v>3104</v>
      </c>
      <c r="G819" s="612" t="s">
        <v>3138</v>
      </c>
      <c r="H819" s="613">
        <v>17.45</v>
      </c>
      <c r="I819" s="612">
        <v>14</v>
      </c>
      <c r="J819" s="614">
        <v>0</v>
      </c>
      <c r="K819" s="613">
        <f t="shared" si="12"/>
        <v>244.29999999999998</v>
      </c>
      <c r="L819" s="612" t="s">
        <v>3072</v>
      </c>
      <c r="M819" s="612" t="s">
        <v>3207</v>
      </c>
      <c r="N819" s="612" t="s">
        <v>3208</v>
      </c>
      <c r="O819" s="612" t="s">
        <v>3209</v>
      </c>
      <c r="P819" s="612" t="s">
        <v>1373</v>
      </c>
      <c r="Q819" s="612" t="s">
        <v>3139</v>
      </c>
    </row>
    <row r="820" spans="1:17">
      <c r="A820" s="607">
        <v>42551</v>
      </c>
      <c r="B820" s="607">
        <v>42648</v>
      </c>
      <c r="C820" s="607">
        <v>42551</v>
      </c>
      <c r="D820" s="608" t="s">
        <v>3199</v>
      </c>
      <c r="E820" s="608" t="s">
        <v>3085</v>
      </c>
      <c r="F820" s="608" t="s">
        <v>3053</v>
      </c>
      <c r="G820" s="608" t="s">
        <v>3086</v>
      </c>
      <c r="H820" s="609">
        <v>21</v>
      </c>
      <c r="I820" s="608">
        <v>24</v>
      </c>
      <c r="J820" s="610">
        <v>0</v>
      </c>
      <c r="K820" s="609">
        <f t="shared" si="12"/>
        <v>504</v>
      </c>
      <c r="L820" s="608" t="s">
        <v>3072</v>
      </c>
      <c r="M820" s="608" t="s">
        <v>3207</v>
      </c>
      <c r="N820" s="608" t="s">
        <v>3208</v>
      </c>
      <c r="O820" s="608" t="s">
        <v>3209</v>
      </c>
      <c r="P820" s="608" t="s">
        <v>1373</v>
      </c>
      <c r="Q820" s="608" t="s">
        <v>3090</v>
      </c>
    </row>
    <row r="821" spans="1:17">
      <c r="A821" s="611">
        <v>42185</v>
      </c>
      <c r="B821" s="611">
        <v>42192</v>
      </c>
      <c r="C821" s="611">
        <v>42188</v>
      </c>
      <c r="D821" s="612" t="s">
        <v>3071</v>
      </c>
      <c r="E821" s="612" t="s">
        <v>3148</v>
      </c>
      <c r="F821" s="612" t="s">
        <v>3081</v>
      </c>
      <c r="G821" s="612" t="s">
        <v>3149</v>
      </c>
      <c r="H821" s="613">
        <v>13</v>
      </c>
      <c r="I821" s="612">
        <v>10</v>
      </c>
      <c r="J821" s="614">
        <v>0.05</v>
      </c>
      <c r="K821" s="613">
        <f t="shared" si="12"/>
        <v>130</v>
      </c>
      <c r="L821" s="612" t="s">
        <v>3047</v>
      </c>
      <c r="M821" s="612" t="s">
        <v>3174</v>
      </c>
      <c r="N821" s="612" t="s">
        <v>3175</v>
      </c>
      <c r="O821" s="612" t="s">
        <v>3176</v>
      </c>
      <c r="P821" s="612" t="s">
        <v>910</v>
      </c>
      <c r="Q821" s="612" t="s">
        <v>3150</v>
      </c>
    </row>
    <row r="822" spans="1:17">
      <c r="A822" s="607">
        <v>42551</v>
      </c>
      <c r="B822" s="607">
        <v>42638</v>
      </c>
      <c r="C822" s="607">
        <v>42560</v>
      </c>
      <c r="D822" s="608" t="s">
        <v>3071</v>
      </c>
      <c r="E822" s="608" t="s">
        <v>3137</v>
      </c>
      <c r="F822" s="608" t="s">
        <v>3104</v>
      </c>
      <c r="G822" s="608" t="s">
        <v>3138</v>
      </c>
      <c r="H822" s="609">
        <v>17.45</v>
      </c>
      <c r="I822" s="608">
        <v>30</v>
      </c>
      <c r="J822" s="610">
        <v>0.05</v>
      </c>
      <c r="K822" s="609">
        <f t="shared" si="12"/>
        <v>523.5</v>
      </c>
      <c r="L822" s="608" t="s">
        <v>3047</v>
      </c>
      <c r="M822" s="608" t="s">
        <v>3174</v>
      </c>
      <c r="N822" s="608" t="s">
        <v>3175</v>
      </c>
      <c r="O822" s="608" t="s">
        <v>3176</v>
      </c>
      <c r="P822" s="608" t="s">
        <v>910</v>
      </c>
      <c r="Q822" s="608" t="s">
        <v>3139</v>
      </c>
    </row>
    <row r="823" spans="1:17">
      <c r="A823" s="611">
        <v>42185</v>
      </c>
      <c r="B823" s="611">
        <v>42261</v>
      </c>
      <c r="C823" s="611">
        <v>42190</v>
      </c>
      <c r="D823" s="612" t="s">
        <v>3071</v>
      </c>
      <c r="E823" s="612" t="s">
        <v>3370</v>
      </c>
      <c r="F823" s="612" t="s">
        <v>3053</v>
      </c>
      <c r="G823" s="612" t="s">
        <v>3371</v>
      </c>
      <c r="H823" s="613">
        <v>9</v>
      </c>
      <c r="I823" s="612">
        <v>20</v>
      </c>
      <c r="J823" s="614">
        <v>0.05</v>
      </c>
      <c r="K823" s="613">
        <f t="shared" si="12"/>
        <v>180</v>
      </c>
      <c r="L823" s="612" t="s">
        <v>3047</v>
      </c>
      <c r="M823" s="612" t="s">
        <v>3174</v>
      </c>
      <c r="N823" s="612" t="s">
        <v>3175</v>
      </c>
      <c r="O823" s="612" t="s">
        <v>3176</v>
      </c>
      <c r="P823" s="612" t="s">
        <v>910</v>
      </c>
      <c r="Q823" s="612" t="s">
        <v>3090</v>
      </c>
    </row>
    <row r="824" spans="1:17">
      <c r="A824" s="607">
        <v>43281</v>
      </c>
      <c r="B824" s="607">
        <v>43298</v>
      </c>
      <c r="C824" s="607">
        <v>43289</v>
      </c>
      <c r="D824" s="608" t="s">
        <v>3071</v>
      </c>
      <c r="E824" s="608" t="s">
        <v>3177</v>
      </c>
      <c r="F824" s="608" t="s">
        <v>3104</v>
      </c>
      <c r="G824" s="608" t="s">
        <v>3178</v>
      </c>
      <c r="H824" s="609">
        <v>49.3</v>
      </c>
      <c r="I824" s="608">
        <v>20</v>
      </c>
      <c r="J824" s="610">
        <v>0.05</v>
      </c>
      <c r="K824" s="609">
        <f t="shared" si="12"/>
        <v>986</v>
      </c>
      <c r="L824" s="608" t="s">
        <v>3047</v>
      </c>
      <c r="M824" s="608" t="s">
        <v>3174</v>
      </c>
      <c r="N824" s="608" t="s">
        <v>3175</v>
      </c>
      <c r="O824" s="608" t="s">
        <v>3176</v>
      </c>
      <c r="P824" s="608" t="s">
        <v>910</v>
      </c>
      <c r="Q824" s="608" t="s">
        <v>3179</v>
      </c>
    </row>
    <row r="825" spans="1:17">
      <c r="A825" s="611">
        <v>42919</v>
      </c>
      <c r="B825" s="611">
        <v>43018</v>
      </c>
      <c r="C825" s="611">
        <v>42925</v>
      </c>
      <c r="D825" s="612" t="s">
        <v>3059</v>
      </c>
      <c r="E825" s="612" t="s">
        <v>3068</v>
      </c>
      <c r="F825" s="612" t="s">
        <v>3061</v>
      </c>
      <c r="G825" s="612" t="s">
        <v>3069</v>
      </c>
      <c r="H825" s="613">
        <v>23.25</v>
      </c>
      <c r="I825" s="612">
        <v>30</v>
      </c>
      <c r="J825" s="614">
        <v>0.2</v>
      </c>
      <c r="K825" s="613">
        <f t="shared" si="12"/>
        <v>697.5</v>
      </c>
      <c r="L825" s="612" t="s">
        <v>3047</v>
      </c>
      <c r="M825" s="612" t="s">
        <v>3347</v>
      </c>
      <c r="N825" s="612" t="s">
        <v>3348</v>
      </c>
      <c r="O825" s="612" t="s">
        <v>3349</v>
      </c>
      <c r="P825" s="612" t="s">
        <v>3188</v>
      </c>
      <c r="Q825" s="612" t="s">
        <v>3070</v>
      </c>
    </row>
    <row r="826" spans="1:17">
      <c r="A826" s="607">
        <v>43284</v>
      </c>
      <c r="B826" s="607">
        <v>43310</v>
      </c>
      <c r="C826" s="607">
        <v>43284</v>
      </c>
      <c r="D826" s="608" t="s">
        <v>3059</v>
      </c>
      <c r="E826" s="608" t="s">
        <v>3126</v>
      </c>
      <c r="F826" s="608" t="s">
        <v>3108</v>
      </c>
      <c r="G826" s="608" t="s">
        <v>3127</v>
      </c>
      <c r="H826" s="609">
        <v>4.5</v>
      </c>
      <c r="I826" s="608">
        <v>18</v>
      </c>
      <c r="J826" s="610">
        <v>0.2</v>
      </c>
      <c r="K826" s="609">
        <f t="shared" si="12"/>
        <v>81</v>
      </c>
      <c r="L826" s="608" t="s">
        <v>3047</v>
      </c>
      <c r="M826" s="608" t="s">
        <v>3347</v>
      </c>
      <c r="N826" s="608" t="s">
        <v>3348</v>
      </c>
      <c r="O826" s="608" t="s">
        <v>3349</v>
      </c>
      <c r="P826" s="608" t="s">
        <v>3188</v>
      </c>
      <c r="Q826" s="608" t="s">
        <v>3128</v>
      </c>
    </row>
    <row r="827" spans="1:17">
      <c r="A827" s="611">
        <v>42188</v>
      </c>
      <c r="B827" s="611">
        <v>42261</v>
      </c>
      <c r="C827" s="611">
        <v>42190</v>
      </c>
      <c r="D827" s="612" t="s">
        <v>3059</v>
      </c>
      <c r="E827" s="612" t="s">
        <v>3265</v>
      </c>
      <c r="F827" s="612" t="s">
        <v>3104</v>
      </c>
      <c r="G827" s="612" t="s">
        <v>3266</v>
      </c>
      <c r="H827" s="613">
        <v>9.1999999999999993</v>
      </c>
      <c r="I827" s="612">
        <v>35</v>
      </c>
      <c r="J827" s="614">
        <v>0.2</v>
      </c>
      <c r="K827" s="613">
        <f t="shared" si="12"/>
        <v>322</v>
      </c>
      <c r="L827" s="612" t="s">
        <v>3047</v>
      </c>
      <c r="M827" s="612" t="s">
        <v>3347</v>
      </c>
      <c r="N827" s="612" t="s">
        <v>3348</v>
      </c>
      <c r="O827" s="612" t="s">
        <v>3349</v>
      </c>
      <c r="P827" s="612" t="s">
        <v>3188</v>
      </c>
      <c r="Q827" s="612" t="s">
        <v>3106</v>
      </c>
    </row>
    <row r="828" spans="1:17">
      <c r="A828" s="607">
        <v>42188</v>
      </c>
      <c r="B828" s="607">
        <v>42283</v>
      </c>
      <c r="C828" s="607">
        <v>42195</v>
      </c>
      <c r="D828" s="608" t="s">
        <v>3059</v>
      </c>
      <c r="E828" s="608" t="s">
        <v>3060</v>
      </c>
      <c r="F828" s="608" t="s">
        <v>3061</v>
      </c>
      <c r="G828" s="608" t="s">
        <v>3062</v>
      </c>
      <c r="H828" s="609">
        <v>53</v>
      </c>
      <c r="I828" s="608">
        <v>20</v>
      </c>
      <c r="J828" s="610">
        <v>0.2</v>
      </c>
      <c r="K828" s="609">
        <f t="shared" si="12"/>
        <v>1060</v>
      </c>
      <c r="L828" s="608" t="s">
        <v>3047</v>
      </c>
      <c r="M828" s="608" t="s">
        <v>3347</v>
      </c>
      <c r="N828" s="608" t="s">
        <v>3348</v>
      </c>
      <c r="O828" s="608" t="s">
        <v>3349</v>
      </c>
      <c r="P828" s="608" t="s">
        <v>3188</v>
      </c>
      <c r="Q828" s="608" t="s">
        <v>3067</v>
      </c>
    </row>
    <row r="829" spans="1:17">
      <c r="A829" s="611">
        <v>42554</v>
      </c>
      <c r="B829" s="611">
        <v>42595</v>
      </c>
      <c r="C829" s="611">
        <v>42563</v>
      </c>
      <c r="D829" s="612" t="s">
        <v>3059</v>
      </c>
      <c r="E829" s="612" t="s">
        <v>3192</v>
      </c>
      <c r="F829" s="612" t="s">
        <v>3053</v>
      </c>
      <c r="G829" s="612" t="s">
        <v>3092</v>
      </c>
      <c r="H829" s="613">
        <v>38</v>
      </c>
      <c r="I829" s="612">
        <v>40</v>
      </c>
      <c r="J829" s="614">
        <v>0.2</v>
      </c>
      <c r="K829" s="613">
        <f t="shared" si="12"/>
        <v>1520</v>
      </c>
      <c r="L829" s="612" t="s">
        <v>3047</v>
      </c>
      <c r="M829" s="612" t="s">
        <v>3347</v>
      </c>
      <c r="N829" s="612" t="s">
        <v>3348</v>
      </c>
      <c r="O829" s="612" t="s">
        <v>3349</v>
      </c>
      <c r="P829" s="612" t="s">
        <v>3188</v>
      </c>
      <c r="Q829" s="612" t="s">
        <v>3093</v>
      </c>
    </row>
    <row r="830" spans="1:17">
      <c r="A830" s="607">
        <v>42555</v>
      </c>
      <c r="B830" s="607">
        <v>42564</v>
      </c>
      <c r="C830" s="607">
        <v>42564</v>
      </c>
      <c r="D830" s="608" t="s">
        <v>3199</v>
      </c>
      <c r="E830" s="608" t="s">
        <v>3044</v>
      </c>
      <c r="F830" s="608" t="s">
        <v>3045</v>
      </c>
      <c r="G830" s="608" t="s">
        <v>3046</v>
      </c>
      <c r="H830" s="609">
        <v>34.799999999999997</v>
      </c>
      <c r="I830" s="608">
        <v>24</v>
      </c>
      <c r="J830" s="610">
        <v>0</v>
      </c>
      <c r="K830" s="609">
        <f t="shared" si="12"/>
        <v>835.19999999999993</v>
      </c>
      <c r="L830" s="608" t="s">
        <v>3063</v>
      </c>
      <c r="M830" s="608" t="s">
        <v>3372</v>
      </c>
      <c r="N830" s="608" t="s">
        <v>3373</v>
      </c>
      <c r="O830" s="608" t="s">
        <v>3374</v>
      </c>
      <c r="P830" s="608" t="s">
        <v>1727</v>
      </c>
      <c r="Q830" s="608" t="s">
        <v>3051</v>
      </c>
    </row>
    <row r="831" spans="1:17">
      <c r="A831" s="611">
        <v>42555</v>
      </c>
      <c r="B831" s="611">
        <v>42652</v>
      </c>
      <c r="C831" s="611">
        <v>42565</v>
      </c>
      <c r="D831" s="612" t="s">
        <v>3129</v>
      </c>
      <c r="E831" s="612" t="s">
        <v>3293</v>
      </c>
      <c r="F831" s="612" t="s">
        <v>3053</v>
      </c>
      <c r="G831" s="612" t="s">
        <v>3294</v>
      </c>
      <c r="H831" s="613">
        <v>33.25</v>
      </c>
      <c r="I831" s="612">
        <v>30</v>
      </c>
      <c r="J831" s="614">
        <v>0</v>
      </c>
      <c r="K831" s="613">
        <f t="shared" si="12"/>
        <v>997.5</v>
      </c>
      <c r="L831" s="612" t="s">
        <v>3072</v>
      </c>
      <c r="M831" s="612" t="s">
        <v>3257</v>
      </c>
      <c r="N831" s="612" t="s">
        <v>3258</v>
      </c>
      <c r="O831" s="612" t="s">
        <v>3259</v>
      </c>
      <c r="P831" s="612" t="s">
        <v>910</v>
      </c>
      <c r="Q831" s="612" t="s">
        <v>3150</v>
      </c>
    </row>
    <row r="832" spans="1:17">
      <c r="A832" s="607">
        <v>42189</v>
      </c>
      <c r="B832" s="607">
        <v>42264</v>
      </c>
      <c r="C832" s="607">
        <v>42197</v>
      </c>
      <c r="D832" s="608" t="s">
        <v>3129</v>
      </c>
      <c r="E832" s="608" t="s">
        <v>3260</v>
      </c>
      <c r="F832" s="608" t="s">
        <v>3108</v>
      </c>
      <c r="G832" s="608" t="s">
        <v>3261</v>
      </c>
      <c r="H832" s="609">
        <v>7.75</v>
      </c>
      <c r="I832" s="608">
        <v>20</v>
      </c>
      <c r="J832" s="610">
        <v>0</v>
      </c>
      <c r="K832" s="609">
        <f t="shared" si="12"/>
        <v>155</v>
      </c>
      <c r="L832" s="608" t="s">
        <v>3072</v>
      </c>
      <c r="M832" s="608" t="s">
        <v>3257</v>
      </c>
      <c r="N832" s="608" t="s">
        <v>3258</v>
      </c>
      <c r="O832" s="608" t="s">
        <v>3259</v>
      </c>
      <c r="P832" s="608" t="s">
        <v>910</v>
      </c>
      <c r="Q832" s="608" t="s">
        <v>3150</v>
      </c>
    </row>
    <row r="833" spans="1:17">
      <c r="A833" s="611">
        <v>43286</v>
      </c>
      <c r="B833" s="611">
        <v>43382</v>
      </c>
      <c r="C833" s="611">
        <v>43296</v>
      </c>
      <c r="D833" s="612" t="s">
        <v>3158</v>
      </c>
      <c r="E833" s="612" t="s">
        <v>3338</v>
      </c>
      <c r="F833" s="612" t="s">
        <v>3053</v>
      </c>
      <c r="G833" s="612" t="s">
        <v>3339</v>
      </c>
      <c r="H833" s="613">
        <v>7</v>
      </c>
      <c r="I833" s="612">
        <v>30</v>
      </c>
      <c r="J833" s="614">
        <v>0</v>
      </c>
      <c r="K833" s="613">
        <f t="shared" si="12"/>
        <v>210</v>
      </c>
      <c r="L833" s="612" t="s">
        <v>3072</v>
      </c>
      <c r="M833" s="612" t="s">
        <v>3387</v>
      </c>
      <c r="N833" s="612" t="s">
        <v>3388</v>
      </c>
      <c r="O833" s="612" t="s">
        <v>186</v>
      </c>
      <c r="P833" s="612" t="s">
        <v>389</v>
      </c>
      <c r="Q833" s="612" t="s">
        <v>3067</v>
      </c>
    </row>
    <row r="834" spans="1:17">
      <c r="A834" s="607">
        <v>43286</v>
      </c>
      <c r="B834" s="607">
        <v>43344</v>
      </c>
      <c r="C834" s="607">
        <v>43288</v>
      </c>
      <c r="D834" s="608" t="s">
        <v>3158</v>
      </c>
      <c r="E834" s="608" t="s">
        <v>3143</v>
      </c>
      <c r="F834" s="608" t="s">
        <v>3123</v>
      </c>
      <c r="G834" s="608" t="s">
        <v>3144</v>
      </c>
      <c r="H834" s="609">
        <v>32.799999999999997</v>
      </c>
      <c r="I834" s="608">
        <v>18</v>
      </c>
      <c r="J834" s="610">
        <v>0</v>
      </c>
      <c r="K834" s="609">
        <f t="shared" si="12"/>
        <v>590.4</v>
      </c>
      <c r="L834" s="608" t="s">
        <v>3072</v>
      </c>
      <c r="M834" s="608" t="s">
        <v>3387</v>
      </c>
      <c r="N834" s="608" t="s">
        <v>3388</v>
      </c>
      <c r="O834" s="608" t="s">
        <v>186</v>
      </c>
      <c r="P834" s="608" t="s">
        <v>389</v>
      </c>
      <c r="Q834" s="608" t="s">
        <v>3067</v>
      </c>
    </row>
    <row r="835" spans="1:17">
      <c r="A835" s="611">
        <v>42921</v>
      </c>
      <c r="B835" s="611">
        <v>42983</v>
      </c>
      <c r="C835" s="611">
        <v>42927</v>
      </c>
      <c r="D835" s="612" t="s">
        <v>3158</v>
      </c>
      <c r="E835" s="612" t="s">
        <v>3362</v>
      </c>
      <c r="F835" s="612" t="s">
        <v>3104</v>
      </c>
      <c r="G835" s="612" t="s">
        <v>3363</v>
      </c>
      <c r="H835" s="613">
        <v>9.5</v>
      </c>
      <c r="I835" s="612">
        <v>25</v>
      </c>
      <c r="J835" s="614">
        <v>0</v>
      </c>
      <c r="K835" s="613">
        <f t="shared" ref="K835:K898" si="13">I835*H835</f>
        <v>237.5</v>
      </c>
      <c r="L835" s="612" t="s">
        <v>3072</v>
      </c>
      <c r="M835" s="612" t="s">
        <v>3387</v>
      </c>
      <c r="N835" s="612" t="s">
        <v>3388</v>
      </c>
      <c r="O835" s="612" t="s">
        <v>186</v>
      </c>
      <c r="P835" s="612" t="s">
        <v>389</v>
      </c>
      <c r="Q835" s="612" t="s">
        <v>3367</v>
      </c>
    </row>
    <row r="836" spans="1:17">
      <c r="A836" s="607">
        <v>42556</v>
      </c>
      <c r="B836" s="607">
        <v>42577</v>
      </c>
      <c r="C836" s="607">
        <v>42556</v>
      </c>
      <c r="D836" s="608" t="s">
        <v>3158</v>
      </c>
      <c r="E836" s="608" t="s">
        <v>3060</v>
      </c>
      <c r="F836" s="608" t="s">
        <v>3061</v>
      </c>
      <c r="G836" s="608" t="s">
        <v>3062</v>
      </c>
      <c r="H836" s="609">
        <v>53</v>
      </c>
      <c r="I836" s="608">
        <v>20</v>
      </c>
      <c r="J836" s="610">
        <v>0</v>
      </c>
      <c r="K836" s="609">
        <f t="shared" si="13"/>
        <v>1060</v>
      </c>
      <c r="L836" s="608" t="s">
        <v>3072</v>
      </c>
      <c r="M836" s="608" t="s">
        <v>3387</v>
      </c>
      <c r="N836" s="608" t="s">
        <v>3388</v>
      </c>
      <c r="O836" s="608" t="s">
        <v>186</v>
      </c>
      <c r="P836" s="608" t="s">
        <v>389</v>
      </c>
      <c r="Q836" s="608" t="s">
        <v>3067</v>
      </c>
    </row>
    <row r="837" spans="1:17">
      <c r="A837" s="611">
        <v>42921</v>
      </c>
      <c r="B837" s="611">
        <v>42983</v>
      </c>
      <c r="C837" s="611">
        <v>42926</v>
      </c>
      <c r="D837" s="612" t="s">
        <v>3158</v>
      </c>
      <c r="E837" s="612" t="s">
        <v>3251</v>
      </c>
      <c r="F837" s="612" t="s">
        <v>3077</v>
      </c>
      <c r="G837" s="612" t="s">
        <v>3252</v>
      </c>
      <c r="H837" s="613">
        <v>15</v>
      </c>
      <c r="I837" s="612">
        <v>3</v>
      </c>
      <c r="J837" s="614">
        <v>0</v>
      </c>
      <c r="K837" s="613">
        <f t="shared" si="13"/>
        <v>45</v>
      </c>
      <c r="L837" s="612" t="s">
        <v>3072</v>
      </c>
      <c r="M837" s="612" t="s">
        <v>3387</v>
      </c>
      <c r="N837" s="612" t="s">
        <v>3388</v>
      </c>
      <c r="O837" s="612" t="s">
        <v>186</v>
      </c>
      <c r="P837" s="612" t="s">
        <v>389</v>
      </c>
      <c r="Q837" s="612" t="s">
        <v>3142</v>
      </c>
    </row>
    <row r="838" spans="1:17">
      <c r="A838" s="607">
        <v>43287</v>
      </c>
      <c r="B838" s="607">
        <v>43291</v>
      </c>
      <c r="C838" s="607">
        <v>43294</v>
      </c>
      <c r="D838" s="608" t="s">
        <v>3059</v>
      </c>
      <c r="E838" s="608" t="s">
        <v>3076</v>
      </c>
      <c r="F838" s="608" t="s">
        <v>3077</v>
      </c>
      <c r="G838" s="608" t="s">
        <v>3078</v>
      </c>
      <c r="H838" s="609">
        <v>9.65</v>
      </c>
      <c r="I838" s="608">
        <v>12</v>
      </c>
      <c r="J838" s="610">
        <v>0.05</v>
      </c>
      <c r="K838" s="609">
        <f t="shared" si="13"/>
        <v>115.80000000000001</v>
      </c>
      <c r="L838" s="608" t="s">
        <v>3063</v>
      </c>
      <c r="M838" s="608" t="s">
        <v>3202</v>
      </c>
      <c r="N838" s="608" t="s">
        <v>3203</v>
      </c>
      <c r="O838" s="608" t="s">
        <v>3204</v>
      </c>
      <c r="P838" s="608" t="s">
        <v>982</v>
      </c>
      <c r="Q838" s="608" t="s">
        <v>3079</v>
      </c>
    </row>
    <row r="839" spans="1:17">
      <c r="A839" s="611">
        <v>42557</v>
      </c>
      <c r="B839" s="611">
        <v>42614</v>
      </c>
      <c r="C839" s="611">
        <v>42564</v>
      </c>
      <c r="D839" s="612" t="s">
        <v>3059</v>
      </c>
      <c r="E839" s="612" t="s">
        <v>3122</v>
      </c>
      <c r="F839" s="612" t="s">
        <v>3123</v>
      </c>
      <c r="G839" s="612" t="s">
        <v>3124</v>
      </c>
      <c r="H839" s="613">
        <v>24</v>
      </c>
      <c r="I839" s="612">
        <v>18</v>
      </c>
      <c r="J839" s="614">
        <v>0.05</v>
      </c>
      <c r="K839" s="613">
        <f t="shared" si="13"/>
        <v>432</v>
      </c>
      <c r="L839" s="612" t="s">
        <v>3063</v>
      </c>
      <c r="M839" s="612" t="s">
        <v>3202</v>
      </c>
      <c r="N839" s="612" t="s">
        <v>3203</v>
      </c>
      <c r="O839" s="612" t="s">
        <v>3204</v>
      </c>
      <c r="P839" s="612" t="s">
        <v>982</v>
      </c>
      <c r="Q839" s="612" t="s">
        <v>3125</v>
      </c>
    </row>
    <row r="840" spans="1:17">
      <c r="A840" s="607">
        <v>42558</v>
      </c>
      <c r="B840" s="607">
        <v>42584</v>
      </c>
      <c r="C840" s="607">
        <v>42565</v>
      </c>
      <c r="D840" s="608" t="s">
        <v>3184</v>
      </c>
      <c r="E840" s="608" t="s">
        <v>3193</v>
      </c>
      <c r="F840" s="608" t="s">
        <v>3077</v>
      </c>
      <c r="G840" s="608" t="s">
        <v>3194</v>
      </c>
      <c r="H840" s="609">
        <v>25.89</v>
      </c>
      <c r="I840" s="608">
        <v>20</v>
      </c>
      <c r="J840" s="610">
        <v>0</v>
      </c>
      <c r="K840" s="609">
        <f t="shared" si="13"/>
        <v>517.79999999999995</v>
      </c>
      <c r="L840" s="608" t="s">
        <v>3063</v>
      </c>
      <c r="M840" s="608" t="s">
        <v>3212</v>
      </c>
      <c r="N840" s="608" t="s">
        <v>3213</v>
      </c>
      <c r="O840" s="608" t="s">
        <v>3214</v>
      </c>
      <c r="P840" s="608" t="s">
        <v>910</v>
      </c>
      <c r="Q840" s="608" t="s">
        <v>3195</v>
      </c>
    </row>
    <row r="841" spans="1:17">
      <c r="A841" s="611">
        <v>42558</v>
      </c>
      <c r="B841" s="611">
        <v>42634</v>
      </c>
      <c r="C841" s="611">
        <v>42561</v>
      </c>
      <c r="D841" s="612" t="s">
        <v>3184</v>
      </c>
      <c r="E841" s="612" t="s">
        <v>3177</v>
      </c>
      <c r="F841" s="612" t="s">
        <v>3104</v>
      </c>
      <c r="G841" s="612" t="s">
        <v>3178</v>
      </c>
      <c r="H841" s="613">
        <v>49.3</v>
      </c>
      <c r="I841" s="612">
        <v>15</v>
      </c>
      <c r="J841" s="614">
        <v>0.25</v>
      </c>
      <c r="K841" s="613">
        <f t="shared" si="13"/>
        <v>739.5</v>
      </c>
      <c r="L841" s="612" t="s">
        <v>3063</v>
      </c>
      <c r="M841" s="612" t="s">
        <v>3212</v>
      </c>
      <c r="N841" s="612" t="s">
        <v>3213</v>
      </c>
      <c r="O841" s="612" t="s">
        <v>3214</v>
      </c>
      <c r="P841" s="612" t="s">
        <v>910</v>
      </c>
      <c r="Q841" s="612" t="s">
        <v>3179</v>
      </c>
    </row>
    <row r="842" spans="1:17">
      <c r="A842" s="607">
        <v>42923</v>
      </c>
      <c r="B842" s="607">
        <v>42962</v>
      </c>
      <c r="C842" s="607">
        <v>42929</v>
      </c>
      <c r="D842" s="608" t="s">
        <v>3199</v>
      </c>
      <c r="E842" s="608" t="s">
        <v>3253</v>
      </c>
      <c r="F842" s="608" t="s">
        <v>3081</v>
      </c>
      <c r="G842" s="608" t="s">
        <v>3254</v>
      </c>
      <c r="H842" s="609">
        <v>19.45</v>
      </c>
      <c r="I842" s="608">
        <v>10</v>
      </c>
      <c r="J842" s="610">
        <v>0</v>
      </c>
      <c r="K842" s="609">
        <f t="shared" si="13"/>
        <v>194.5</v>
      </c>
      <c r="L842" s="608" t="s">
        <v>3072</v>
      </c>
      <c r="M842" s="608" t="s">
        <v>3196</v>
      </c>
      <c r="N842" s="608" t="s">
        <v>3197</v>
      </c>
      <c r="O842" s="608" t="s">
        <v>3198</v>
      </c>
      <c r="P842" s="608" t="s">
        <v>1303</v>
      </c>
      <c r="Q842" s="608" t="s">
        <v>3055</v>
      </c>
    </row>
    <row r="843" spans="1:17">
      <c r="A843" s="611">
        <v>42923</v>
      </c>
      <c r="B843" s="611">
        <v>42993</v>
      </c>
      <c r="C843" s="611">
        <v>42926</v>
      </c>
      <c r="D843" s="612" t="s">
        <v>3199</v>
      </c>
      <c r="E843" s="612" t="s">
        <v>3060</v>
      </c>
      <c r="F843" s="612" t="s">
        <v>3061</v>
      </c>
      <c r="G843" s="612" t="s">
        <v>3062</v>
      </c>
      <c r="H843" s="613">
        <v>53</v>
      </c>
      <c r="I843" s="612">
        <v>50</v>
      </c>
      <c r="J843" s="614">
        <v>0</v>
      </c>
      <c r="K843" s="613">
        <f t="shared" si="13"/>
        <v>2650</v>
      </c>
      <c r="L843" s="612" t="s">
        <v>3072</v>
      </c>
      <c r="M843" s="612" t="s">
        <v>3196</v>
      </c>
      <c r="N843" s="612" t="s">
        <v>3197</v>
      </c>
      <c r="O843" s="612" t="s">
        <v>3198</v>
      </c>
      <c r="P843" s="612" t="s">
        <v>1303</v>
      </c>
      <c r="Q843" s="612" t="s">
        <v>3067</v>
      </c>
    </row>
    <row r="844" spans="1:17">
      <c r="A844" s="607">
        <v>42561</v>
      </c>
      <c r="B844" s="607">
        <v>42620</v>
      </c>
      <c r="C844" s="607">
        <v>42567</v>
      </c>
      <c r="D844" s="608" t="s">
        <v>3158</v>
      </c>
      <c r="E844" s="608" t="s">
        <v>3094</v>
      </c>
      <c r="F844" s="608" t="s">
        <v>3045</v>
      </c>
      <c r="G844" s="608" t="s">
        <v>3095</v>
      </c>
      <c r="H844" s="609">
        <v>2.5</v>
      </c>
      <c r="I844" s="608">
        <v>20</v>
      </c>
      <c r="J844" s="610">
        <v>0.1</v>
      </c>
      <c r="K844" s="609">
        <f t="shared" si="13"/>
        <v>50</v>
      </c>
      <c r="L844" s="608" t="s">
        <v>3063</v>
      </c>
      <c r="M844" s="608" t="s">
        <v>3283</v>
      </c>
      <c r="N844" s="608" t="s">
        <v>3284</v>
      </c>
      <c r="O844" s="608" t="s">
        <v>3285</v>
      </c>
      <c r="P844" s="608" t="s">
        <v>1743</v>
      </c>
      <c r="Q844" s="608" t="s">
        <v>3099</v>
      </c>
    </row>
    <row r="845" spans="1:17">
      <c r="A845" s="611">
        <v>42195</v>
      </c>
      <c r="B845" s="611">
        <v>42199</v>
      </c>
      <c r="C845" s="611">
        <v>42195</v>
      </c>
      <c r="D845" s="612" t="s">
        <v>3158</v>
      </c>
      <c r="E845" s="612" t="s">
        <v>3177</v>
      </c>
      <c r="F845" s="612" t="s">
        <v>3104</v>
      </c>
      <c r="G845" s="612" t="s">
        <v>3178</v>
      </c>
      <c r="H845" s="613">
        <v>49.3</v>
      </c>
      <c r="I845" s="612">
        <v>10</v>
      </c>
      <c r="J845" s="614">
        <v>0.1</v>
      </c>
      <c r="K845" s="613">
        <f t="shared" si="13"/>
        <v>493</v>
      </c>
      <c r="L845" s="612" t="s">
        <v>3063</v>
      </c>
      <c r="M845" s="612" t="s">
        <v>3283</v>
      </c>
      <c r="N845" s="612" t="s">
        <v>3284</v>
      </c>
      <c r="O845" s="612" t="s">
        <v>3285</v>
      </c>
      <c r="P845" s="612" t="s">
        <v>1743</v>
      </c>
      <c r="Q845" s="612" t="s">
        <v>3179</v>
      </c>
    </row>
    <row r="846" spans="1:17">
      <c r="A846" s="607">
        <v>43292</v>
      </c>
      <c r="B846" s="607">
        <v>43319</v>
      </c>
      <c r="C846" s="607">
        <v>43300</v>
      </c>
      <c r="D846" s="608" t="s">
        <v>3199</v>
      </c>
      <c r="E846" s="608" t="s">
        <v>3140</v>
      </c>
      <c r="F846" s="608" t="s">
        <v>3077</v>
      </c>
      <c r="G846" s="608" t="s">
        <v>3141</v>
      </c>
      <c r="H846" s="609">
        <v>19</v>
      </c>
      <c r="I846" s="608">
        <v>25</v>
      </c>
      <c r="J846" s="610">
        <v>0</v>
      </c>
      <c r="K846" s="609">
        <f t="shared" si="13"/>
        <v>475</v>
      </c>
      <c r="L846" s="608" t="s">
        <v>3072</v>
      </c>
      <c r="M846" s="608" t="s">
        <v>3277</v>
      </c>
      <c r="N846" s="608" t="s">
        <v>3278</v>
      </c>
      <c r="O846" s="608" t="s">
        <v>3075</v>
      </c>
      <c r="P846" s="608" t="s">
        <v>988</v>
      </c>
      <c r="Q846" s="608" t="s">
        <v>3142</v>
      </c>
    </row>
    <row r="847" spans="1:17">
      <c r="A847" s="611">
        <v>43292</v>
      </c>
      <c r="B847" s="611">
        <v>43379</v>
      </c>
      <c r="C847" s="611">
        <v>43295</v>
      </c>
      <c r="D847" s="612" t="s">
        <v>3199</v>
      </c>
      <c r="E847" s="612" t="s">
        <v>3338</v>
      </c>
      <c r="F847" s="612" t="s">
        <v>3053</v>
      </c>
      <c r="G847" s="612" t="s">
        <v>3339</v>
      </c>
      <c r="H847" s="613">
        <v>7</v>
      </c>
      <c r="I847" s="612">
        <v>70</v>
      </c>
      <c r="J847" s="614">
        <v>0</v>
      </c>
      <c r="K847" s="613">
        <f t="shared" si="13"/>
        <v>490</v>
      </c>
      <c r="L847" s="612" t="s">
        <v>3072</v>
      </c>
      <c r="M847" s="612" t="s">
        <v>3277</v>
      </c>
      <c r="N847" s="612" t="s">
        <v>3278</v>
      </c>
      <c r="O847" s="612" t="s">
        <v>3075</v>
      </c>
      <c r="P847" s="612" t="s">
        <v>988</v>
      </c>
      <c r="Q847" s="612" t="s">
        <v>3067</v>
      </c>
    </row>
    <row r="848" spans="1:17">
      <c r="A848" s="607">
        <v>42562</v>
      </c>
      <c r="B848" s="607">
        <v>42586</v>
      </c>
      <c r="C848" s="607">
        <v>42566</v>
      </c>
      <c r="D848" s="608" t="s">
        <v>3071</v>
      </c>
      <c r="E848" s="608" t="s">
        <v>3111</v>
      </c>
      <c r="F848" s="608" t="s">
        <v>3045</v>
      </c>
      <c r="G848" s="608" t="s">
        <v>3112</v>
      </c>
      <c r="H848" s="609">
        <v>12.5</v>
      </c>
      <c r="I848" s="608">
        <v>6</v>
      </c>
      <c r="J848" s="610">
        <v>0.05</v>
      </c>
      <c r="K848" s="609">
        <f t="shared" si="13"/>
        <v>75</v>
      </c>
      <c r="L848" s="608" t="s">
        <v>3047</v>
      </c>
      <c r="M848" s="608" t="s">
        <v>3185</v>
      </c>
      <c r="N848" s="608" t="s">
        <v>3186</v>
      </c>
      <c r="O848" s="608" t="s">
        <v>3187</v>
      </c>
      <c r="P848" s="608" t="s">
        <v>3188</v>
      </c>
      <c r="Q848" s="608" t="s">
        <v>3051</v>
      </c>
    </row>
    <row r="849" spans="1:17">
      <c r="A849" s="611">
        <v>42562</v>
      </c>
      <c r="B849" s="611">
        <v>42612</v>
      </c>
      <c r="C849" s="611">
        <v>42568</v>
      </c>
      <c r="D849" s="612" t="s">
        <v>3071</v>
      </c>
      <c r="E849" s="612" t="s">
        <v>3122</v>
      </c>
      <c r="F849" s="612" t="s">
        <v>3123</v>
      </c>
      <c r="G849" s="612" t="s">
        <v>3124</v>
      </c>
      <c r="H849" s="613">
        <v>24</v>
      </c>
      <c r="I849" s="612">
        <v>25</v>
      </c>
      <c r="J849" s="614">
        <v>0.05</v>
      </c>
      <c r="K849" s="613">
        <f t="shared" si="13"/>
        <v>600</v>
      </c>
      <c r="L849" s="612" t="s">
        <v>3047</v>
      </c>
      <c r="M849" s="612" t="s">
        <v>3185</v>
      </c>
      <c r="N849" s="612" t="s">
        <v>3186</v>
      </c>
      <c r="O849" s="612" t="s">
        <v>3187</v>
      </c>
      <c r="P849" s="612" t="s">
        <v>3188</v>
      </c>
      <c r="Q849" s="612" t="s">
        <v>3125</v>
      </c>
    </row>
    <row r="850" spans="1:17">
      <c r="A850" s="607">
        <v>42562</v>
      </c>
      <c r="B850" s="607">
        <v>42614</v>
      </c>
      <c r="C850" s="607">
        <v>42570</v>
      </c>
      <c r="D850" s="608" t="s">
        <v>3071</v>
      </c>
      <c r="E850" s="608" t="s">
        <v>3200</v>
      </c>
      <c r="F850" s="608" t="s">
        <v>3123</v>
      </c>
      <c r="G850" s="608" t="s">
        <v>3201</v>
      </c>
      <c r="H850" s="609">
        <v>39</v>
      </c>
      <c r="I850" s="608">
        <v>16</v>
      </c>
      <c r="J850" s="610">
        <v>0.05</v>
      </c>
      <c r="K850" s="609">
        <f t="shared" si="13"/>
        <v>624</v>
      </c>
      <c r="L850" s="608" t="s">
        <v>3047</v>
      </c>
      <c r="M850" s="608" t="s">
        <v>3185</v>
      </c>
      <c r="N850" s="608" t="s">
        <v>3186</v>
      </c>
      <c r="O850" s="608" t="s">
        <v>3187</v>
      </c>
      <c r="P850" s="608" t="s">
        <v>3188</v>
      </c>
      <c r="Q850" s="608" t="s">
        <v>3139</v>
      </c>
    </row>
    <row r="851" spans="1:17">
      <c r="A851" s="611">
        <v>42928</v>
      </c>
      <c r="B851" s="611">
        <v>42942</v>
      </c>
      <c r="C851" s="611">
        <v>42934</v>
      </c>
      <c r="D851" s="612" t="s">
        <v>3184</v>
      </c>
      <c r="E851" s="612" t="s">
        <v>3293</v>
      </c>
      <c r="F851" s="612" t="s">
        <v>3053</v>
      </c>
      <c r="G851" s="612" t="s">
        <v>3294</v>
      </c>
      <c r="H851" s="613">
        <v>33.25</v>
      </c>
      <c r="I851" s="612">
        <v>18</v>
      </c>
      <c r="J851" s="614">
        <v>0.1</v>
      </c>
      <c r="K851" s="613">
        <f t="shared" si="13"/>
        <v>598.5</v>
      </c>
      <c r="L851" s="612" t="s">
        <v>3072</v>
      </c>
      <c r="M851" s="612" t="s">
        <v>3364</v>
      </c>
      <c r="N851" s="612" t="s">
        <v>3365</v>
      </c>
      <c r="O851" s="612" t="s">
        <v>3366</v>
      </c>
      <c r="P851" s="612" t="s">
        <v>859</v>
      </c>
      <c r="Q851" s="612" t="s">
        <v>3150</v>
      </c>
    </row>
    <row r="852" spans="1:17">
      <c r="A852" s="607">
        <v>42563</v>
      </c>
      <c r="B852" s="607">
        <v>42571</v>
      </c>
      <c r="C852" s="607">
        <v>42565</v>
      </c>
      <c r="D852" s="608" t="s">
        <v>3184</v>
      </c>
      <c r="E852" s="608" t="s">
        <v>3126</v>
      </c>
      <c r="F852" s="608" t="s">
        <v>3108</v>
      </c>
      <c r="G852" s="608" t="s">
        <v>3127</v>
      </c>
      <c r="H852" s="609">
        <v>4.5</v>
      </c>
      <c r="I852" s="608">
        <v>25</v>
      </c>
      <c r="J852" s="610">
        <v>0.1</v>
      </c>
      <c r="K852" s="609">
        <f t="shared" si="13"/>
        <v>112.5</v>
      </c>
      <c r="L852" s="608" t="s">
        <v>3072</v>
      </c>
      <c r="M852" s="608" t="s">
        <v>3364</v>
      </c>
      <c r="N852" s="608" t="s">
        <v>3365</v>
      </c>
      <c r="O852" s="608" t="s">
        <v>3366</v>
      </c>
      <c r="P852" s="608" t="s">
        <v>859</v>
      </c>
      <c r="Q852" s="608" t="s">
        <v>3128</v>
      </c>
    </row>
    <row r="853" spans="1:17">
      <c r="A853" s="611">
        <v>43294</v>
      </c>
      <c r="B853" s="611">
        <v>43300</v>
      </c>
      <c r="C853" s="611">
        <v>43300</v>
      </c>
      <c r="D853" s="612" t="s">
        <v>3129</v>
      </c>
      <c r="E853" s="612" t="s">
        <v>3300</v>
      </c>
      <c r="F853" s="612" t="s">
        <v>3077</v>
      </c>
      <c r="G853" s="612" t="s">
        <v>3301</v>
      </c>
      <c r="H853" s="613">
        <v>62.5</v>
      </c>
      <c r="I853" s="612">
        <v>18</v>
      </c>
      <c r="J853" s="614">
        <v>0.15</v>
      </c>
      <c r="K853" s="613">
        <f t="shared" si="13"/>
        <v>1125</v>
      </c>
      <c r="L853" s="612" t="s">
        <v>3063</v>
      </c>
      <c r="M853" s="612" t="s">
        <v>3202</v>
      </c>
      <c r="N853" s="612" t="s">
        <v>3203</v>
      </c>
      <c r="O853" s="612" t="s">
        <v>3204</v>
      </c>
      <c r="P853" s="612" t="s">
        <v>982</v>
      </c>
      <c r="Q853" s="612" t="s">
        <v>3139</v>
      </c>
    </row>
    <row r="854" spans="1:17">
      <c r="A854" s="607">
        <v>42198</v>
      </c>
      <c r="B854" s="607">
        <v>42209</v>
      </c>
      <c r="C854" s="607">
        <v>42200</v>
      </c>
      <c r="D854" s="608" t="s">
        <v>3129</v>
      </c>
      <c r="E854" s="608" t="s">
        <v>3056</v>
      </c>
      <c r="F854" s="608" t="s">
        <v>3045</v>
      </c>
      <c r="G854" s="608" t="s">
        <v>3057</v>
      </c>
      <c r="H854" s="609">
        <v>21</v>
      </c>
      <c r="I854" s="608">
        <v>35</v>
      </c>
      <c r="J854" s="610">
        <v>0.15</v>
      </c>
      <c r="K854" s="609">
        <f t="shared" si="13"/>
        <v>735</v>
      </c>
      <c r="L854" s="608" t="s">
        <v>3063</v>
      </c>
      <c r="M854" s="608" t="s">
        <v>3202</v>
      </c>
      <c r="N854" s="608" t="s">
        <v>3203</v>
      </c>
      <c r="O854" s="608" t="s">
        <v>3204</v>
      </c>
      <c r="P854" s="608" t="s">
        <v>982</v>
      </c>
      <c r="Q854" s="608" t="s">
        <v>3058</v>
      </c>
    </row>
    <row r="855" spans="1:17">
      <c r="A855" s="611">
        <v>43294</v>
      </c>
      <c r="B855" s="611">
        <v>43336</v>
      </c>
      <c r="C855" s="611">
        <v>43295</v>
      </c>
      <c r="D855" s="612" t="s">
        <v>3129</v>
      </c>
      <c r="E855" s="612" t="s">
        <v>3210</v>
      </c>
      <c r="F855" s="612" t="s">
        <v>3108</v>
      </c>
      <c r="G855" s="612" t="s">
        <v>3211</v>
      </c>
      <c r="H855" s="613">
        <v>18</v>
      </c>
      <c r="I855" s="612">
        <v>10</v>
      </c>
      <c r="J855" s="614">
        <v>0</v>
      </c>
      <c r="K855" s="613">
        <f t="shared" si="13"/>
        <v>180</v>
      </c>
      <c r="L855" s="612" t="s">
        <v>3063</v>
      </c>
      <c r="M855" s="612" t="s">
        <v>3202</v>
      </c>
      <c r="N855" s="612" t="s">
        <v>3203</v>
      </c>
      <c r="O855" s="612" t="s">
        <v>3204</v>
      </c>
      <c r="P855" s="612" t="s">
        <v>982</v>
      </c>
      <c r="Q855" s="612" t="s">
        <v>3115</v>
      </c>
    </row>
    <row r="856" spans="1:17">
      <c r="A856" s="607">
        <v>42198</v>
      </c>
      <c r="B856" s="607">
        <v>42244</v>
      </c>
      <c r="C856" s="607">
        <v>42208</v>
      </c>
      <c r="D856" s="608" t="s">
        <v>3158</v>
      </c>
      <c r="E856" s="608" t="s">
        <v>3060</v>
      </c>
      <c r="F856" s="608" t="s">
        <v>3061</v>
      </c>
      <c r="G856" s="608" t="s">
        <v>3062</v>
      </c>
      <c r="H856" s="609">
        <v>53</v>
      </c>
      <c r="I856" s="608">
        <v>3</v>
      </c>
      <c r="J856" s="610">
        <v>0</v>
      </c>
      <c r="K856" s="609">
        <f t="shared" si="13"/>
        <v>159</v>
      </c>
      <c r="L856" s="608" t="s">
        <v>3063</v>
      </c>
      <c r="M856" s="608" t="s">
        <v>3304</v>
      </c>
      <c r="N856" s="608" t="s">
        <v>3305</v>
      </c>
      <c r="O856" s="608" t="s">
        <v>3306</v>
      </c>
      <c r="P856" s="608" t="s">
        <v>921</v>
      </c>
      <c r="Q856" s="608" t="s">
        <v>3067</v>
      </c>
    </row>
    <row r="857" spans="1:17">
      <c r="A857" s="611">
        <v>42198</v>
      </c>
      <c r="B857" s="611">
        <v>42237</v>
      </c>
      <c r="C857" s="611">
        <v>42205</v>
      </c>
      <c r="D857" s="612" t="s">
        <v>3158</v>
      </c>
      <c r="E857" s="612" t="s">
        <v>3111</v>
      </c>
      <c r="F857" s="612" t="s">
        <v>3045</v>
      </c>
      <c r="G857" s="612" t="s">
        <v>3112</v>
      </c>
      <c r="H857" s="613">
        <v>12.5</v>
      </c>
      <c r="I857" s="612">
        <v>60</v>
      </c>
      <c r="J857" s="614">
        <v>0.2</v>
      </c>
      <c r="K857" s="613">
        <f t="shared" si="13"/>
        <v>750</v>
      </c>
      <c r="L857" s="612" t="s">
        <v>3063</v>
      </c>
      <c r="M857" s="612" t="s">
        <v>3304</v>
      </c>
      <c r="N857" s="612" t="s">
        <v>3305</v>
      </c>
      <c r="O857" s="612" t="s">
        <v>3306</v>
      </c>
      <c r="P857" s="612" t="s">
        <v>921</v>
      </c>
      <c r="Q857" s="612" t="s">
        <v>3051</v>
      </c>
    </row>
    <row r="858" spans="1:17">
      <c r="A858" s="607">
        <v>43294</v>
      </c>
      <c r="B858" s="607">
        <v>43305</v>
      </c>
      <c r="C858" s="607">
        <v>43298</v>
      </c>
      <c r="D858" s="608" t="s">
        <v>3158</v>
      </c>
      <c r="E858" s="608" t="s">
        <v>3136</v>
      </c>
      <c r="F858" s="608" t="s">
        <v>3045</v>
      </c>
      <c r="G858" s="608" t="s">
        <v>3117</v>
      </c>
      <c r="H858" s="609">
        <v>55</v>
      </c>
      <c r="I858" s="608">
        <v>40</v>
      </c>
      <c r="J858" s="610">
        <v>0.2</v>
      </c>
      <c r="K858" s="609">
        <f t="shared" si="13"/>
        <v>2200</v>
      </c>
      <c r="L858" s="608" t="s">
        <v>3063</v>
      </c>
      <c r="M858" s="608" t="s">
        <v>3304</v>
      </c>
      <c r="N858" s="608" t="s">
        <v>3305</v>
      </c>
      <c r="O858" s="608" t="s">
        <v>3306</v>
      </c>
      <c r="P858" s="608" t="s">
        <v>921</v>
      </c>
      <c r="Q858" s="608" t="s">
        <v>3102</v>
      </c>
    </row>
    <row r="859" spans="1:17">
      <c r="A859" s="611">
        <v>42930</v>
      </c>
      <c r="B859" s="611">
        <v>43007</v>
      </c>
      <c r="C859" s="611">
        <v>42935</v>
      </c>
      <c r="D859" s="612" t="s">
        <v>3084</v>
      </c>
      <c r="E859" s="612" t="s">
        <v>3233</v>
      </c>
      <c r="F859" s="612" t="s">
        <v>3077</v>
      </c>
      <c r="G859" s="612" t="s">
        <v>3234</v>
      </c>
      <c r="H859" s="613">
        <v>31</v>
      </c>
      <c r="I859" s="612">
        <v>5</v>
      </c>
      <c r="J859" s="614">
        <v>0</v>
      </c>
      <c r="K859" s="613">
        <f t="shared" si="13"/>
        <v>155</v>
      </c>
      <c r="L859" s="612" t="s">
        <v>3047</v>
      </c>
      <c r="M859" s="612" t="s">
        <v>3398</v>
      </c>
      <c r="N859" s="612" t="s">
        <v>3399</v>
      </c>
      <c r="O859" s="612" t="s">
        <v>3400</v>
      </c>
      <c r="P859" s="612" t="s">
        <v>1461</v>
      </c>
      <c r="Q859" s="612" t="s">
        <v>3121</v>
      </c>
    </row>
    <row r="860" spans="1:17">
      <c r="A860" s="607">
        <v>42933</v>
      </c>
      <c r="B860" s="607">
        <v>42967</v>
      </c>
      <c r="C860" s="607">
        <v>42934</v>
      </c>
      <c r="D860" s="608" t="s">
        <v>3043</v>
      </c>
      <c r="E860" s="608" t="s">
        <v>3210</v>
      </c>
      <c r="F860" s="608" t="s">
        <v>3108</v>
      </c>
      <c r="G860" s="608" t="s">
        <v>3211</v>
      </c>
      <c r="H860" s="609">
        <v>18</v>
      </c>
      <c r="I860" s="608">
        <v>30</v>
      </c>
      <c r="J860" s="610">
        <v>0</v>
      </c>
      <c r="K860" s="609">
        <f t="shared" si="13"/>
        <v>540</v>
      </c>
      <c r="L860" s="608" t="s">
        <v>3063</v>
      </c>
      <c r="M860" s="608" t="s">
        <v>3185</v>
      </c>
      <c r="N860" s="608" t="s">
        <v>3186</v>
      </c>
      <c r="O860" s="608" t="s">
        <v>3187</v>
      </c>
      <c r="P860" s="608" t="s">
        <v>3188</v>
      </c>
      <c r="Q860" s="608" t="s">
        <v>3115</v>
      </c>
    </row>
    <row r="861" spans="1:17">
      <c r="A861" s="611">
        <v>42568</v>
      </c>
      <c r="B861" s="611">
        <v>42662</v>
      </c>
      <c r="C861" s="611">
        <v>42578</v>
      </c>
      <c r="D861" s="612" t="s">
        <v>3043</v>
      </c>
      <c r="E861" s="612" t="s">
        <v>3111</v>
      </c>
      <c r="F861" s="612" t="s">
        <v>3045</v>
      </c>
      <c r="G861" s="612" t="s">
        <v>3112</v>
      </c>
      <c r="H861" s="613">
        <v>12.5</v>
      </c>
      <c r="I861" s="612">
        <v>35</v>
      </c>
      <c r="J861" s="614">
        <v>0.2</v>
      </c>
      <c r="K861" s="613">
        <f t="shared" si="13"/>
        <v>437.5</v>
      </c>
      <c r="L861" s="612" t="s">
        <v>3063</v>
      </c>
      <c r="M861" s="612" t="s">
        <v>3185</v>
      </c>
      <c r="N861" s="612" t="s">
        <v>3186</v>
      </c>
      <c r="O861" s="612" t="s">
        <v>3187</v>
      </c>
      <c r="P861" s="612" t="s">
        <v>3188</v>
      </c>
      <c r="Q861" s="612" t="s">
        <v>3051</v>
      </c>
    </row>
    <row r="862" spans="1:17">
      <c r="A862" s="607">
        <v>42569</v>
      </c>
      <c r="B862" s="607">
        <v>42610</v>
      </c>
      <c r="C862" s="607">
        <v>42579</v>
      </c>
      <c r="D862" s="608" t="s">
        <v>3084</v>
      </c>
      <c r="E862" s="608" t="s">
        <v>3192</v>
      </c>
      <c r="F862" s="608" t="s">
        <v>3053</v>
      </c>
      <c r="G862" s="608" t="s">
        <v>3092</v>
      </c>
      <c r="H862" s="609">
        <v>38</v>
      </c>
      <c r="I862" s="608">
        <v>60</v>
      </c>
      <c r="J862" s="610">
        <v>0.05</v>
      </c>
      <c r="K862" s="609">
        <f t="shared" si="13"/>
        <v>2280</v>
      </c>
      <c r="L862" s="608" t="s">
        <v>3047</v>
      </c>
      <c r="M862" s="608" t="s">
        <v>3364</v>
      </c>
      <c r="N862" s="608" t="s">
        <v>3365</v>
      </c>
      <c r="O862" s="608" t="s">
        <v>3366</v>
      </c>
      <c r="P862" s="608" t="s">
        <v>859</v>
      </c>
      <c r="Q862" s="608" t="s">
        <v>3093</v>
      </c>
    </row>
    <row r="863" spans="1:17">
      <c r="A863" s="611">
        <v>42203</v>
      </c>
      <c r="B863" s="611">
        <v>42242</v>
      </c>
      <c r="C863" s="611">
        <v>42203</v>
      </c>
      <c r="D863" s="612" t="s">
        <v>3084</v>
      </c>
      <c r="E863" s="612" t="s">
        <v>3056</v>
      </c>
      <c r="F863" s="612" t="s">
        <v>3045</v>
      </c>
      <c r="G863" s="612" t="s">
        <v>3057</v>
      </c>
      <c r="H863" s="613">
        <v>21</v>
      </c>
      <c r="I863" s="612">
        <v>15</v>
      </c>
      <c r="J863" s="614">
        <v>0.05</v>
      </c>
      <c r="K863" s="613">
        <f t="shared" si="13"/>
        <v>315</v>
      </c>
      <c r="L863" s="612" t="s">
        <v>3047</v>
      </c>
      <c r="M863" s="612" t="s">
        <v>3364</v>
      </c>
      <c r="N863" s="612" t="s">
        <v>3365</v>
      </c>
      <c r="O863" s="612" t="s">
        <v>3366</v>
      </c>
      <c r="P863" s="612" t="s">
        <v>859</v>
      </c>
      <c r="Q863" s="612" t="s">
        <v>3058</v>
      </c>
    </row>
    <row r="864" spans="1:17">
      <c r="A864" s="607">
        <v>42569</v>
      </c>
      <c r="B864" s="607">
        <v>42577</v>
      </c>
      <c r="C864" s="607">
        <v>42573</v>
      </c>
      <c r="D864" s="608" t="s">
        <v>3184</v>
      </c>
      <c r="E864" s="608" t="s">
        <v>3052</v>
      </c>
      <c r="F864" s="608" t="s">
        <v>3053</v>
      </c>
      <c r="G864" s="608" t="s">
        <v>3054</v>
      </c>
      <c r="H864" s="609">
        <v>14</v>
      </c>
      <c r="I864" s="608">
        <v>28</v>
      </c>
      <c r="J864" s="610">
        <v>0.15</v>
      </c>
      <c r="K864" s="609">
        <f t="shared" si="13"/>
        <v>392</v>
      </c>
      <c r="L864" s="608" t="s">
        <v>3047</v>
      </c>
      <c r="M864" s="608" t="s">
        <v>3161</v>
      </c>
      <c r="N864" s="608" t="s">
        <v>3162</v>
      </c>
      <c r="O864" s="608" t="s">
        <v>3163</v>
      </c>
      <c r="P864" s="608" t="s">
        <v>2336</v>
      </c>
      <c r="Q864" s="608" t="s">
        <v>3055</v>
      </c>
    </row>
    <row r="865" spans="1:17">
      <c r="A865" s="611">
        <v>42203</v>
      </c>
      <c r="B865" s="611">
        <v>42244</v>
      </c>
      <c r="C865" s="611">
        <v>42212</v>
      </c>
      <c r="D865" s="612" t="s">
        <v>3184</v>
      </c>
      <c r="E865" s="612" t="s">
        <v>3068</v>
      </c>
      <c r="F865" s="612" t="s">
        <v>3061</v>
      </c>
      <c r="G865" s="612" t="s">
        <v>3069</v>
      </c>
      <c r="H865" s="613">
        <v>23.25</v>
      </c>
      <c r="I865" s="612">
        <v>11</v>
      </c>
      <c r="J865" s="614">
        <v>0.15</v>
      </c>
      <c r="K865" s="613">
        <f t="shared" si="13"/>
        <v>255.75</v>
      </c>
      <c r="L865" s="612" t="s">
        <v>3047</v>
      </c>
      <c r="M865" s="612" t="s">
        <v>3161</v>
      </c>
      <c r="N865" s="612" t="s">
        <v>3162</v>
      </c>
      <c r="O865" s="612" t="s">
        <v>3163</v>
      </c>
      <c r="P865" s="612" t="s">
        <v>2336</v>
      </c>
      <c r="Q865" s="612" t="s">
        <v>3070</v>
      </c>
    </row>
    <row r="866" spans="1:17">
      <c r="A866" s="607">
        <v>42570</v>
      </c>
      <c r="B866" s="607">
        <v>42583</v>
      </c>
      <c r="C866" s="607">
        <v>42575</v>
      </c>
      <c r="D866" s="608" t="s">
        <v>3084</v>
      </c>
      <c r="E866" s="608" t="s">
        <v>3164</v>
      </c>
      <c r="F866" s="608" t="s">
        <v>3045</v>
      </c>
      <c r="G866" s="608" t="s">
        <v>3046</v>
      </c>
      <c r="H866" s="609">
        <v>32</v>
      </c>
      <c r="I866" s="608">
        <v>10</v>
      </c>
      <c r="J866" s="610">
        <v>0.1</v>
      </c>
      <c r="K866" s="609">
        <f t="shared" si="13"/>
        <v>320</v>
      </c>
      <c r="L866" s="608" t="s">
        <v>3072</v>
      </c>
      <c r="M866" s="608" t="s">
        <v>3248</v>
      </c>
      <c r="N866" s="608" t="s">
        <v>3249</v>
      </c>
      <c r="O866" s="608" t="s">
        <v>3250</v>
      </c>
      <c r="P866" s="608" t="s">
        <v>1303</v>
      </c>
      <c r="Q866" s="608" t="s">
        <v>3051</v>
      </c>
    </row>
    <row r="867" spans="1:17">
      <c r="A867" s="611">
        <v>43300</v>
      </c>
      <c r="B867" s="611">
        <v>43319</v>
      </c>
      <c r="C867" s="611">
        <v>43304</v>
      </c>
      <c r="D867" s="612" t="s">
        <v>3084</v>
      </c>
      <c r="E867" s="612" t="s">
        <v>3260</v>
      </c>
      <c r="F867" s="612" t="s">
        <v>3108</v>
      </c>
      <c r="G867" s="612" t="s">
        <v>3261</v>
      </c>
      <c r="H867" s="613">
        <v>7.75</v>
      </c>
      <c r="I867" s="612">
        <v>15</v>
      </c>
      <c r="J867" s="614">
        <v>0.1</v>
      </c>
      <c r="K867" s="613">
        <f t="shared" si="13"/>
        <v>116.25</v>
      </c>
      <c r="L867" s="612" t="s">
        <v>3072</v>
      </c>
      <c r="M867" s="612" t="s">
        <v>3248</v>
      </c>
      <c r="N867" s="612" t="s">
        <v>3249</v>
      </c>
      <c r="O867" s="612" t="s">
        <v>3250</v>
      </c>
      <c r="P867" s="612" t="s">
        <v>1303</v>
      </c>
      <c r="Q867" s="612" t="s">
        <v>3150</v>
      </c>
    </row>
    <row r="868" spans="1:17">
      <c r="A868" s="607">
        <v>42935</v>
      </c>
      <c r="B868" s="607">
        <v>42943</v>
      </c>
      <c r="C868" s="607">
        <v>42945</v>
      </c>
      <c r="D868" s="608" t="s">
        <v>3084</v>
      </c>
      <c r="E868" s="608" t="s">
        <v>3137</v>
      </c>
      <c r="F868" s="608" t="s">
        <v>3104</v>
      </c>
      <c r="G868" s="608" t="s">
        <v>3138</v>
      </c>
      <c r="H868" s="609">
        <v>17.45</v>
      </c>
      <c r="I868" s="608">
        <v>12</v>
      </c>
      <c r="J868" s="610">
        <v>0.1</v>
      </c>
      <c r="K868" s="609">
        <f t="shared" si="13"/>
        <v>209.39999999999998</v>
      </c>
      <c r="L868" s="608" t="s">
        <v>3072</v>
      </c>
      <c r="M868" s="608" t="s">
        <v>3248</v>
      </c>
      <c r="N868" s="608" t="s">
        <v>3249</v>
      </c>
      <c r="O868" s="608" t="s">
        <v>3250</v>
      </c>
      <c r="P868" s="608" t="s">
        <v>1303</v>
      </c>
      <c r="Q868" s="608" t="s">
        <v>3139</v>
      </c>
    </row>
    <row r="869" spans="1:17">
      <c r="A869" s="611">
        <v>42204</v>
      </c>
      <c r="B869" s="611">
        <v>42279</v>
      </c>
      <c r="C869" s="611">
        <v>42206</v>
      </c>
      <c r="D869" s="612" t="s">
        <v>3084</v>
      </c>
      <c r="E869" s="612" t="s">
        <v>3215</v>
      </c>
      <c r="F869" s="612" t="s">
        <v>3077</v>
      </c>
      <c r="G869" s="612" t="s">
        <v>3216</v>
      </c>
      <c r="H869" s="613">
        <v>18.399999999999999</v>
      </c>
      <c r="I869" s="612">
        <v>50</v>
      </c>
      <c r="J869" s="614">
        <v>0</v>
      </c>
      <c r="K869" s="613">
        <f t="shared" si="13"/>
        <v>919.99999999999989</v>
      </c>
      <c r="L869" s="612" t="s">
        <v>3072</v>
      </c>
      <c r="M869" s="612" t="s">
        <v>3248</v>
      </c>
      <c r="N869" s="612" t="s">
        <v>3249</v>
      </c>
      <c r="O869" s="612" t="s">
        <v>3250</v>
      </c>
      <c r="P869" s="612" t="s">
        <v>1303</v>
      </c>
      <c r="Q869" s="612" t="s">
        <v>3079</v>
      </c>
    </row>
    <row r="870" spans="1:17">
      <c r="A870" s="607">
        <v>42571</v>
      </c>
      <c r="B870" s="607">
        <v>42586</v>
      </c>
      <c r="C870" s="607">
        <v>42577</v>
      </c>
      <c r="D870" s="608" t="s">
        <v>3288</v>
      </c>
      <c r="E870" s="608" t="s">
        <v>3200</v>
      </c>
      <c r="F870" s="608" t="s">
        <v>3123</v>
      </c>
      <c r="G870" s="608" t="s">
        <v>3201</v>
      </c>
      <c r="H870" s="609">
        <v>39</v>
      </c>
      <c r="I870" s="608">
        <v>18</v>
      </c>
      <c r="J870" s="610">
        <v>0</v>
      </c>
      <c r="K870" s="609">
        <f t="shared" si="13"/>
        <v>702</v>
      </c>
      <c r="L870" s="608" t="s">
        <v>3047</v>
      </c>
      <c r="M870" s="608" t="s">
        <v>3396</v>
      </c>
      <c r="N870" s="608" t="s">
        <v>3397</v>
      </c>
      <c r="O870" s="608" t="s">
        <v>3169</v>
      </c>
      <c r="P870" s="608" t="s">
        <v>1036</v>
      </c>
      <c r="Q870" s="608" t="s">
        <v>3139</v>
      </c>
    </row>
    <row r="871" spans="1:17">
      <c r="A871" s="611">
        <v>42205</v>
      </c>
      <c r="B871" s="611">
        <v>42282</v>
      </c>
      <c r="C871" s="611">
        <v>42209</v>
      </c>
      <c r="D871" s="612" t="s">
        <v>3288</v>
      </c>
      <c r="E871" s="612" t="s">
        <v>3143</v>
      </c>
      <c r="F871" s="612" t="s">
        <v>3123</v>
      </c>
      <c r="G871" s="612" t="s">
        <v>3144</v>
      </c>
      <c r="H871" s="613">
        <v>32.799999999999997</v>
      </c>
      <c r="I871" s="612">
        <v>25</v>
      </c>
      <c r="J871" s="614">
        <v>0</v>
      </c>
      <c r="K871" s="613">
        <f t="shared" si="13"/>
        <v>819.99999999999989</v>
      </c>
      <c r="L871" s="612" t="s">
        <v>3047</v>
      </c>
      <c r="M871" s="612" t="s">
        <v>3396</v>
      </c>
      <c r="N871" s="612" t="s">
        <v>3397</v>
      </c>
      <c r="O871" s="612" t="s">
        <v>3169</v>
      </c>
      <c r="P871" s="612" t="s">
        <v>1036</v>
      </c>
      <c r="Q871" s="612" t="s">
        <v>3067</v>
      </c>
    </row>
    <row r="872" spans="1:17">
      <c r="A872" s="607">
        <v>42571</v>
      </c>
      <c r="B872" s="607">
        <v>42610</v>
      </c>
      <c r="C872" s="607">
        <v>42573</v>
      </c>
      <c r="D872" s="608" t="s">
        <v>3288</v>
      </c>
      <c r="E872" s="608" t="s">
        <v>3280</v>
      </c>
      <c r="F872" s="608" t="s">
        <v>3108</v>
      </c>
      <c r="G872" s="608" t="s">
        <v>3131</v>
      </c>
      <c r="H872" s="609">
        <v>14</v>
      </c>
      <c r="I872" s="608">
        <v>40</v>
      </c>
      <c r="J872" s="610">
        <v>0</v>
      </c>
      <c r="K872" s="609">
        <f t="shared" si="13"/>
        <v>560</v>
      </c>
      <c r="L872" s="608" t="s">
        <v>3047</v>
      </c>
      <c r="M872" s="608" t="s">
        <v>3396</v>
      </c>
      <c r="N872" s="608" t="s">
        <v>3397</v>
      </c>
      <c r="O872" s="608" t="s">
        <v>3169</v>
      </c>
      <c r="P872" s="608" t="s">
        <v>1036</v>
      </c>
      <c r="Q872" s="608" t="s">
        <v>3183</v>
      </c>
    </row>
    <row r="873" spans="1:17">
      <c r="A873" s="611">
        <v>42936</v>
      </c>
      <c r="B873" s="611">
        <v>43003</v>
      </c>
      <c r="C873" s="611">
        <v>42941</v>
      </c>
      <c r="D873" s="612" t="s">
        <v>3071</v>
      </c>
      <c r="E873" s="612" t="s">
        <v>3177</v>
      </c>
      <c r="F873" s="612" t="s">
        <v>3104</v>
      </c>
      <c r="G873" s="612" t="s">
        <v>3178</v>
      </c>
      <c r="H873" s="613">
        <v>49.3</v>
      </c>
      <c r="I873" s="612">
        <v>10</v>
      </c>
      <c r="J873" s="614">
        <v>0</v>
      </c>
      <c r="K873" s="613">
        <f t="shared" si="13"/>
        <v>493</v>
      </c>
      <c r="L873" s="612" t="s">
        <v>3072</v>
      </c>
      <c r="M873" s="612" t="s">
        <v>3464</v>
      </c>
      <c r="N873" s="612" t="s">
        <v>3465</v>
      </c>
      <c r="O873" s="612" t="s">
        <v>3466</v>
      </c>
      <c r="P873" s="612" t="s">
        <v>3188</v>
      </c>
      <c r="Q873" s="612" t="s">
        <v>3179</v>
      </c>
    </row>
    <row r="874" spans="1:17">
      <c r="A874" s="607">
        <v>42936</v>
      </c>
      <c r="B874" s="607">
        <v>42954</v>
      </c>
      <c r="C874" s="607">
        <v>42944</v>
      </c>
      <c r="D874" s="608" t="s">
        <v>3071</v>
      </c>
      <c r="E874" s="608" t="s">
        <v>3094</v>
      </c>
      <c r="F874" s="608" t="s">
        <v>3045</v>
      </c>
      <c r="G874" s="608" t="s">
        <v>3095</v>
      </c>
      <c r="H874" s="609">
        <v>2.5</v>
      </c>
      <c r="I874" s="608">
        <v>14</v>
      </c>
      <c r="J874" s="610">
        <v>0</v>
      </c>
      <c r="K874" s="609">
        <f t="shared" si="13"/>
        <v>35</v>
      </c>
      <c r="L874" s="608" t="s">
        <v>3072</v>
      </c>
      <c r="M874" s="608" t="s">
        <v>3464</v>
      </c>
      <c r="N874" s="608" t="s">
        <v>3465</v>
      </c>
      <c r="O874" s="608" t="s">
        <v>3466</v>
      </c>
      <c r="P874" s="608" t="s">
        <v>3188</v>
      </c>
      <c r="Q874" s="608" t="s">
        <v>3099</v>
      </c>
    </row>
    <row r="875" spans="1:17">
      <c r="A875" s="611">
        <v>42205</v>
      </c>
      <c r="B875" s="611">
        <v>42267</v>
      </c>
      <c r="C875" s="611">
        <v>42211</v>
      </c>
      <c r="D875" s="612" t="s">
        <v>3071</v>
      </c>
      <c r="E875" s="612" t="s">
        <v>3215</v>
      </c>
      <c r="F875" s="612" t="s">
        <v>3077</v>
      </c>
      <c r="G875" s="612" t="s">
        <v>3216</v>
      </c>
      <c r="H875" s="613">
        <v>18.399999999999999</v>
      </c>
      <c r="I875" s="612">
        <v>2</v>
      </c>
      <c r="J875" s="614">
        <v>0</v>
      </c>
      <c r="K875" s="613">
        <f t="shared" si="13"/>
        <v>36.799999999999997</v>
      </c>
      <c r="L875" s="612" t="s">
        <v>3072</v>
      </c>
      <c r="M875" s="612" t="s">
        <v>3464</v>
      </c>
      <c r="N875" s="612" t="s">
        <v>3465</v>
      </c>
      <c r="O875" s="612" t="s">
        <v>3466</v>
      </c>
      <c r="P875" s="612" t="s">
        <v>3188</v>
      </c>
      <c r="Q875" s="612" t="s">
        <v>3079</v>
      </c>
    </row>
    <row r="876" spans="1:17">
      <c r="A876" s="607">
        <v>42205</v>
      </c>
      <c r="B876" s="607">
        <v>42256</v>
      </c>
      <c r="C876" s="607">
        <v>42214</v>
      </c>
      <c r="D876" s="608" t="s">
        <v>3071</v>
      </c>
      <c r="E876" s="608" t="s">
        <v>3293</v>
      </c>
      <c r="F876" s="608" t="s">
        <v>3053</v>
      </c>
      <c r="G876" s="608" t="s">
        <v>3294</v>
      </c>
      <c r="H876" s="609">
        <v>33.25</v>
      </c>
      <c r="I876" s="608">
        <v>6</v>
      </c>
      <c r="J876" s="610">
        <v>0</v>
      </c>
      <c r="K876" s="609">
        <f t="shared" si="13"/>
        <v>199.5</v>
      </c>
      <c r="L876" s="608" t="s">
        <v>3072</v>
      </c>
      <c r="M876" s="608" t="s">
        <v>3464</v>
      </c>
      <c r="N876" s="608" t="s">
        <v>3465</v>
      </c>
      <c r="O876" s="608" t="s">
        <v>3466</v>
      </c>
      <c r="P876" s="608" t="s">
        <v>3188</v>
      </c>
      <c r="Q876" s="608" t="s">
        <v>3150</v>
      </c>
    </row>
    <row r="877" spans="1:17">
      <c r="A877" s="611">
        <v>43302</v>
      </c>
      <c r="B877" s="611">
        <v>43372</v>
      </c>
      <c r="C877" s="611">
        <v>43308</v>
      </c>
      <c r="D877" s="612" t="s">
        <v>3043</v>
      </c>
      <c r="E877" s="612" t="s">
        <v>3044</v>
      </c>
      <c r="F877" s="612" t="s">
        <v>3045</v>
      </c>
      <c r="G877" s="612" t="s">
        <v>3046</v>
      </c>
      <c r="H877" s="613">
        <v>34.799999999999997</v>
      </c>
      <c r="I877" s="612">
        <v>30</v>
      </c>
      <c r="J877" s="614">
        <v>0</v>
      </c>
      <c r="K877" s="613">
        <f t="shared" si="13"/>
        <v>1044</v>
      </c>
      <c r="L877" s="612" t="s">
        <v>3063</v>
      </c>
      <c r="M877" s="612" t="s">
        <v>3245</v>
      </c>
      <c r="N877" s="612" t="s">
        <v>3246</v>
      </c>
      <c r="O877" s="612" t="s">
        <v>3247</v>
      </c>
      <c r="P877" s="612" t="s">
        <v>910</v>
      </c>
      <c r="Q877" s="612" t="s">
        <v>3051</v>
      </c>
    </row>
    <row r="878" spans="1:17">
      <c r="A878" s="607">
        <v>42937</v>
      </c>
      <c r="B878" s="607">
        <v>42945</v>
      </c>
      <c r="C878" s="607">
        <v>42937</v>
      </c>
      <c r="D878" s="608" t="s">
        <v>3043</v>
      </c>
      <c r="E878" s="608" t="s">
        <v>3210</v>
      </c>
      <c r="F878" s="608" t="s">
        <v>3108</v>
      </c>
      <c r="G878" s="608" t="s">
        <v>3211</v>
      </c>
      <c r="H878" s="609">
        <v>18</v>
      </c>
      <c r="I878" s="608">
        <v>10</v>
      </c>
      <c r="J878" s="610">
        <v>0</v>
      </c>
      <c r="K878" s="609">
        <f t="shared" si="13"/>
        <v>180</v>
      </c>
      <c r="L878" s="608" t="s">
        <v>3063</v>
      </c>
      <c r="M878" s="608" t="s">
        <v>3245</v>
      </c>
      <c r="N878" s="608" t="s">
        <v>3246</v>
      </c>
      <c r="O878" s="608" t="s">
        <v>3247</v>
      </c>
      <c r="P878" s="608" t="s">
        <v>910</v>
      </c>
      <c r="Q878" s="608" t="s">
        <v>3115</v>
      </c>
    </row>
    <row r="879" spans="1:17">
      <c r="A879" s="611">
        <v>43302</v>
      </c>
      <c r="B879" s="611">
        <v>43337</v>
      </c>
      <c r="C879" s="611">
        <v>43308</v>
      </c>
      <c r="D879" s="612" t="s">
        <v>3043</v>
      </c>
      <c r="E879" s="612" t="s">
        <v>3255</v>
      </c>
      <c r="F879" s="612" t="s">
        <v>3081</v>
      </c>
      <c r="G879" s="612" t="s">
        <v>3256</v>
      </c>
      <c r="H879" s="613">
        <v>43.9</v>
      </c>
      <c r="I879" s="612">
        <v>6</v>
      </c>
      <c r="J879" s="614">
        <v>0</v>
      </c>
      <c r="K879" s="613">
        <f t="shared" si="13"/>
        <v>263.39999999999998</v>
      </c>
      <c r="L879" s="612" t="s">
        <v>3063</v>
      </c>
      <c r="M879" s="612" t="s">
        <v>3245</v>
      </c>
      <c r="N879" s="612" t="s">
        <v>3246</v>
      </c>
      <c r="O879" s="612" t="s">
        <v>3247</v>
      </c>
      <c r="P879" s="612" t="s">
        <v>910</v>
      </c>
      <c r="Q879" s="612" t="s">
        <v>3139</v>
      </c>
    </row>
    <row r="880" spans="1:17">
      <c r="A880" s="607">
        <v>42937</v>
      </c>
      <c r="B880" s="607">
        <v>42977</v>
      </c>
      <c r="C880" s="607">
        <v>42940</v>
      </c>
      <c r="D880" s="608" t="s">
        <v>3043</v>
      </c>
      <c r="E880" s="608" t="s">
        <v>3136</v>
      </c>
      <c r="F880" s="608" t="s">
        <v>3045</v>
      </c>
      <c r="G880" s="608" t="s">
        <v>3117</v>
      </c>
      <c r="H880" s="609">
        <v>55</v>
      </c>
      <c r="I880" s="608">
        <v>12</v>
      </c>
      <c r="J880" s="610">
        <v>0</v>
      </c>
      <c r="K880" s="609">
        <f t="shared" si="13"/>
        <v>660</v>
      </c>
      <c r="L880" s="608" t="s">
        <v>3063</v>
      </c>
      <c r="M880" s="608" t="s">
        <v>3245</v>
      </c>
      <c r="N880" s="608" t="s">
        <v>3246</v>
      </c>
      <c r="O880" s="608" t="s">
        <v>3247</v>
      </c>
      <c r="P880" s="608" t="s">
        <v>910</v>
      </c>
      <c r="Q880" s="608" t="s">
        <v>3102</v>
      </c>
    </row>
    <row r="881" spans="1:17">
      <c r="A881" s="611">
        <v>42575</v>
      </c>
      <c r="B881" s="611">
        <v>42586</v>
      </c>
      <c r="C881" s="611">
        <v>42583</v>
      </c>
      <c r="D881" s="612" t="s">
        <v>3084</v>
      </c>
      <c r="E881" s="612" t="s">
        <v>3273</v>
      </c>
      <c r="F881" s="612" t="s">
        <v>3108</v>
      </c>
      <c r="G881" s="612" t="s">
        <v>3274</v>
      </c>
      <c r="H881" s="613">
        <v>18</v>
      </c>
      <c r="I881" s="612">
        <v>10</v>
      </c>
      <c r="J881" s="614">
        <v>0</v>
      </c>
      <c r="K881" s="613">
        <f t="shared" si="13"/>
        <v>180</v>
      </c>
      <c r="L881" s="612" t="s">
        <v>3047</v>
      </c>
      <c r="M881" s="612" t="s">
        <v>3239</v>
      </c>
      <c r="N881" s="612" t="s">
        <v>3240</v>
      </c>
      <c r="O881" s="612" t="s">
        <v>3169</v>
      </c>
      <c r="P881" s="612" t="s">
        <v>1036</v>
      </c>
      <c r="Q881" s="612" t="s">
        <v>3135</v>
      </c>
    </row>
    <row r="882" spans="1:17">
      <c r="A882" s="607">
        <v>42940</v>
      </c>
      <c r="B882" s="607">
        <v>43037</v>
      </c>
      <c r="C882" s="607">
        <v>42943</v>
      </c>
      <c r="D882" s="608" t="s">
        <v>3084</v>
      </c>
      <c r="E882" s="608" t="s">
        <v>3253</v>
      </c>
      <c r="F882" s="608" t="s">
        <v>3081</v>
      </c>
      <c r="G882" s="608" t="s">
        <v>3254</v>
      </c>
      <c r="H882" s="609">
        <v>19.45</v>
      </c>
      <c r="I882" s="608">
        <v>21</v>
      </c>
      <c r="J882" s="610">
        <v>0</v>
      </c>
      <c r="K882" s="609">
        <f t="shared" si="13"/>
        <v>408.45</v>
      </c>
      <c r="L882" s="608" t="s">
        <v>3047</v>
      </c>
      <c r="M882" s="608" t="s">
        <v>3239</v>
      </c>
      <c r="N882" s="608" t="s">
        <v>3240</v>
      </c>
      <c r="O882" s="608" t="s">
        <v>3169</v>
      </c>
      <c r="P882" s="608" t="s">
        <v>1036</v>
      </c>
      <c r="Q882" s="608" t="s">
        <v>3055</v>
      </c>
    </row>
    <row r="883" spans="1:17">
      <c r="A883" s="611">
        <v>43305</v>
      </c>
      <c r="B883" s="611">
        <v>43347</v>
      </c>
      <c r="C883" s="611">
        <v>43305</v>
      </c>
      <c r="D883" s="612" t="s">
        <v>3084</v>
      </c>
      <c r="E883" s="612" t="s">
        <v>3111</v>
      </c>
      <c r="F883" s="612" t="s">
        <v>3045</v>
      </c>
      <c r="G883" s="612" t="s">
        <v>3112</v>
      </c>
      <c r="H883" s="613">
        <v>12.5</v>
      </c>
      <c r="I883" s="612">
        <v>20</v>
      </c>
      <c r="J883" s="614">
        <v>0</v>
      </c>
      <c r="K883" s="613">
        <f t="shared" si="13"/>
        <v>250</v>
      </c>
      <c r="L883" s="612" t="s">
        <v>3047</v>
      </c>
      <c r="M883" s="612" t="s">
        <v>3239</v>
      </c>
      <c r="N883" s="612" t="s">
        <v>3240</v>
      </c>
      <c r="O883" s="612" t="s">
        <v>3169</v>
      </c>
      <c r="P883" s="612" t="s">
        <v>1036</v>
      </c>
      <c r="Q883" s="612" t="s">
        <v>3051</v>
      </c>
    </row>
    <row r="884" spans="1:17">
      <c r="A884" s="607">
        <v>43305</v>
      </c>
      <c r="B884" s="607">
        <v>43317</v>
      </c>
      <c r="C884" s="607">
        <v>43307</v>
      </c>
      <c r="D884" s="608" t="s">
        <v>3129</v>
      </c>
      <c r="E884" s="608" t="s">
        <v>3107</v>
      </c>
      <c r="F884" s="608" t="s">
        <v>3108</v>
      </c>
      <c r="G884" s="608" t="s">
        <v>3109</v>
      </c>
      <c r="H884" s="609">
        <v>18</v>
      </c>
      <c r="I884" s="608">
        <v>10</v>
      </c>
      <c r="J884" s="610">
        <v>0</v>
      </c>
      <c r="K884" s="609">
        <f t="shared" si="13"/>
        <v>180</v>
      </c>
      <c r="L884" s="608" t="s">
        <v>3072</v>
      </c>
      <c r="M884" s="608" t="s">
        <v>3464</v>
      </c>
      <c r="N884" s="608" t="s">
        <v>3465</v>
      </c>
      <c r="O884" s="608" t="s">
        <v>3466</v>
      </c>
      <c r="P884" s="608" t="s">
        <v>3188</v>
      </c>
      <c r="Q884" s="608" t="s">
        <v>3110</v>
      </c>
    </row>
    <row r="885" spans="1:17">
      <c r="A885" s="611">
        <v>42940</v>
      </c>
      <c r="B885" s="611">
        <v>42995</v>
      </c>
      <c r="C885" s="611">
        <v>42948</v>
      </c>
      <c r="D885" s="612" t="s">
        <v>3129</v>
      </c>
      <c r="E885" s="612" t="s">
        <v>3148</v>
      </c>
      <c r="F885" s="612" t="s">
        <v>3081</v>
      </c>
      <c r="G885" s="612" t="s">
        <v>3149</v>
      </c>
      <c r="H885" s="613">
        <v>13</v>
      </c>
      <c r="I885" s="612">
        <v>18</v>
      </c>
      <c r="J885" s="614">
        <v>0</v>
      </c>
      <c r="K885" s="613">
        <f t="shared" si="13"/>
        <v>234</v>
      </c>
      <c r="L885" s="612" t="s">
        <v>3072</v>
      </c>
      <c r="M885" s="612" t="s">
        <v>3464</v>
      </c>
      <c r="N885" s="612" t="s">
        <v>3465</v>
      </c>
      <c r="O885" s="612" t="s">
        <v>3466</v>
      </c>
      <c r="P885" s="612" t="s">
        <v>3188</v>
      </c>
      <c r="Q885" s="612" t="s">
        <v>3150</v>
      </c>
    </row>
    <row r="886" spans="1:17">
      <c r="A886" s="607">
        <v>42940</v>
      </c>
      <c r="B886" s="607">
        <v>43024</v>
      </c>
      <c r="C886" s="607">
        <v>42941</v>
      </c>
      <c r="D886" s="608" t="s">
        <v>3129</v>
      </c>
      <c r="E886" s="608" t="s">
        <v>3260</v>
      </c>
      <c r="F886" s="608" t="s">
        <v>3108</v>
      </c>
      <c r="G886" s="608" t="s">
        <v>3261</v>
      </c>
      <c r="H886" s="609">
        <v>7.75</v>
      </c>
      <c r="I886" s="608">
        <v>20</v>
      </c>
      <c r="J886" s="610">
        <v>0</v>
      </c>
      <c r="K886" s="609">
        <f t="shared" si="13"/>
        <v>155</v>
      </c>
      <c r="L886" s="608" t="s">
        <v>3072</v>
      </c>
      <c r="M886" s="608" t="s">
        <v>3464</v>
      </c>
      <c r="N886" s="608" t="s">
        <v>3465</v>
      </c>
      <c r="O886" s="608" t="s">
        <v>3466</v>
      </c>
      <c r="P886" s="608" t="s">
        <v>3188</v>
      </c>
      <c r="Q886" s="608" t="s">
        <v>3150</v>
      </c>
    </row>
    <row r="887" spans="1:17">
      <c r="A887" s="611">
        <v>42576</v>
      </c>
      <c r="B887" s="611">
        <v>42634</v>
      </c>
      <c r="C887" s="611">
        <v>42580</v>
      </c>
      <c r="D887" s="612" t="s">
        <v>3071</v>
      </c>
      <c r="E887" s="612" t="s">
        <v>3180</v>
      </c>
      <c r="F887" s="612" t="s">
        <v>3108</v>
      </c>
      <c r="G887" s="612" t="s">
        <v>3131</v>
      </c>
      <c r="H887" s="613">
        <v>18</v>
      </c>
      <c r="I887" s="612">
        <v>20</v>
      </c>
      <c r="J887" s="614">
        <v>0</v>
      </c>
      <c r="K887" s="613">
        <f t="shared" si="13"/>
        <v>360</v>
      </c>
      <c r="L887" s="612" t="s">
        <v>3047</v>
      </c>
      <c r="M887" s="612" t="s">
        <v>3291</v>
      </c>
      <c r="N887" s="612" t="s">
        <v>3292</v>
      </c>
      <c r="O887" s="612" t="s">
        <v>186</v>
      </c>
      <c r="P887" s="612" t="s">
        <v>389</v>
      </c>
      <c r="Q887" s="612" t="s">
        <v>3183</v>
      </c>
    </row>
    <row r="888" spans="1:17">
      <c r="A888" s="607">
        <v>42941</v>
      </c>
      <c r="B888" s="607">
        <v>43013</v>
      </c>
      <c r="C888" s="607">
        <v>42946</v>
      </c>
      <c r="D888" s="608" t="s">
        <v>3071</v>
      </c>
      <c r="E888" s="608" t="s">
        <v>3091</v>
      </c>
      <c r="F888" s="608" t="s">
        <v>3053</v>
      </c>
      <c r="G888" s="608" t="s">
        <v>3092</v>
      </c>
      <c r="H888" s="609">
        <v>19.5</v>
      </c>
      <c r="I888" s="608">
        <v>6</v>
      </c>
      <c r="J888" s="610">
        <v>0</v>
      </c>
      <c r="K888" s="609">
        <f t="shared" si="13"/>
        <v>117</v>
      </c>
      <c r="L888" s="608" t="s">
        <v>3047</v>
      </c>
      <c r="M888" s="608" t="s">
        <v>3291</v>
      </c>
      <c r="N888" s="608" t="s">
        <v>3292</v>
      </c>
      <c r="O888" s="608" t="s">
        <v>186</v>
      </c>
      <c r="P888" s="608" t="s">
        <v>389</v>
      </c>
      <c r="Q888" s="608" t="s">
        <v>3093</v>
      </c>
    </row>
    <row r="889" spans="1:17">
      <c r="A889" s="611">
        <v>43307</v>
      </c>
      <c r="B889" s="611">
        <v>43334</v>
      </c>
      <c r="C889" s="611">
        <v>43316</v>
      </c>
      <c r="D889" s="612" t="s">
        <v>3158</v>
      </c>
      <c r="E889" s="612" t="s">
        <v>3260</v>
      </c>
      <c r="F889" s="612" t="s">
        <v>3108</v>
      </c>
      <c r="G889" s="612" t="s">
        <v>3261</v>
      </c>
      <c r="H889" s="613">
        <v>7.75</v>
      </c>
      <c r="I889" s="612">
        <v>21</v>
      </c>
      <c r="J889" s="614">
        <v>0</v>
      </c>
      <c r="K889" s="613">
        <f t="shared" si="13"/>
        <v>162.75</v>
      </c>
      <c r="L889" s="612" t="s">
        <v>3072</v>
      </c>
      <c r="M889" s="612" t="s">
        <v>3467</v>
      </c>
      <c r="N889" s="612" t="s">
        <v>3468</v>
      </c>
      <c r="O889" s="612" t="s">
        <v>3469</v>
      </c>
      <c r="P889" s="612" t="s">
        <v>3188</v>
      </c>
      <c r="Q889" s="612" t="s">
        <v>3150</v>
      </c>
    </row>
    <row r="890" spans="1:17">
      <c r="A890" s="607">
        <v>42211</v>
      </c>
      <c r="B890" s="607">
        <v>42266</v>
      </c>
      <c r="C890" s="607">
        <v>42216</v>
      </c>
      <c r="D890" s="608" t="s">
        <v>3158</v>
      </c>
      <c r="E890" s="608" t="s">
        <v>3270</v>
      </c>
      <c r="F890" s="608" t="s">
        <v>3081</v>
      </c>
      <c r="G890" s="608" t="s">
        <v>3271</v>
      </c>
      <c r="H890" s="609">
        <v>15.5</v>
      </c>
      <c r="I890" s="608">
        <v>10</v>
      </c>
      <c r="J890" s="610">
        <v>0</v>
      </c>
      <c r="K890" s="609">
        <f t="shared" si="13"/>
        <v>155</v>
      </c>
      <c r="L890" s="608" t="s">
        <v>3072</v>
      </c>
      <c r="M890" s="608" t="s">
        <v>3467</v>
      </c>
      <c r="N890" s="608" t="s">
        <v>3468</v>
      </c>
      <c r="O890" s="608" t="s">
        <v>3469</v>
      </c>
      <c r="P890" s="608" t="s">
        <v>3188</v>
      </c>
      <c r="Q890" s="608" t="s">
        <v>3070</v>
      </c>
    </row>
    <row r="891" spans="1:17">
      <c r="A891" s="611">
        <v>42943</v>
      </c>
      <c r="B891" s="611">
        <v>43033</v>
      </c>
      <c r="C891" s="611">
        <v>42948</v>
      </c>
      <c r="D891" s="612" t="s">
        <v>3071</v>
      </c>
      <c r="E891" s="612" t="s">
        <v>3068</v>
      </c>
      <c r="F891" s="612" t="s">
        <v>3061</v>
      </c>
      <c r="G891" s="612" t="s">
        <v>3069</v>
      </c>
      <c r="H891" s="613">
        <v>23.25</v>
      </c>
      <c r="I891" s="612">
        <v>15</v>
      </c>
      <c r="J891" s="614">
        <v>0.05</v>
      </c>
      <c r="K891" s="613">
        <f t="shared" si="13"/>
        <v>348.75</v>
      </c>
      <c r="L891" s="612" t="s">
        <v>3047</v>
      </c>
      <c r="M891" s="612" t="s">
        <v>3174</v>
      </c>
      <c r="N891" s="612" t="s">
        <v>3175</v>
      </c>
      <c r="O891" s="612" t="s">
        <v>3176</v>
      </c>
      <c r="P891" s="612" t="s">
        <v>910</v>
      </c>
      <c r="Q891" s="612" t="s">
        <v>3070</v>
      </c>
    </row>
    <row r="892" spans="1:17">
      <c r="A892" s="607">
        <v>42578</v>
      </c>
      <c r="B892" s="607">
        <v>42580</v>
      </c>
      <c r="C892" s="607">
        <v>42578</v>
      </c>
      <c r="D892" s="608" t="s">
        <v>3071</v>
      </c>
      <c r="E892" s="608" t="s">
        <v>3080</v>
      </c>
      <c r="F892" s="608" t="s">
        <v>3081</v>
      </c>
      <c r="G892" s="608" t="s">
        <v>3082</v>
      </c>
      <c r="H892" s="609">
        <v>21.05</v>
      </c>
      <c r="I892" s="608">
        <v>30</v>
      </c>
      <c r="J892" s="610">
        <v>0.05</v>
      </c>
      <c r="K892" s="609">
        <f t="shared" si="13"/>
        <v>631.5</v>
      </c>
      <c r="L892" s="608" t="s">
        <v>3047</v>
      </c>
      <c r="M892" s="608" t="s">
        <v>3174</v>
      </c>
      <c r="N892" s="608" t="s">
        <v>3175</v>
      </c>
      <c r="O892" s="608" t="s">
        <v>3176</v>
      </c>
      <c r="P892" s="608" t="s">
        <v>910</v>
      </c>
      <c r="Q892" s="608" t="s">
        <v>3083</v>
      </c>
    </row>
    <row r="893" spans="1:17">
      <c r="A893" s="611">
        <v>43308</v>
      </c>
      <c r="B893" s="611">
        <v>43375</v>
      </c>
      <c r="C893" s="611">
        <v>43312</v>
      </c>
      <c r="D893" s="612" t="s">
        <v>3071</v>
      </c>
      <c r="E893" s="612" t="s">
        <v>3076</v>
      </c>
      <c r="F893" s="612" t="s">
        <v>3077</v>
      </c>
      <c r="G893" s="612" t="s">
        <v>3078</v>
      </c>
      <c r="H893" s="613">
        <v>9.65</v>
      </c>
      <c r="I893" s="612">
        <v>9</v>
      </c>
      <c r="J893" s="614">
        <v>0.05</v>
      </c>
      <c r="K893" s="613">
        <f t="shared" si="13"/>
        <v>86.850000000000009</v>
      </c>
      <c r="L893" s="612" t="s">
        <v>3047</v>
      </c>
      <c r="M893" s="612" t="s">
        <v>3174</v>
      </c>
      <c r="N893" s="612" t="s">
        <v>3175</v>
      </c>
      <c r="O893" s="612" t="s">
        <v>3176</v>
      </c>
      <c r="P893" s="612" t="s">
        <v>910</v>
      </c>
      <c r="Q893" s="612" t="s">
        <v>3079</v>
      </c>
    </row>
    <row r="894" spans="1:17">
      <c r="A894" s="607">
        <v>42212</v>
      </c>
      <c r="B894" s="607">
        <v>42276</v>
      </c>
      <c r="C894" s="607">
        <v>42221</v>
      </c>
      <c r="D894" s="608" t="s">
        <v>3084</v>
      </c>
      <c r="E894" s="608" t="s">
        <v>3260</v>
      </c>
      <c r="F894" s="608" t="s">
        <v>3108</v>
      </c>
      <c r="G894" s="608" t="s">
        <v>3261</v>
      </c>
      <c r="H894" s="609">
        <v>7.75</v>
      </c>
      <c r="I894" s="608">
        <v>50</v>
      </c>
      <c r="J894" s="610">
        <v>0.2</v>
      </c>
      <c r="K894" s="609">
        <f t="shared" si="13"/>
        <v>387.5</v>
      </c>
      <c r="L894" s="608" t="s">
        <v>3063</v>
      </c>
      <c r="M894" s="608" t="s">
        <v>3377</v>
      </c>
      <c r="N894" s="608" t="s">
        <v>3378</v>
      </c>
      <c r="O894" s="608" t="s">
        <v>3297</v>
      </c>
      <c r="P894" s="608" t="s">
        <v>988</v>
      </c>
      <c r="Q894" s="608" t="s">
        <v>3150</v>
      </c>
    </row>
    <row r="895" spans="1:17">
      <c r="A895" s="611">
        <v>42944</v>
      </c>
      <c r="B895" s="611">
        <v>42990</v>
      </c>
      <c r="C895" s="611">
        <v>42951</v>
      </c>
      <c r="D895" s="612" t="s">
        <v>3084</v>
      </c>
      <c r="E895" s="612" t="s">
        <v>3091</v>
      </c>
      <c r="F895" s="612" t="s">
        <v>3053</v>
      </c>
      <c r="G895" s="612" t="s">
        <v>3092</v>
      </c>
      <c r="H895" s="613">
        <v>19.5</v>
      </c>
      <c r="I895" s="612">
        <v>4</v>
      </c>
      <c r="J895" s="614">
        <v>0</v>
      </c>
      <c r="K895" s="613">
        <f t="shared" si="13"/>
        <v>78</v>
      </c>
      <c r="L895" s="612" t="s">
        <v>3072</v>
      </c>
      <c r="M895" s="612" t="s">
        <v>3451</v>
      </c>
      <c r="N895" s="612" t="s">
        <v>3452</v>
      </c>
      <c r="O895" s="612" t="s">
        <v>3453</v>
      </c>
      <c r="P895" s="612" t="s">
        <v>910</v>
      </c>
      <c r="Q895" s="612" t="s">
        <v>3093</v>
      </c>
    </row>
    <row r="896" spans="1:17">
      <c r="A896" s="607">
        <v>42579</v>
      </c>
      <c r="B896" s="607">
        <v>42590</v>
      </c>
      <c r="C896" s="607">
        <v>42583</v>
      </c>
      <c r="D896" s="608" t="s">
        <v>3084</v>
      </c>
      <c r="E896" s="608" t="s">
        <v>3210</v>
      </c>
      <c r="F896" s="608" t="s">
        <v>3108</v>
      </c>
      <c r="G896" s="608" t="s">
        <v>3211</v>
      </c>
      <c r="H896" s="609">
        <v>18</v>
      </c>
      <c r="I896" s="608">
        <v>14</v>
      </c>
      <c r="J896" s="610">
        <v>0</v>
      </c>
      <c r="K896" s="609">
        <f t="shared" si="13"/>
        <v>252</v>
      </c>
      <c r="L896" s="608" t="s">
        <v>3072</v>
      </c>
      <c r="M896" s="608" t="s">
        <v>3451</v>
      </c>
      <c r="N896" s="608" t="s">
        <v>3452</v>
      </c>
      <c r="O896" s="608" t="s">
        <v>3453</v>
      </c>
      <c r="P896" s="608" t="s">
        <v>910</v>
      </c>
      <c r="Q896" s="608" t="s">
        <v>3115</v>
      </c>
    </row>
    <row r="897" spans="1:17">
      <c r="A897" s="611">
        <v>43312</v>
      </c>
      <c r="B897" s="611">
        <v>43384</v>
      </c>
      <c r="C897" s="611">
        <v>43312</v>
      </c>
      <c r="D897" s="612" t="s">
        <v>3199</v>
      </c>
      <c r="E897" s="612" t="s">
        <v>3302</v>
      </c>
      <c r="F897" s="612" t="s">
        <v>3045</v>
      </c>
      <c r="G897" s="612" t="s">
        <v>3303</v>
      </c>
      <c r="H897" s="613">
        <v>36</v>
      </c>
      <c r="I897" s="612">
        <v>10</v>
      </c>
      <c r="J897" s="614">
        <v>0.15</v>
      </c>
      <c r="K897" s="613">
        <f t="shared" si="13"/>
        <v>360</v>
      </c>
      <c r="L897" s="612" t="s">
        <v>3072</v>
      </c>
      <c r="M897" s="612" t="s">
        <v>3207</v>
      </c>
      <c r="N897" s="612" t="s">
        <v>3208</v>
      </c>
      <c r="O897" s="612" t="s">
        <v>3209</v>
      </c>
      <c r="P897" s="612" t="s">
        <v>1373</v>
      </c>
      <c r="Q897" s="612" t="s">
        <v>3099</v>
      </c>
    </row>
    <row r="898" spans="1:17">
      <c r="A898" s="607">
        <v>42582</v>
      </c>
      <c r="B898" s="607">
        <v>42594</v>
      </c>
      <c r="C898" s="607">
        <v>42592</v>
      </c>
      <c r="D898" s="608" t="s">
        <v>3199</v>
      </c>
      <c r="E898" s="608" t="s">
        <v>3220</v>
      </c>
      <c r="F898" s="608" t="s">
        <v>3123</v>
      </c>
      <c r="G898" s="608" t="s">
        <v>3221</v>
      </c>
      <c r="H898" s="609">
        <v>123.79</v>
      </c>
      <c r="I898" s="608">
        <v>10</v>
      </c>
      <c r="J898" s="610">
        <v>0</v>
      </c>
      <c r="K898" s="609">
        <f t="shared" si="13"/>
        <v>1237.9000000000001</v>
      </c>
      <c r="L898" s="608" t="s">
        <v>3072</v>
      </c>
      <c r="M898" s="608" t="s">
        <v>3207</v>
      </c>
      <c r="N898" s="608" t="s">
        <v>3208</v>
      </c>
      <c r="O898" s="608" t="s">
        <v>3209</v>
      </c>
      <c r="P898" s="608" t="s">
        <v>1373</v>
      </c>
      <c r="Q898" s="608" t="s">
        <v>3150</v>
      </c>
    </row>
    <row r="899" spans="1:17">
      <c r="A899" s="611">
        <v>42947</v>
      </c>
      <c r="B899" s="611">
        <v>43033</v>
      </c>
      <c r="C899" s="611">
        <v>42956</v>
      </c>
      <c r="D899" s="612" t="s">
        <v>3199</v>
      </c>
      <c r="E899" s="612" t="s">
        <v>3100</v>
      </c>
      <c r="F899" s="612" t="s">
        <v>3045</v>
      </c>
      <c r="G899" s="612" t="s">
        <v>3101</v>
      </c>
      <c r="H899" s="613">
        <v>34</v>
      </c>
      <c r="I899" s="612">
        <v>24</v>
      </c>
      <c r="J899" s="614">
        <v>0.15</v>
      </c>
      <c r="K899" s="613">
        <f t="shared" ref="K899:K962" si="14">I899*H899</f>
        <v>816</v>
      </c>
      <c r="L899" s="612" t="s">
        <v>3072</v>
      </c>
      <c r="M899" s="612" t="s">
        <v>3207</v>
      </c>
      <c r="N899" s="612" t="s">
        <v>3208</v>
      </c>
      <c r="O899" s="612" t="s">
        <v>3209</v>
      </c>
      <c r="P899" s="612" t="s">
        <v>1373</v>
      </c>
      <c r="Q899" s="612" t="s">
        <v>3102</v>
      </c>
    </row>
    <row r="900" spans="1:17">
      <c r="A900" s="607">
        <v>42947</v>
      </c>
      <c r="B900" s="607">
        <v>42960</v>
      </c>
      <c r="C900" s="607">
        <v>42948</v>
      </c>
      <c r="D900" s="608" t="s">
        <v>3071</v>
      </c>
      <c r="E900" s="608" t="s">
        <v>3111</v>
      </c>
      <c r="F900" s="608" t="s">
        <v>3045</v>
      </c>
      <c r="G900" s="608" t="s">
        <v>3112</v>
      </c>
      <c r="H900" s="609">
        <v>12.5</v>
      </c>
      <c r="I900" s="608">
        <v>50</v>
      </c>
      <c r="J900" s="610">
        <v>0.05</v>
      </c>
      <c r="K900" s="609">
        <f t="shared" si="14"/>
        <v>625</v>
      </c>
      <c r="L900" s="608" t="s">
        <v>3063</v>
      </c>
      <c r="M900" s="608" t="s">
        <v>3202</v>
      </c>
      <c r="N900" s="608" t="s">
        <v>3203</v>
      </c>
      <c r="O900" s="608" t="s">
        <v>3204</v>
      </c>
      <c r="P900" s="608" t="s">
        <v>982</v>
      </c>
      <c r="Q900" s="608" t="s">
        <v>3051</v>
      </c>
    </row>
    <row r="901" spans="1:17">
      <c r="A901" s="611">
        <v>42217</v>
      </c>
      <c r="B901" s="611">
        <v>42286</v>
      </c>
      <c r="C901" s="611">
        <v>42223</v>
      </c>
      <c r="D901" s="612" t="s">
        <v>3288</v>
      </c>
      <c r="E901" s="612" t="s">
        <v>3362</v>
      </c>
      <c r="F901" s="612" t="s">
        <v>3104</v>
      </c>
      <c r="G901" s="612" t="s">
        <v>3363</v>
      </c>
      <c r="H901" s="613">
        <v>9.5</v>
      </c>
      <c r="I901" s="612">
        <v>15</v>
      </c>
      <c r="J901" s="614">
        <v>0</v>
      </c>
      <c r="K901" s="613">
        <f t="shared" si="14"/>
        <v>142.5</v>
      </c>
      <c r="L901" s="612" t="s">
        <v>3063</v>
      </c>
      <c r="M901" s="612" t="s">
        <v>3145</v>
      </c>
      <c r="N901" s="612" t="s">
        <v>3146</v>
      </c>
      <c r="O901" s="612" t="s">
        <v>3147</v>
      </c>
      <c r="P901" s="612" t="s">
        <v>988</v>
      </c>
      <c r="Q901" s="612" t="s">
        <v>3367</v>
      </c>
    </row>
    <row r="902" spans="1:17">
      <c r="A902" s="607">
        <v>42949</v>
      </c>
      <c r="B902" s="607">
        <v>42969</v>
      </c>
      <c r="C902" s="607">
        <v>42955</v>
      </c>
      <c r="D902" s="608" t="s">
        <v>3129</v>
      </c>
      <c r="E902" s="608" t="s">
        <v>3338</v>
      </c>
      <c r="F902" s="608" t="s">
        <v>3053</v>
      </c>
      <c r="G902" s="608" t="s">
        <v>3339</v>
      </c>
      <c r="H902" s="609">
        <v>7</v>
      </c>
      <c r="I902" s="608">
        <v>4</v>
      </c>
      <c r="J902" s="610">
        <v>0.15</v>
      </c>
      <c r="K902" s="609">
        <f t="shared" si="14"/>
        <v>28</v>
      </c>
      <c r="L902" s="608" t="s">
        <v>3063</v>
      </c>
      <c r="M902" s="608" t="s">
        <v>3283</v>
      </c>
      <c r="N902" s="608" t="s">
        <v>3284</v>
      </c>
      <c r="O902" s="608" t="s">
        <v>3285</v>
      </c>
      <c r="P902" s="608" t="s">
        <v>1743</v>
      </c>
      <c r="Q902" s="608" t="s">
        <v>3067</v>
      </c>
    </row>
    <row r="903" spans="1:17">
      <c r="A903" s="611">
        <v>43314</v>
      </c>
      <c r="B903" s="611">
        <v>43368</v>
      </c>
      <c r="C903" s="611">
        <v>43316</v>
      </c>
      <c r="D903" s="612" t="s">
        <v>3158</v>
      </c>
      <c r="E903" s="612" t="s">
        <v>3357</v>
      </c>
      <c r="F903" s="612" t="s">
        <v>3104</v>
      </c>
      <c r="G903" s="612" t="s">
        <v>3358</v>
      </c>
      <c r="H903" s="613">
        <v>31.23</v>
      </c>
      <c r="I903" s="612">
        <v>6</v>
      </c>
      <c r="J903" s="614">
        <v>0</v>
      </c>
      <c r="K903" s="613">
        <f t="shared" si="14"/>
        <v>187.38</v>
      </c>
      <c r="L903" s="612" t="s">
        <v>3063</v>
      </c>
      <c r="M903" s="612" t="s">
        <v>3181</v>
      </c>
      <c r="N903" s="612" t="s">
        <v>3182</v>
      </c>
      <c r="O903" s="612" t="s">
        <v>3075</v>
      </c>
      <c r="P903" s="612" t="s">
        <v>988</v>
      </c>
      <c r="Q903" s="612" t="s">
        <v>3157</v>
      </c>
    </row>
    <row r="904" spans="1:17">
      <c r="A904" s="607">
        <v>42218</v>
      </c>
      <c r="B904" s="607">
        <v>42306</v>
      </c>
      <c r="C904" s="607">
        <v>42218</v>
      </c>
      <c r="D904" s="608" t="s">
        <v>3158</v>
      </c>
      <c r="E904" s="608" t="s">
        <v>3180</v>
      </c>
      <c r="F904" s="608" t="s">
        <v>3108</v>
      </c>
      <c r="G904" s="608" t="s">
        <v>3131</v>
      </c>
      <c r="H904" s="609">
        <v>18</v>
      </c>
      <c r="I904" s="608">
        <v>20</v>
      </c>
      <c r="J904" s="610">
        <v>0</v>
      </c>
      <c r="K904" s="609">
        <f t="shared" si="14"/>
        <v>360</v>
      </c>
      <c r="L904" s="608" t="s">
        <v>3063</v>
      </c>
      <c r="M904" s="608" t="s">
        <v>3181</v>
      </c>
      <c r="N904" s="608" t="s">
        <v>3182</v>
      </c>
      <c r="O904" s="608" t="s">
        <v>3075</v>
      </c>
      <c r="P904" s="608" t="s">
        <v>988</v>
      </c>
      <c r="Q904" s="608" t="s">
        <v>3183</v>
      </c>
    </row>
    <row r="905" spans="1:17">
      <c r="A905" s="611">
        <v>42949</v>
      </c>
      <c r="B905" s="611">
        <v>43010</v>
      </c>
      <c r="C905" s="611">
        <v>42959</v>
      </c>
      <c r="D905" s="612" t="s">
        <v>3158</v>
      </c>
      <c r="E905" s="612" t="s">
        <v>3148</v>
      </c>
      <c r="F905" s="612" t="s">
        <v>3081</v>
      </c>
      <c r="G905" s="612" t="s">
        <v>3149</v>
      </c>
      <c r="H905" s="613">
        <v>13</v>
      </c>
      <c r="I905" s="612">
        <v>20</v>
      </c>
      <c r="J905" s="614">
        <v>0</v>
      </c>
      <c r="K905" s="613">
        <f t="shared" si="14"/>
        <v>260</v>
      </c>
      <c r="L905" s="612" t="s">
        <v>3063</v>
      </c>
      <c r="M905" s="612" t="s">
        <v>3181</v>
      </c>
      <c r="N905" s="612" t="s">
        <v>3182</v>
      </c>
      <c r="O905" s="612" t="s">
        <v>3075</v>
      </c>
      <c r="P905" s="612" t="s">
        <v>988</v>
      </c>
      <c r="Q905" s="612" t="s">
        <v>3150</v>
      </c>
    </row>
    <row r="906" spans="1:17">
      <c r="A906" s="607">
        <v>42585</v>
      </c>
      <c r="B906" s="607">
        <v>42680</v>
      </c>
      <c r="C906" s="607">
        <v>42592</v>
      </c>
      <c r="D906" s="608" t="s">
        <v>3199</v>
      </c>
      <c r="E906" s="608" t="s">
        <v>3300</v>
      </c>
      <c r="F906" s="608" t="s">
        <v>3077</v>
      </c>
      <c r="G906" s="608" t="s">
        <v>3301</v>
      </c>
      <c r="H906" s="609">
        <v>62.5</v>
      </c>
      <c r="I906" s="608">
        <v>40</v>
      </c>
      <c r="J906" s="610">
        <v>0.2</v>
      </c>
      <c r="K906" s="609">
        <f t="shared" si="14"/>
        <v>2500</v>
      </c>
      <c r="L906" s="608" t="s">
        <v>3047</v>
      </c>
      <c r="M906" s="608" t="s">
        <v>3230</v>
      </c>
      <c r="N906" s="608" t="s">
        <v>3231</v>
      </c>
      <c r="O906" s="608" t="s">
        <v>3232</v>
      </c>
      <c r="P906" s="608" t="s">
        <v>910</v>
      </c>
      <c r="Q906" s="608" t="s">
        <v>3139</v>
      </c>
    </row>
    <row r="907" spans="1:17">
      <c r="A907" s="611">
        <v>42219</v>
      </c>
      <c r="B907" s="611">
        <v>42255</v>
      </c>
      <c r="C907" s="611">
        <v>42224</v>
      </c>
      <c r="D907" s="612" t="s">
        <v>3199</v>
      </c>
      <c r="E907" s="612" t="s">
        <v>3052</v>
      </c>
      <c r="F907" s="612" t="s">
        <v>3053</v>
      </c>
      <c r="G907" s="612" t="s">
        <v>3054</v>
      </c>
      <c r="H907" s="613">
        <v>14</v>
      </c>
      <c r="I907" s="612">
        <v>100</v>
      </c>
      <c r="J907" s="614">
        <v>0.2</v>
      </c>
      <c r="K907" s="613">
        <f t="shared" si="14"/>
        <v>1400</v>
      </c>
      <c r="L907" s="612" t="s">
        <v>3047</v>
      </c>
      <c r="M907" s="612" t="s">
        <v>3230</v>
      </c>
      <c r="N907" s="612" t="s">
        <v>3231</v>
      </c>
      <c r="O907" s="612" t="s">
        <v>3232</v>
      </c>
      <c r="P907" s="612" t="s">
        <v>910</v>
      </c>
      <c r="Q907" s="612" t="s">
        <v>3055</v>
      </c>
    </row>
    <row r="908" spans="1:17">
      <c r="A908" s="607">
        <v>43316</v>
      </c>
      <c r="B908" s="607">
        <v>43342</v>
      </c>
      <c r="C908" s="607">
        <v>43321</v>
      </c>
      <c r="D908" s="608" t="s">
        <v>3184</v>
      </c>
      <c r="E908" s="608" t="s">
        <v>3180</v>
      </c>
      <c r="F908" s="608" t="s">
        <v>3108</v>
      </c>
      <c r="G908" s="608" t="s">
        <v>3131</v>
      </c>
      <c r="H908" s="609">
        <v>18</v>
      </c>
      <c r="I908" s="608">
        <v>4</v>
      </c>
      <c r="J908" s="610">
        <v>0</v>
      </c>
      <c r="K908" s="609">
        <f t="shared" si="14"/>
        <v>72</v>
      </c>
      <c r="L908" s="608" t="s">
        <v>3072</v>
      </c>
      <c r="M908" s="608" t="s">
        <v>3458</v>
      </c>
      <c r="N908" s="608" t="s">
        <v>3459</v>
      </c>
      <c r="O908" s="608" t="s">
        <v>3460</v>
      </c>
      <c r="P908" s="608" t="s">
        <v>3188</v>
      </c>
      <c r="Q908" s="608" t="s">
        <v>3183</v>
      </c>
    </row>
    <row r="909" spans="1:17">
      <c r="A909" s="611">
        <v>42223</v>
      </c>
      <c r="B909" s="611">
        <v>42245</v>
      </c>
      <c r="C909" s="611">
        <v>42226</v>
      </c>
      <c r="D909" s="612" t="s">
        <v>3071</v>
      </c>
      <c r="E909" s="612" t="s">
        <v>3148</v>
      </c>
      <c r="F909" s="612" t="s">
        <v>3081</v>
      </c>
      <c r="G909" s="612" t="s">
        <v>3149</v>
      </c>
      <c r="H909" s="613">
        <v>13</v>
      </c>
      <c r="I909" s="612">
        <v>60</v>
      </c>
      <c r="J909" s="614">
        <v>0.05</v>
      </c>
      <c r="K909" s="613">
        <f t="shared" si="14"/>
        <v>780</v>
      </c>
      <c r="L909" s="612" t="s">
        <v>3047</v>
      </c>
      <c r="M909" s="612" t="s">
        <v>3364</v>
      </c>
      <c r="N909" s="612" t="s">
        <v>3365</v>
      </c>
      <c r="O909" s="612" t="s">
        <v>3366</v>
      </c>
      <c r="P909" s="612" t="s">
        <v>859</v>
      </c>
      <c r="Q909" s="612" t="s">
        <v>3150</v>
      </c>
    </row>
    <row r="910" spans="1:17">
      <c r="A910" s="607">
        <v>42954</v>
      </c>
      <c r="B910" s="607">
        <v>43038</v>
      </c>
      <c r="C910" s="607">
        <v>42954</v>
      </c>
      <c r="D910" s="608" t="s">
        <v>3071</v>
      </c>
      <c r="E910" s="608" t="s">
        <v>3273</v>
      </c>
      <c r="F910" s="608" t="s">
        <v>3108</v>
      </c>
      <c r="G910" s="608" t="s">
        <v>3274</v>
      </c>
      <c r="H910" s="609">
        <v>18</v>
      </c>
      <c r="I910" s="608">
        <v>20</v>
      </c>
      <c r="J910" s="610">
        <v>0</v>
      </c>
      <c r="K910" s="609">
        <f t="shared" si="14"/>
        <v>360</v>
      </c>
      <c r="L910" s="608" t="s">
        <v>3047</v>
      </c>
      <c r="M910" s="608" t="s">
        <v>3364</v>
      </c>
      <c r="N910" s="608" t="s">
        <v>3365</v>
      </c>
      <c r="O910" s="608" t="s">
        <v>3366</v>
      </c>
      <c r="P910" s="608" t="s">
        <v>859</v>
      </c>
      <c r="Q910" s="608" t="s">
        <v>3135</v>
      </c>
    </row>
    <row r="911" spans="1:17">
      <c r="A911" s="611">
        <v>42223</v>
      </c>
      <c r="B911" s="611">
        <v>42271</v>
      </c>
      <c r="C911" s="611">
        <v>42229</v>
      </c>
      <c r="D911" s="612" t="s">
        <v>3158</v>
      </c>
      <c r="E911" s="612" t="s">
        <v>3289</v>
      </c>
      <c r="F911" s="612" t="s">
        <v>3081</v>
      </c>
      <c r="G911" s="612" t="s">
        <v>3290</v>
      </c>
      <c r="H911" s="613">
        <v>10</v>
      </c>
      <c r="I911" s="612">
        <v>14</v>
      </c>
      <c r="J911" s="614">
        <v>0</v>
      </c>
      <c r="K911" s="613">
        <f t="shared" si="14"/>
        <v>140</v>
      </c>
      <c r="L911" s="612" t="s">
        <v>3063</v>
      </c>
      <c r="M911" s="612" t="s">
        <v>3401</v>
      </c>
      <c r="N911" s="612" t="s">
        <v>3402</v>
      </c>
      <c r="O911" s="612" t="s">
        <v>3403</v>
      </c>
      <c r="P911" s="612" t="s">
        <v>1727</v>
      </c>
      <c r="Q911" s="612" t="s">
        <v>3135</v>
      </c>
    </row>
    <row r="912" spans="1:17">
      <c r="A912" s="607">
        <v>43319</v>
      </c>
      <c r="B912" s="607">
        <v>43336</v>
      </c>
      <c r="C912" s="607">
        <v>43326</v>
      </c>
      <c r="D912" s="608" t="s">
        <v>3158</v>
      </c>
      <c r="E912" s="608" t="s">
        <v>3189</v>
      </c>
      <c r="F912" s="608" t="s">
        <v>3061</v>
      </c>
      <c r="G912" s="608" t="s">
        <v>3190</v>
      </c>
      <c r="H912" s="609">
        <v>30</v>
      </c>
      <c r="I912" s="608">
        <v>10</v>
      </c>
      <c r="J912" s="610">
        <v>0</v>
      </c>
      <c r="K912" s="609">
        <f t="shared" si="14"/>
        <v>300</v>
      </c>
      <c r="L912" s="608" t="s">
        <v>3063</v>
      </c>
      <c r="M912" s="608" t="s">
        <v>3401</v>
      </c>
      <c r="N912" s="608" t="s">
        <v>3402</v>
      </c>
      <c r="O912" s="608" t="s">
        <v>3403</v>
      </c>
      <c r="P912" s="608" t="s">
        <v>1727</v>
      </c>
      <c r="Q912" s="608" t="s">
        <v>3191</v>
      </c>
    </row>
    <row r="913" spans="1:17">
      <c r="A913" s="611">
        <v>42223</v>
      </c>
      <c r="B913" s="611">
        <v>42228</v>
      </c>
      <c r="C913" s="611">
        <v>42232</v>
      </c>
      <c r="D913" s="612" t="s">
        <v>3158</v>
      </c>
      <c r="E913" s="612" t="s">
        <v>3286</v>
      </c>
      <c r="F913" s="612" t="s">
        <v>3123</v>
      </c>
      <c r="G913" s="612" t="s">
        <v>3287</v>
      </c>
      <c r="H913" s="613">
        <v>7.45</v>
      </c>
      <c r="I913" s="612">
        <v>50</v>
      </c>
      <c r="J913" s="614">
        <v>0</v>
      </c>
      <c r="K913" s="613">
        <f t="shared" si="14"/>
        <v>372.5</v>
      </c>
      <c r="L913" s="612" t="s">
        <v>3063</v>
      </c>
      <c r="M913" s="612" t="s">
        <v>3401</v>
      </c>
      <c r="N913" s="612" t="s">
        <v>3402</v>
      </c>
      <c r="O913" s="612" t="s">
        <v>3403</v>
      </c>
      <c r="P913" s="612" t="s">
        <v>1727</v>
      </c>
      <c r="Q913" s="612" t="s">
        <v>3125</v>
      </c>
    </row>
    <row r="914" spans="1:17">
      <c r="A914" s="607">
        <v>42590</v>
      </c>
      <c r="B914" s="607">
        <v>42660</v>
      </c>
      <c r="C914" s="607">
        <v>42596</v>
      </c>
      <c r="D914" s="608" t="s">
        <v>3084</v>
      </c>
      <c r="E914" s="608" t="s">
        <v>3270</v>
      </c>
      <c r="F914" s="608" t="s">
        <v>3081</v>
      </c>
      <c r="G914" s="608" t="s">
        <v>3271</v>
      </c>
      <c r="H914" s="609">
        <v>15.5</v>
      </c>
      <c r="I914" s="608">
        <v>25</v>
      </c>
      <c r="J914" s="610">
        <v>0.05</v>
      </c>
      <c r="K914" s="609">
        <f t="shared" si="14"/>
        <v>387.5</v>
      </c>
      <c r="L914" s="608" t="s">
        <v>3063</v>
      </c>
      <c r="M914" s="608" t="s">
        <v>3257</v>
      </c>
      <c r="N914" s="608" t="s">
        <v>3258</v>
      </c>
      <c r="O914" s="608" t="s">
        <v>3259</v>
      </c>
      <c r="P914" s="608" t="s">
        <v>910</v>
      </c>
      <c r="Q914" s="608" t="s">
        <v>3070</v>
      </c>
    </row>
    <row r="915" spans="1:17">
      <c r="A915" s="611">
        <v>42590</v>
      </c>
      <c r="B915" s="611">
        <v>42601</v>
      </c>
      <c r="C915" s="611">
        <v>42600</v>
      </c>
      <c r="D915" s="612" t="s">
        <v>3084</v>
      </c>
      <c r="E915" s="612" t="s">
        <v>3357</v>
      </c>
      <c r="F915" s="612" t="s">
        <v>3104</v>
      </c>
      <c r="G915" s="612" t="s">
        <v>3358</v>
      </c>
      <c r="H915" s="613">
        <v>31.23</v>
      </c>
      <c r="I915" s="612">
        <v>5</v>
      </c>
      <c r="J915" s="614">
        <v>0.05</v>
      </c>
      <c r="K915" s="613">
        <f t="shared" si="14"/>
        <v>156.15</v>
      </c>
      <c r="L915" s="612" t="s">
        <v>3063</v>
      </c>
      <c r="M915" s="612" t="s">
        <v>3257</v>
      </c>
      <c r="N915" s="612" t="s">
        <v>3258</v>
      </c>
      <c r="O915" s="612" t="s">
        <v>3259</v>
      </c>
      <c r="P915" s="612" t="s">
        <v>910</v>
      </c>
      <c r="Q915" s="612" t="s">
        <v>3157</v>
      </c>
    </row>
    <row r="916" spans="1:17">
      <c r="A916" s="607">
        <v>43321</v>
      </c>
      <c r="B916" s="607">
        <v>43384</v>
      </c>
      <c r="C916" s="607">
        <v>43331</v>
      </c>
      <c r="D916" s="608" t="s">
        <v>3288</v>
      </c>
      <c r="E916" s="608" t="s">
        <v>3302</v>
      </c>
      <c r="F916" s="608" t="s">
        <v>3045</v>
      </c>
      <c r="G916" s="608" t="s">
        <v>3303</v>
      </c>
      <c r="H916" s="609">
        <v>36</v>
      </c>
      <c r="I916" s="608">
        <v>20</v>
      </c>
      <c r="J916" s="610">
        <v>0.2</v>
      </c>
      <c r="K916" s="609">
        <f t="shared" si="14"/>
        <v>720</v>
      </c>
      <c r="L916" s="608" t="s">
        <v>3072</v>
      </c>
      <c r="M916" s="608" t="s">
        <v>3257</v>
      </c>
      <c r="N916" s="608" t="s">
        <v>3258</v>
      </c>
      <c r="O916" s="608" t="s">
        <v>3259</v>
      </c>
      <c r="P916" s="608" t="s">
        <v>910</v>
      </c>
      <c r="Q916" s="608" t="s">
        <v>3099</v>
      </c>
    </row>
    <row r="917" spans="1:17">
      <c r="A917" s="611">
        <v>43321</v>
      </c>
      <c r="B917" s="611">
        <v>43396</v>
      </c>
      <c r="C917" s="611">
        <v>43329</v>
      </c>
      <c r="D917" s="612" t="s">
        <v>3288</v>
      </c>
      <c r="E917" s="612" t="s">
        <v>3210</v>
      </c>
      <c r="F917" s="612" t="s">
        <v>3108</v>
      </c>
      <c r="G917" s="612" t="s">
        <v>3211</v>
      </c>
      <c r="H917" s="613">
        <v>18</v>
      </c>
      <c r="I917" s="612">
        <v>4</v>
      </c>
      <c r="J917" s="614">
        <v>0.2</v>
      </c>
      <c r="K917" s="613">
        <f t="shared" si="14"/>
        <v>72</v>
      </c>
      <c r="L917" s="612" t="s">
        <v>3072</v>
      </c>
      <c r="M917" s="612" t="s">
        <v>3257</v>
      </c>
      <c r="N917" s="612" t="s">
        <v>3258</v>
      </c>
      <c r="O917" s="612" t="s">
        <v>3259</v>
      </c>
      <c r="P917" s="612" t="s">
        <v>910</v>
      </c>
      <c r="Q917" s="612" t="s">
        <v>3115</v>
      </c>
    </row>
    <row r="918" spans="1:17">
      <c r="A918" s="607">
        <v>42956</v>
      </c>
      <c r="B918" s="607">
        <v>43002</v>
      </c>
      <c r="C918" s="607">
        <v>42961</v>
      </c>
      <c r="D918" s="608" t="s">
        <v>3288</v>
      </c>
      <c r="E918" s="608" t="s">
        <v>3103</v>
      </c>
      <c r="F918" s="608" t="s">
        <v>3104</v>
      </c>
      <c r="G918" s="608" t="s">
        <v>3105</v>
      </c>
      <c r="H918" s="609">
        <v>81</v>
      </c>
      <c r="I918" s="608">
        <v>21</v>
      </c>
      <c r="J918" s="610">
        <v>0.2</v>
      </c>
      <c r="K918" s="609">
        <f t="shared" si="14"/>
        <v>1701</v>
      </c>
      <c r="L918" s="608" t="s">
        <v>3072</v>
      </c>
      <c r="M918" s="608" t="s">
        <v>3257</v>
      </c>
      <c r="N918" s="608" t="s">
        <v>3258</v>
      </c>
      <c r="O918" s="608" t="s">
        <v>3259</v>
      </c>
      <c r="P918" s="608" t="s">
        <v>910</v>
      </c>
      <c r="Q918" s="608" t="s">
        <v>3106</v>
      </c>
    </row>
    <row r="919" spans="1:17">
      <c r="A919" s="611">
        <v>43321</v>
      </c>
      <c r="B919" s="611">
        <v>43361</v>
      </c>
      <c r="C919" s="611">
        <v>43329</v>
      </c>
      <c r="D919" s="612" t="s">
        <v>3084</v>
      </c>
      <c r="E919" s="612" t="s">
        <v>3332</v>
      </c>
      <c r="F919" s="612" t="s">
        <v>3077</v>
      </c>
      <c r="G919" s="612" t="s">
        <v>3333</v>
      </c>
      <c r="H919" s="613">
        <v>13.25</v>
      </c>
      <c r="I919" s="612">
        <v>30</v>
      </c>
      <c r="J919" s="614">
        <v>0</v>
      </c>
      <c r="K919" s="613">
        <f t="shared" si="14"/>
        <v>397.5</v>
      </c>
      <c r="L919" s="612" t="s">
        <v>3072</v>
      </c>
      <c r="M919" s="612" t="s">
        <v>3315</v>
      </c>
      <c r="N919" s="612" t="s">
        <v>3316</v>
      </c>
      <c r="O919" s="612" t="s">
        <v>3317</v>
      </c>
      <c r="P919" s="612" t="s">
        <v>3188</v>
      </c>
      <c r="Q919" s="612" t="s">
        <v>3334</v>
      </c>
    </row>
    <row r="920" spans="1:17">
      <c r="A920" s="607">
        <v>43321</v>
      </c>
      <c r="B920" s="607">
        <v>43349</v>
      </c>
      <c r="C920" s="607">
        <v>43326</v>
      </c>
      <c r="D920" s="608" t="s">
        <v>3084</v>
      </c>
      <c r="E920" s="608" t="s">
        <v>3338</v>
      </c>
      <c r="F920" s="608" t="s">
        <v>3053</v>
      </c>
      <c r="G920" s="608" t="s">
        <v>3339</v>
      </c>
      <c r="H920" s="609">
        <v>7</v>
      </c>
      <c r="I920" s="608">
        <v>24</v>
      </c>
      <c r="J920" s="610">
        <v>0</v>
      </c>
      <c r="K920" s="609">
        <f t="shared" si="14"/>
        <v>168</v>
      </c>
      <c r="L920" s="608" t="s">
        <v>3072</v>
      </c>
      <c r="M920" s="608" t="s">
        <v>3315</v>
      </c>
      <c r="N920" s="608" t="s">
        <v>3316</v>
      </c>
      <c r="O920" s="608" t="s">
        <v>3317</v>
      </c>
      <c r="P920" s="608" t="s">
        <v>3188</v>
      </c>
      <c r="Q920" s="608" t="s">
        <v>3067</v>
      </c>
    </row>
    <row r="921" spans="1:17">
      <c r="A921" s="611">
        <v>42957</v>
      </c>
      <c r="B921" s="611">
        <v>43054</v>
      </c>
      <c r="C921" s="611">
        <v>42960</v>
      </c>
      <c r="D921" s="612" t="s">
        <v>3199</v>
      </c>
      <c r="E921" s="612" t="s">
        <v>3180</v>
      </c>
      <c r="F921" s="612" t="s">
        <v>3108</v>
      </c>
      <c r="G921" s="612" t="s">
        <v>3131</v>
      </c>
      <c r="H921" s="613">
        <v>18</v>
      </c>
      <c r="I921" s="612">
        <v>30</v>
      </c>
      <c r="J921" s="614">
        <v>0.25</v>
      </c>
      <c r="K921" s="613">
        <f t="shared" si="14"/>
        <v>540</v>
      </c>
      <c r="L921" s="612" t="s">
        <v>3063</v>
      </c>
      <c r="M921" s="612" t="s">
        <v>3161</v>
      </c>
      <c r="N921" s="612" t="s">
        <v>3162</v>
      </c>
      <c r="O921" s="612" t="s">
        <v>3163</v>
      </c>
      <c r="P921" s="612" t="s">
        <v>2336</v>
      </c>
      <c r="Q921" s="612" t="s">
        <v>3183</v>
      </c>
    </row>
    <row r="922" spans="1:17">
      <c r="A922" s="607">
        <v>42592</v>
      </c>
      <c r="B922" s="607">
        <v>42634</v>
      </c>
      <c r="C922" s="607">
        <v>42599</v>
      </c>
      <c r="D922" s="608" t="s">
        <v>3199</v>
      </c>
      <c r="E922" s="608" t="s">
        <v>3431</v>
      </c>
      <c r="F922" s="608" t="s">
        <v>3081</v>
      </c>
      <c r="G922" s="608" t="s">
        <v>3432</v>
      </c>
      <c r="H922" s="609">
        <v>28.5</v>
      </c>
      <c r="I922" s="608">
        <v>120</v>
      </c>
      <c r="J922" s="610">
        <v>0.25</v>
      </c>
      <c r="K922" s="609">
        <f t="shared" si="14"/>
        <v>3420</v>
      </c>
      <c r="L922" s="608" t="s">
        <v>3063</v>
      </c>
      <c r="M922" s="608" t="s">
        <v>3161</v>
      </c>
      <c r="N922" s="608" t="s">
        <v>3162</v>
      </c>
      <c r="O922" s="608" t="s">
        <v>3163</v>
      </c>
      <c r="P922" s="608" t="s">
        <v>2336</v>
      </c>
      <c r="Q922" s="608" t="s">
        <v>3179</v>
      </c>
    </row>
    <row r="923" spans="1:17">
      <c r="A923" s="611">
        <v>42592</v>
      </c>
      <c r="B923" s="611">
        <v>42634</v>
      </c>
      <c r="C923" s="611">
        <v>42602</v>
      </c>
      <c r="D923" s="612" t="s">
        <v>3199</v>
      </c>
      <c r="E923" s="612" t="s">
        <v>3302</v>
      </c>
      <c r="F923" s="612" t="s">
        <v>3045</v>
      </c>
      <c r="G923" s="612" t="s">
        <v>3303</v>
      </c>
      <c r="H923" s="613">
        <v>36</v>
      </c>
      <c r="I923" s="612">
        <v>65</v>
      </c>
      <c r="J923" s="614">
        <v>0.25</v>
      </c>
      <c r="K923" s="613">
        <f t="shared" si="14"/>
        <v>2340</v>
      </c>
      <c r="L923" s="612" t="s">
        <v>3063</v>
      </c>
      <c r="M923" s="612" t="s">
        <v>3161</v>
      </c>
      <c r="N923" s="612" t="s">
        <v>3162</v>
      </c>
      <c r="O923" s="612" t="s">
        <v>3163</v>
      </c>
      <c r="P923" s="612" t="s">
        <v>2336</v>
      </c>
      <c r="Q923" s="612" t="s">
        <v>3099</v>
      </c>
    </row>
    <row r="924" spans="1:17">
      <c r="A924" s="607">
        <v>42958</v>
      </c>
      <c r="B924" s="607">
        <v>43046</v>
      </c>
      <c r="C924" s="607">
        <v>42960</v>
      </c>
      <c r="D924" s="608" t="s">
        <v>3184</v>
      </c>
      <c r="E924" s="608" t="s">
        <v>3260</v>
      </c>
      <c r="F924" s="608" t="s">
        <v>3108</v>
      </c>
      <c r="G924" s="608" t="s">
        <v>3261</v>
      </c>
      <c r="H924" s="609">
        <v>7.75</v>
      </c>
      <c r="I924" s="608">
        <v>30</v>
      </c>
      <c r="J924" s="610">
        <v>0.2</v>
      </c>
      <c r="K924" s="609">
        <f t="shared" si="14"/>
        <v>232.5</v>
      </c>
      <c r="L924" s="608" t="s">
        <v>3063</v>
      </c>
      <c r="M924" s="608" t="s">
        <v>3222</v>
      </c>
      <c r="N924" s="608" t="s">
        <v>3223</v>
      </c>
      <c r="O924" s="608" t="s">
        <v>3224</v>
      </c>
      <c r="P924" s="608" t="s">
        <v>3188</v>
      </c>
      <c r="Q924" s="608" t="s">
        <v>3150</v>
      </c>
    </row>
    <row r="925" spans="1:17">
      <c r="A925" s="611">
        <v>42593</v>
      </c>
      <c r="B925" s="611">
        <v>42662</v>
      </c>
      <c r="C925" s="611">
        <v>42594</v>
      </c>
      <c r="D925" s="612" t="s">
        <v>3184</v>
      </c>
      <c r="E925" s="612" t="s">
        <v>3255</v>
      </c>
      <c r="F925" s="612" t="s">
        <v>3081</v>
      </c>
      <c r="G925" s="612" t="s">
        <v>3256</v>
      </c>
      <c r="H925" s="613">
        <v>43.9</v>
      </c>
      <c r="I925" s="612">
        <v>24</v>
      </c>
      <c r="J925" s="614">
        <v>0.2</v>
      </c>
      <c r="K925" s="613">
        <f t="shared" si="14"/>
        <v>1053.5999999999999</v>
      </c>
      <c r="L925" s="612" t="s">
        <v>3063</v>
      </c>
      <c r="M925" s="612" t="s">
        <v>3222</v>
      </c>
      <c r="N925" s="612" t="s">
        <v>3223</v>
      </c>
      <c r="O925" s="612" t="s">
        <v>3224</v>
      </c>
      <c r="P925" s="612" t="s">
        <v>3188</v>
      </c>
      <c r="Q925" s="612" t="s">
        <v>3139</v>
      </c>
    </row>
    <row r="926" spans="1:17">
      <c r="A926" s="607">
        <v>42593</v>
      </c>
      <c r="B926" s="607">
        <v>42650</v>
      </c>
      <c r="C926" s="607">
        <v>42596</v>
      </c>
      <c r="D926" s="608" t="s">
        <v>3184</v>
      </c>
      <c r="E926" s="608" t="s">
        <v>3192</v>
      </c>
      <c r="F926" s="608" t="s">
        <v>3053</v>
      </c>
      <c r="G926" s="608" t="s">
        <v>3092</v>
      </c>
      <c r="H926" s="609">
        <v>38</v>
      </c>
      <c r="I926" s="608">
        <v>5</v>
      </c>
      <c r="J926" s="610">
        <v>0.2</v>
      </c>
      <c r="K926" s="609">
        <f t="shared" si="14"/>
        <v>190</v>
      </c>
      <c r="L926" s="608" t="s">
        <v>3063</v>
      </c>
      <c r="M926" s="608" t="s">
        <v>3222</v>
      </c>
      <c r="N926" s="608" t="s">
        <v>3223</v>
      </c>
      <c r="O926" s="608" t="s">
        <v>3224</v>
      </c>
      <c r="P926" s="608" t="s">
        <v>3188</v>
      </c>
      <c r="Q926" s="608" t="s">
        <v>3093</v>
      </c>
    </row>
    <row r="927" spans="1:17">
      <c r="A927" s="611">
        <v>42593</v>
      </c>
      <c r="B927" s="611">
        <v>42632</v>
      </c>
      <c r="C927" s="611">
        <v>42602</v>
      </c>
      <c r="D927" s="612" t="s">
        <v>3288</v>
      </c>
      <c r="E927" s="612" t="s">
        <v>3126</v>
      </c>
      <c r="F927" s="612" t="s">
        <v>3108</v>
      </c>
      <c r="G927" s="612" t="s">
        <v>3127</v>
      </c>
      <c r="H927" s="613">
        <v>4.5</v>
      </c>
      <c r="I927" s="612">
        <v>35</v>
      </c>
      <c r="J927" s="614">
        <v>0.2</v>
      </c>
      <c r="K927" s="613">
        <f t="shared" si="14"/>
        <v>157.5</v>
      </c>
      <c r="L927" s="612" t="s">
        <v>3047</v>
      </c>
      <c r="M927" s="612" t="s">
        <v>3384</v>
      </c>
      <c r="N927" s="612" t="s">
        <v>3385</v>
      </c>
      <c r="O927" s="612" t="s">
        <v>3386</v>
      </c>
      <c r="P927" s="612" t="s">
        <v>2336</v>
      </c>
      <c r="Q927" s="612" t="s">
        <v>3128</v>
      </c>
    </row>
    <row r="928" spans="1:17">
      <c r="A928" s="607">
        <v>43323</v>
      </c>
      <c r="B928" s="607">
        <v>43355</v>
      </c>
      <c r="C928" s="607">
        <v>43323</v>
      </c>
      <c r="D928" s="608" t="s">
        <v>3288</v>
      </c>
      <c r="E928" s="608" t="s">
        <v>3080</v>
      </c>
      <c r="F928" s="608" t="s">
        <v>3081</v>
      </c>
      <c r="G928" s="608" t="s">
        <v>3082</v>
      </c>
      <c r="H928" s="609">
        <v>21.05</v>
      </c>
      <c r="I928" s="608">
        <v>12</v>
      </c>
      <c r="J928" s="610">
        <v>0.2</v>
      </c>
      <c r="K928" s="609">
        <f t="shared" si="14"/>
        <v>252.60000000000002</v>
      </c>
      <c r="L928" s="608" t="s">
        <v>3047</v>
      </c>
      <c r="M928" s="608" t="s">
        <v>3384</v>
      </c>
      <c r="N928" s="608" t="s">
        <v>3385</v>
      </c>
      <c r="O928" s="608" t="s">
        <v>3386</v>
      </c>
      <c r="P928" s="608" t="s">
        <v>2336</v>
      </c>
      <c r="Q928" s="608" t="s">
        <v>3083</v>
      </c>
    </row>
    <row r="929" spans="1:17">
      <c r="A929" s="611">
        <v>42958</v>
      </c>
      <c r="B929" s="611">
        <v>43034</v>
      </c>
      <c r="C929" s="611">
        <v>42965</v>
      </c>
      <c r="D929" s="612" t="s">
        <v>3288</v>
      </c>
      <c r="E929" s="612" t="s">
        <v>3091</v>
      </c>
      <c r="F929" s="612" t="s">
        <v>3053</v>
      </c>
      <c r="G929" s="612" t="s">
        <v>3092</v>
      </c>
      <c r="H929" s="613">
        <v>19.5</v>
      </c>
      <c r="I929" s="612">
        <v>20</v>
      </c>
      <c r="J929" s="614">
        <v>0</v>
      </c>
      <c r="K929" s="613">
        <f t="shared" si="14"/>
        <v>390</v>
      </c>
      <c r="L929" s="612" t="s">
        <v>3047</v>
      </c>
      <c r="M929" s="612" t="s">
        <v>3384</v>
      </c>
      <c r="N929" s="612" t="s">
        <v>3385</v>
      </c>
      <c r="O929" s="612" t="s">
        <v>3386</v>
      </c>
      <c r="P929" s="612" t="s">
        <v>2336</v>
      </c>
      <c r="Q929" s="612" t="s">
        <v>3093</v>
      </c>
    </row>
    <row r="930" spans="1:17">
      <c r="A930" s="607">
        <v>42596</v>
      </c>
      <c r="B930" s="607">
        <v>42682</v>
      </c>
      <c r="C930" s="607">
        <v>42603</v>
      </c>
      <c r="D930" s="608" t="s">
        <v>3158</v>
      </c>
      <c r="E930" s="608" t="s">
        <v>3151</v>
      </c>
      <c r="F930" s="608" t="s">
        <v>3104</v>
      </c>
      <c r="G930" s="608" t="s">
        <v>3152</v>
      </c>
      <c r="H930" s="609">
        <v>43.9</v>
      </c>
      <c r="I930" s="608">
        <v>50</v>
      </c>
      <c r="J930" s="610">
        <v>0</v>
      </c>
      <c r="K930" s="609">
        <f t="shared" si="14"/>
        <v>2195</v>
      </c>
      <c r="L930" s="608" t="s">
        <v>3047</v>
      </c>
      <c r="M930" s="608" t="s">
        <v>3185</v>
      </c>
      <c r="N930" s="608" t="s">
        <v>3186</v>
      </c>
      <c r="O930" s="608" t="s">
        <v>3187</v>
      </c>
      <c r="P930" s="608" t="s">
        <v>3188</v>
      </c>
      <c r="Q930" s="608" t="s">
        <v>3157</v>
      </c>
    </row>
    <row r="931" spans="1:17">
      <c r="A931" s="611">
        <v>42961</v>
      </c>
      <c r="B931" s="611">
        <v>43005</v>
      </c>
      <c r="C931" s="611">
        <v>42970</v>
      </c>
      <c r="D931" s="612" t="s">
        <v>3158</v>
      </c>
      <c r="E931" s="612" t="s">
        <v>3235</v>
      </c>
      <c r="F931" s="612" t="s">
        <v>3045</v>
      </c>
      <c r="G931" s="612" t="s">
        <v>3206</v>
      </c>
      <c r="H931" s="613">
        <v>21.5</v>
      </c>
      <c r="I931" s="612">
        <v>9</v>
      </c>
      <c r="J931" s="614">
        <v>0</v>
      </c>
      <c r="K931" s="613">
        <f t="shared" si="14"/>
        <v>193.5</v>
      </c>
      <c r="L931" s="612" t="s">
        <v>3047</v>
      </c>
      <c r="M931" s="612" t="s">
        <v>3185</v>
      </c>
      <c r="N931" s="612" t="s">
        <v>3186</v>
      </c>
      <c r="O931" s="612" t="s">
        <v>3187</v>
      </c>
      <c r="P931" s="612" t="s">
        <v>3188</v>
      </c>
      <c r="Q931" s="612" t="s">
        <v>3099</v>
      </c>
    </row>
    <row r="932" spans="1:17">
      <c r="A932" s="607">
        <v>43327</v>
      </c>
      <c r="B932" s="607">
        <v>43350</v>
      </c>
      <c r="C932" s="607">
        <v>43333</v>
      </c>
      <c r="D932" s="608" t="s">
        <v>3059</v>
      </c>
      <c r="E932" s="608" t="s">
        <v>3177</v>
      </c>
      <c r="F932" s="608" t="s">
        <v>3104</v>
      </c>
      <c r="G932" s="608" t="s">
        <v>3178</v>
      </c>
      <c r="H932" s="609">
        <v>49.3</v>
      </c>
      <c r="I932" s="608">
        <v>10</v>
      </c>
      <c r="J932" s="610">
        <v>0</v>
      </c>
      <c r="K932" s="609">
        <f t="shared" si="14"/>
        <v>493</v>
      </c>
      <c r="L932" s="608" t="s">
        <v>3047</v>
      </c>
      <c r="M932" s="608" t="s">
        <v>3291</v>
      </c>
      <c r="N932" s="608" t="s">
        <v>3292</v>
      </c>
      <c r="O932" s="608" t="s">
        <v>186</v>
      </c>
      <c r="P932" s="608" t="s">
        <v>389</v>
      </c>
      <c r="Q932" s="608" t="s">
        <v>3179</v>
      </c>
    </row>
    <row r="933" spans="1:17">
      <c r="A933" s="611">
        <v>42598</v>
      </c>
      <c r="B933" s="611">
        <v>42646</v>
      </c>
      <c r="C933" s="611">
        <v>42599</v>
      </c>
      <c r="D933" s="612" t="s">
        <v>3071</v>
      </c>
      <c r="E933" s="612" t="s">
        <v>3286</v>
      </c>
      <c r="F933" s="612" t="s">
        <v>3123</v>
      </c>
      <c r="G933" s="612" t="s">
        <v>3287</v>
      </c>
      <c r="H933" s="613">
        <v>7.45</v>
      </c>
      <c r="I933" s="612">
        <v>4</v>
      </c>
      <c r="J933" s="614">
        <v>0</v>
      </c>
      <c r="K933" s="613">
        <f t="shared" si="14"/>
        <v>29.8</v>
      </c>
      <c r="L933" s="612" t="s">
        <v>3063</v>
      </c>
      <c r="M933" s="612" t="s">
        <v>3409</v>
      </c>
      <c r="N933" s="612" t="s">
        <v>3410</v>
      </c>
      <c r="O933" s="612" t="s">
        <v>3411</v>
      </c>
      <c r="P933" s="612" t="s">
        <v>3188</v>
      </c>
      <c r="Q933" s="612" t="s">
        <v>3125</v>
      </c>
    </row>
    <row r="934" spans="1:17">
      <c r="A934" s="607">
        <v>42963</v>
      </c>
      <c r="B934" s="607">
        <v>42985</v>
      </c>
      <c r="C934" s="607">
        <v>42970</v>
      </c>
      <c r="D934" s="608" t="s">
        <v>3071</v>
      </c>
      <c r="E934" s="608" t="s">
        <v>3251</v>
      </c>
      <c r="F934" s="608" t="s">
        <v>3077</v>
      </c>
      <c r="G934" s="608" t="s">
        <v>3252</v>
      </c>
      <c r="H934" s="609">
        <v>15</v>
      </c>
      <c r="I934" s="608">
        <v>30</v>
      </c>
      <c r="J934" s="610">
        <v>0</v>
      </c>
      <c r="K934" s="609">
        <f t="shared" si="14"/>
        <v>450</v>
      </c>
      <c r="L934" s="608" t="s">
        <v>3063</v>
      </c>
      <c r="M934" s="608" t="s">
        <v>3409</v>
      </c>
      <c r="N934" s="608" t="s">
        <v>3410</v>
      </c>
      <c r="O934" s="608" t="s">
        <v>3411</v>
      </c>
      <c r="P934" s="608" t="s">
        <v>3188</v>
      </c>
      <c r="Q934" s="608" t="s">
        <v>3142</v>
      </c>
    </row>
    <row r="935" spans="1:17">
      <c r="A935" s="611">
        <v>42598</v>
      </c>
      <c r="B935" s="611">
        <v>42695</v>
      </c>
      <c r="C935" s="611">
        <v>42600</v>
      </c>
      <c r="D935" s="612" t="s">
        <v>3288</v>
      </c>
      <c r="E935" s="612" t="s">
        <v>3136</v>
      </c>
      <c r="F935" s="612" t="s">
        <v>3045</v>
      </c>
      <c r="G935" s="612" t="s">
        <v>3117</v>
      </c>
      <c r="H935" s="613">
        <v>55</v>
      </c>
      <c r="I935" s="612">
        <v>35</v>
      </c>
      <c r="J935" s="614">
        <v>0</v>
      </c>
      <c r="K935" s="613">
        <f t="shared" si="14"/>
        <v>1925</v>
      </c>
      <c r="L935" s="612" t="s">
        <v>3063</v>
      </c>
      <c r="M935" s="612" t="s">
        <v>3153</v>
      </c>
      <c r="N935" s="612" t="s">
        <v>3154</v>
      </c>
      <c r="O935" s="612" t="s">
        <v>3155</v>
      </c>
      <c r="P935" s="612" t="s">
        <v>3156</v>
      </c>
      <c r="Q935" s="612" t="s">
        <v>3102</v>
      </c>
    </row>
    <row r="936" spans="1:17">
      <c r="A936" s="607">
        <v>42598</v>
      </c>
      <c r="B936" s="607">
        <v>42647</v>
      </c>
      <c r="C936" s="607">
        <v>42600</v>
      </c>
      <c r="D936" s="608" t="s">
        <v>3288</v>
      </c>
      <c r="E936" s="608" t="s">
        <v>3241</v>
      </c>
      <c r="F936" s="608" t="s">
        <v>3077</v>
      </c>
      <c r="G936" s="608" t="s">
        <v>3242</v>
      </c>
      <c r="H936" s="609">
        <v>6</v>
      </c>
      <c r="I936" s="608">
        <v>60</v>
      </c>
      <c r="J936" s="610">
        <v>0</v>
      </c>
      <c r="K936" s="609">
        <f t="shared" si="14"/>
        <v>360</v>
      </c>
      <c r="L936" s="608" t="s">
        <v>3063</v>
      </c>
      <c r="M936" s="608" t="s">
        <v>3153</v>
      </c>
      <c r="N936" s="608" t="s">
        <v>3154</v>
      </c>
      <c r="O936" s="608" t="s">
        <v>3155</v>
      </c>
      <c r="P936" s="608" t="s">
        <v>3156</v>
      </c>
      <c r="Q936" s="608" t="s">
        <v>3070</v>
      </c>
    </row>
    <row r="937" spans="1:17">
      <c r="A937" s="611">
        <v>42964</v>
      </c>
      <c r="B937" s="611">
        <v>42991</v>
      </c>
      <c r="C937" s="611">
        <v>42969</v>
      </c>
      <c r="D937" s="612" t="s">
        <v>3184</v>
      </c>
      <c r="E937" s="612" t="s">
        <v>3148</v>
      </c>
      <c r="F937" s="612" t="s">
        <v>3081</v>
      </c>
      <c r="G937" s="612" t="s">
        <v>3149</v>
      </c>
      <c r="H937" s="613">
        <v>13</v>
      </c>
      <c r="I937" s="612">
        <v>5</v>
      </c>
      <c r="J937" s="614">
        <v>0.25</v>
      </c>
      <c r="K937" s="613">
        <f t="shared" si="14"/>
        <v>65</v>
      </c>
      <c r="L937" s="612" t="s">
        <v>3072</v>
      </c>
      <c r="M937" s="612" t="s">
        <v>3401</v>
      </c>
      <c r="N937" s="612" t="s">
        <v>3402</v>
      </c>
      <c r="O937" s="612" t="s">
        <v>3403</v>
      </c>
      <c r="P937" s="612" t="s">
        <v>1727</v>
      </c>
      <c r="Q937" s="612" t="s">
        <v>3150</v>
      </c>
    </row>
    <row r="938" spans="1:17">
      <c r="A938" s="607">
        <v>42965</v>
      </c>
      <c r="B938" s="607">
        <v>43008</v>
      </c>
      <c r="C938" s="607">
        <v>42975</v>
      </c>
      <c r="D938" s="608" t="s">
        <v>3184</v>
      </c>
      <c r="E938" s="608" t="s">
        <v>3113</v>
      </c>
      <c r="F938" s="608" t="s">
        <v>3104</v>
      </c>
      <c r="G938" s="608" t="s">
        <v>3114</v>
      </c>
      <c r="H938" s="609">
        <v>20</v>
      </c>
      <c r="I938" s="608">
        <v>25</v>
      </c>
      <c r="J938" s="610">
        <v>0.05</v>
      </c>
      <c r="K938" s="609">
        <f t="shared" si="14"/>
        <v>500</v>
      </c>
      <c r="L938" s="608" t="s">
        <v>3072</v>
      </c>
      <c r="M938" s="608" t="s">
        <v>3347</v>
      </c>
      <c r="N938" s="608" t="s">
        <v>3348</v>
      </c>
      <c r="O938" s="608" t="s">
        <v>3349</v>
      </c>
      <c r="P938" s="608" t="s">
        <v>3188</v>
      </c>
      <c r="Q938" s="608" t="s">
        <v>3115</v>
      </c>
    </row>
    <row r="939" spans="1:17">
      <c r="A939" s="611">
        <v>42965</v>
      </c>
      <c r="B939" s="611">
        <v>42977</v>
      </c>
      <c r="C939" s="611">
        <v>42974</v>
      </c>
      <c r="D939" s="612" t="s">
        <v>3184</v>
      </c>
      <c r="E939" s="612" t="s">
        <v>3085</v>
      </c>
      <c r="F939" s="612" t="s">
        <v>3053</v>
      </c>
      <c r="G939" s="612" t="s">
        <v>3086</v>
      </c>
      <c r="H939" s="613">
        <v>21</v>
      </c>
      <c r="I939" s="612">
        <v>48</v>
      </c>
      <c r="J939" s="614">
        <v>0</v>
      </c>
      <c r="K939" s="613">
        <f t="shared" si="14"/>
        <v>1008</v>
      </c>
      <c r="L939" s="612" t="s">
        <v>3072</v>
      </c>
      <c r="M939" s="612" t="s">
        <v>3347</v>
      </c>
      <c r="N939" s="612" t="s">
        <v>3348</v>
      </c>
      <c r="O939" s="612" t="s">
        <v>3349</v>
      </c>
      <c r="P939" s="612" t="s">
        <v>3188</v>
      </c>
      <c r="Q939" s="612" t="s">
        <v>3090</v>
      </c>
    </row>
    <row r="940" spans="1:17">
      <c r="A940" s="607">
        <v>42600</v>
      </c>
      <c r="B940" s="607">
        <v>42674</v>
      </c>
      <c r="C940" s="607">
        <v>42601</v>
      </c>
      <c r="D940" s="608" t="s">
        <v>3158</v>
      </c>
      <c r="E940" s="608" t="s">
        <v>3420</v>
      </c>
      <c r="F940" s="608" t="s">
        <v>3104</v>
      </c>
      <c r="G940" s="608" t="s">
        <v>3421</v>
      </c>
      <c r="H940" s="609">
        <v>12.75</v>
      </c>
      <c r="I940" s="608">
        <v>6</v>
      </c>
      <c r="J940" s="610">
        <v>0.1</v>
      </c>
      <c r="K940" s="609">
        <f t="shared" si="14"/>
        <v>76.5</v>
      </c>
      <c r="L940" s="608" t="s">
        <v>3063</v>
      </c>
      <c r="M940" s="608" t="s">
        <v>3352</v>
      </c>
      <c r="N940" s="608" t="s">
        <v>3353</v>
      </c>
      <c r="O940" s="608" t="s">
        <v>3354</v>
      </c>
      <c r="P940" s="608" t="s">
        <v>915</v>
      </c>
      <c r="Q940" s="608" t="s">
        <v>3367</v>
      </c>
    </row>
    <row r="941" spans="1:17">
      <c r="A941" s="611">
        <v>42965</v>
      </c>
      <c r="B941" s="611">
        <v>43012</v>
      </c>
      <c r="C941" s="611">
        <v>42967</v>
      </c>
      <c r="D941" s="612" t="s">
        <v>3158</v>
      </c>
      <c r="E941" s="612" t="s">
        <v>3210</v>
      </c>
      <c r="F941" s="612" t="s">
        <v>3108</v>
      </c>
      <c r="G941" s="612" t="s">
        <v>3211</v>
      </c>
      <c r="H941" s="613">
        <v>18</v>
      </c>
      <c r="I941" s="612">
        <v>10</v>
      </c>
      <c r="J941" s="614">
        <v>0.1</v>
      </c>
      <c r="K941" s="613">
        <f t="shared" si="14"/>
        <v>180</v>
      </c>
      <c r="L941" s="612" t="s">
        <v>3063</v>
      </c>
      <c r="M941" s="612" t="s">
        <v>3352</v>
      </c>
      <c r="N941" s="612" t="s">
        <v>3353</v>
      </c>
      <c r="O941" s="612" t="s">
        <v>3354</v>
      </c>
      <c r="P941" s="612" t="s">
        <v>915</v>
      </c>
      <c r="Q941" s="612" t="s">
        <v>3115</v>
      </c>
    </row>
    <row r="942" spans="1:17">
      <c r="A942" s="607">
        <v>43333</v>
      </c>
      <c r="B942" s="607">
        <v>43418</v>
      </c>
      <c r="C942" s="607">
        <v>43340</v>
      </c>
      <c r="D942" s="608" t="s">
        <v>3158</v>
      </c>
      <c r="E942" s="608" t="s">
        <v>3100</v>
      </c>
      <c r="F942" s="608" t="s">
        <v>3045</v>
      </c>
      <c r="G942" s="608" t="s">
        <v>3101</v>
      </c>
      <c r="H942" s="609">
        <v>34</v>
      </c>
      <c r="I942" s="608">
        <v>70</v>
      </c>
      <c r="J942" s="610">
        <v>0.05</v>
      </c>
      <c r="K942" s="609">
        <f t="shared" si="14"/>
        <v>2380</v>
      </c>
      <c r="L942" s="608" t="s">
        <v>3072</v>
      </c>
      <c r="M942" s="608" t="s">
        <v>3364</v>
      </c>
      <c r="N942" s="608" t="s">
        <v>3365</v>
      </c>
      <c r="O942" s="608" t="s">
        <v>3366</v>
      </c>
      <c r="P942" s="608" t="s">
        <v>859</v>
      </c>
      <c r="Q942" s="608" t="s">
        <v>3102</v>
      </c>
    </row>
    <row r="943" spans="1:17">
      <c r="A943" s="611">
        <v>42968</v>
      </c>
      <c r="B943" s="611">
        <v>43060</v>
      </c>
      <c r="C943" s="611">
        <v>42975</v>
      </c>
      <c r="D943" s="612" t="s">
        <v>3158</v>
      </c>
      <c r="E943" s="612" t="s">
        <v>3136</v>
      </c>
      <c r="F943" s="612" t="s">
        <v>3045</v>
      </c>
      <c r="G943" s="612" t="s">
        <v>3117</v>
      </c>
      <c r="H943" s="613">
        <v>55</v>
      </c>
      <c r="I943" s="612">
        <v>20</v>
      </c>
      <c r="J943" s="614">
        <v>0.05</v>
      </c>
      <c r="K943" s="613">
        <f t="shared" si="14"/>
        <v>1100</v>
      </c>
      <c r="L943" s="612" t="s">
        <v>3072</v>
      </c>
      <c r="M943" s="612" t="s">
        <v>3364</v>
      </c>
      <c r="N943" s="612" t="s">
        <v>3365</v>
      </c>
      <c r="O943" s="612" t="s">
        <v>3366</v>
      </c>
      <c r="P943" s="612" t="s">
        <v>859</v>
      </c>
      <c r="Q943" s="612" t="s">
        <v>3102</v>
      </c>
    </row>
    <row r="944" spans="1:17">
      <c r="A944" s="607">
        <v>42603</v>
      </c>
      <c r="B944" s="607">
        <v>42620</v>
      </c>
      <c r="C944" s="607">
        <v>42605</v>
      </c>
      <c r="D944" s="608" t="s">
        <v>3158</v>
      </c>
      <c r="E944" s="608" t="s">
        <v>3137</v>
      </c>
      <c r="F944" s="608" t="s">
        <v>3104</v>
      </c>
      <c r="G944" s="608" t="s">
        <v>3138</v>
      </c>
      <c r="H944" s="609">
        <v>17.45</v>
      </c>
      <c r="I944" s="608">
        <v>30</v>
      </c>
      <c r="J944" s="610">
        <v>0.05</v>
      </c>
      <c r="K944" s="609">
        <f t="shared" si="14"/>
        <v>523.5</v>
      </c>
      <c r="L944" s="608" t="s">
        <v>3072</v>
      </c>
      <c r="M944" s="608" t="s">
        <v>3364</v>
      </c>
      <c r="N944" s="608" t="s">
        <v>3365</v>
      </c>
      <c r="O944" s="608" t="s">
        <v>3366</v>
      </c>
      <c r="P944" s="608" t="s">
        <v>859</v>
      </c>
      <c r="Q944" s="608" t="s">
        <v>3139</v>
      </c>
    </row>
    <row r="945" spans="1:17">
      <c r="A945" s="611">
        <v>42968</v>
      </c>
      <c r="B945" s="611">
        <v>43048</v>
      </c>
      <c r="C945" s="611">
        <v>42968</v>
      </c>
      <c r="D945" s="612" t="s">
        <v>3158</v>
      </c>
      <c r="E945" s="612" t="s">
        <v>3235</v>
      </c>
      <c r="F945" s="612" t="s">
        <v>3045</v>
      </c>
      <c r="G945" s="612" t="s">
        <v>3206</v>
      </c>
      <c r="H945" s="613">
        <v>21.5</v>
      </c>
      <c r="I945" s="612">
        <v>15</v>
      </c>
      <c r="J945" s="614">
        <v>0.05</v>
      </c>
      <c r="K945" s="613">
        <f t="shared" si="14"/>
        <v>322.5</v>
      </c>
      <c r="L945" s="612" t="s">
        <v>3072</v>
      </c>
      <c r="M945" s="612" t="s">
        <v>3364</v>
      </c>
      <c r="N945" s="612" t="s">
        <v>3365</v>
      </c>
      <c r="O945" s="612" t="s">
        <v>3366</v>
      </c>
      <c r="P945" s="612" t="s">
        <v>859</v>
      </c>
      <c r="Q945" s="612" t="s">
        <v>3099</v>
      </c>
    </row>
    <row r="946" spans="1:17">
      <c r="A946" s="607">
        <v>42238</v>
      </c>
      <c r="B946" s="607">
        <v>42300</v>
      </c>
      <c r="C946" s="607">
        <v>42246</v>
      </c>
      <c r="D946" s="608" t="s">
        <v>3071</v>
      </c>
      <c r="E946" s="608" t="s">
        <v>3325</v>
      </c>
      <c r="F946" s="608" t="s">
        <v>3081</v>
      </c>
      <c r="G946" s="608" t="s">
        <v>3326</v>
      </c>
      <c r="H946" s="609">
        <v>22</v>
      </c>
      <c r="I946" s="608">
        <v>20</v>
      </c>
      <c r="J946" s="610">
        <v>0.2</v>
      </c>
      <c r="K946" s="609">
        <f t="shared" si="14"/>
        <v>440</v>
      </c>
      <c r="L946" s="608" t="s">
        <v>3047</v>
      </c>
      <c r="M946" s="608" t="s">
        <v>3298</v>
      </c>
      <c r="N946" s="608" t="s">
        <v>3299</v>
      </c>
      <c r="O946" s="608" t="s">
        <v>3297</v>
      </c>
      <c r="P946" s="608" t="s">
        <v>988</v>
      </c>
      <c r="Q946" s="608" t="s">
        <v>3083</v>
      </c>
    </row>
    <row r="947" spans="1:17">
      <c r="A947" s="611">
        <v>42969</v>
      </c>
      <c r="B947" s="611">
        <v>42973</v>
      </c>
      <c r="C947" s="611">
        <v>42977</v>
      </c>
      <c r="D947" s="612" t="s">
        <v>3071</v>
      </c>
      <c r="E947" s="612" t="s">
        <v>3177</v>
      </c>
      <c r="F947" s="612" t="s">
        <v>3104</v>
      </c>
      <c r="G947" s="612" t="s">
        <v>3178</v>
      </c>
      <c r="H947" s="613">
        <v>49.3</v>
      </c>
      <c r="I947" s="612">
        <v>10</v>
      </c>
      <c r="J947" s="614">
        <v>0.2</v>
      </c>
      <c r="K947" s="613">
        <f t="shared" si="14"/>
        <v>493</v>
      </c>
      <c r="L947" s="612" t="s">
        <v>3047</v>
      </c>
      <c r="M947" s="612" t="s">
        <v>3298</v>
      </c>
      <c r="N947" s="612" t="s">
        <v>3299</v>
      </c>
      <c r="O947" s="612" t="s">
        <v>3297</v>
      </c>
      <c r="P947" s="612" t="s">
        <v>988</v>
      </c>
      <c r="Q947" s="612" t="s">
        <v>3179</v>
      </c>
    </row>
    <row r="948" spans="1:17">
      <c r="A948" s="607">
        <v>42238</v>
      </c>
      <c r="B948" s="607">
        <v>42292</v>
      </c>
      <c r="C948" s="607">
        <v>42248</v>
      </c>
      <c r="D948" s="608" t="s">
        <v>3071</v>
      </c>
      <c r="E948" s="608" t="s">
        <v>3122</v>
      </c>
      <c r="F948" s="608" t="s">
        <v>3123</v>
      </c>
      <c r="G948" s="608" t="s">
        <v>3124</v>
      </c>
      <c r="H948" s="609">
        <v>24</v>
      </c>
      <c r="I948" s="608">
        <v>20</v>
      </c>
      <c r="J948" s="610">
        <v>0.2</v>
      </c>
      <c r="K948" s="609">
        <f t="shared" si="14"/>
        <v>480</v>
      </c>
      <c r="L948" s="608" t="s">
        <v>3047</v>
      </c>
      <c r="M948" s="608" t="s">
        <v>3298</v>
      </c>
      <c r="N948" s="608" t="s">
        <v>3299</v>
      </c>
      <c r="O948" s="608" t="s">
        <v>3297</v>
      </c>
      <c r="P948" s="608" t="s">
        <v>988</v>
      </c>
      <c r="Q948" s="608" t="s">
        <v>3125</v>
      </c>
    </row>
    <row r="949" spans="1:17">
      <c r="A949" s="611">
        <v>42969</v>
      </c>
      <c r="B949" s="611">
        <v>42979</v>
      </c>
      <c r="C949" s="611">
        <v>42973</v>
      </c>
      <c r="D949" s="612" t="s">
        <v>3043</v>
      </c>
      <c r="E949" s="612" t="s">
        <v>3094</v>
      </c>
      <c r="F949" s="612" t="s">
        <v>3045</v>
      </c>
      <c r="G949" s="612" t="s">
        <v>3095</v>
      </c>
      <c r="H949" s="613">
        <v>2.5</v>
      </c>
      <c r="I949" s="612">
        <v>14</v>
      </c>
      <c r="J949" s="614">
        <v>0</v>
      </c>
      <c r="K949" s="613">
        <f t="shared" si="14"/>
        <v>35</v>
      </c>
      <c r="L949" s="612" t="s">
        <v>3063</v>
      </c>
      <c r="M949" s="612" t="s">
        <v>3347</v>
      </c>
      <c r="N949" s="612" t="s">
        <v>3348</v>
      </c>
      <c r="O949" s="612" t="s">
        <v>3349</v>
      </c>
      <c r="P949" s="612" t="s">
        <v>3188</v>
      </c>
      <c r="Q949" s="612" t="s">
        <v>3099</v>
      </c>
    </row>
    <row r="950" spans="1:17">
      <c r="A950" s="607">
        <v>42969</v>
      </c>
      <c r="B950" s="607">
        <v>43018</v>
      </c>
      <c r="C950" s="607">
        <v>42979</v>
      </c>
      <c r="D950" s="608" t="s">
        <v>3043</v>
      </c>
      <c r="E950" s="608" t="s">
        <v>3215</v>
      </c>
      <c r="F950" s="608" t="s">
        <v>3077</v>
      </c>
      <c r="G950" s="608" t="s">
        <v>3216</v>
      </c>
      <c r="H950" s="609">
        <v>18.399999999999999</v>
      </c>
      <c r="I950" s="608">
        <v>42</v>
      </c>
      <c r="J950" s="610">
        <v>0</v>
      </c>
      <c r="K950" s="609">
        <f t="shared" si="14"/>
        <v>772.8</v>
      </c>
      <c r="L950" s="608" t="s">
        <v>3063</v>
      </c>
      <c r="M950" s="608" t="s">
        <v>3347</v>
      </c>
      <c r="N950" s="608" t="s">
        <v>3348</v>
      </c>
      <c r="O950" s="608" t="s">
        <v>3349</v>
      </c>
      <c r="P950" s="608" t="s">
        <v>3188</v>
      </c>
      <c r="Q950" s="608" t="s">
        <v>3079</v>
      </c>
    </row>
    <row r="951" spans="1:17">
      <c r="A951" s="611">
        <v>42238</v>
      </c>
      <c r="B951" s="611">
        <v>42316</v>
      </c>
      <c r="C951" s="611">
        <v>42246</v>
      </c>
      <c r="D951" s="612" t="s">
        <v>3043</v>
      </c>
      <c r="E951" s="612" t="s">
        <v>3044</v>
      </c>
      <c r="F951" s="612" t="s">
        <v>3045</v>
      </c>
      <c r="G951" s="612" t="s">
        <v>3046</v>
      </c>
      <c r="H951" s="613">
        <v>34.799999999999997</v>
      </c>
      <c r="I951" s="612">
        <v>12</v>
      </c>
      <c r="J951" s="614">
        <v>0</v>
      </c>
      <c r="K951" s="613">
        <f t="shared" si="14"/>
        <v>417.59999999999997</v>
      </c>
      <c r="L951" s="612" t="s">
        <v>3063</v>
      </c>
      <c r="M951" s="612" t="s">
        <v>3347</v>
      </c>
      <c r="N951" s="612" t="s">
        <v>3348</v>
      </c>
      <c r="O951" s="612" t="s">
        <v>3349</v>
      </c>
      <c r="P951" s="612" t="s">
        <v>3188</v>
      </c>
      <c r="Q951" s="612" t="s">
        <v>3051</v>
      </c>
    </row>
    <row r="952" spans="1:17">
      <c r="A952" s="607">
        <v>42238</v>
      </c>
      <c r="B952" s="607">
        <v>42329</v>
      </c>
      <c r="C952" s="607">
        <v>42247</v>
      </c>
      <c r="D952" s="608" t="s">
        <v>3043</v>
      </c>
      <c r="E952" s="608" t="s">
        <v>3189</v>
      </c>
      <c r="F952" s="608" t="s">
        <v>3061</v>
      </c>
      <c r="G952" s="608" t="s">
        <v>3190</v>
      </c>
      <c r="H952" s="609">
        <v>30</v>
      </c>
      <c r="I952" s="608">
        <v>45</v>
      </c>
      <c r="J952" s="610">
        <v>0</v>
      </c>
      <c r="K952" s="609">
        <f t="shared" si="14"/>
        <v>1350</v>
      </c>
      <c r="L952" s="608" t="s">
        <v>3063</v>
      </c>
      <c r="M952" s="608" t="s">
        <v>3347</v>
      </c>
      <c r="N952" s="608" t="s">
        <v>3348</v>
      </c>
      <c r="O952" s="608" t="s">
        <v>3349</v>
      </c>
      <c r="P952" s="608" t="s">
        <v>3188</v>
      </c>
      <c r="Q952" s="608" t="s">
        <v>3191</v>
      </c>
    </row>
    <row r="953" spans="1:17">
      <c r="A953" s="611">
        <v>43334</v>
      </c>
      <c r="B953" s="611">
        <v>43352</v>
      </c>
      <c r="C953" s="611">
        <v>43338</v>
      </c>
      <c r="D953" s="612" t="s">
        <v>3043</v>
      </c>
      <c r="E953" s="612" t="s">
        <v>3200</v>
      </c>
      <c r="F953" s="612" t="s">
        <v>3123</v>
      </c>
      <c r="G953" s="612" t="s">
        <v>3201</v>
      </c>
      <c r="H953" s="613">
        <v>39</v>
      </c>
      <c r="I953" s="612">
        <v>100</v>
      </c>
      <c r="J953" s="614">
        <v>0</v>
      </c>
      <c r="K953" s="613">
        <f t="shared" si="14"/>
        <v>3900</v>
      </c>
      <c r="L953" s="612" t="s">
        <v>3063</v>
      </c>
      <c r="M953" s="612" t="s">
        <v>3347</v>
      </c>
      <c r="N953" s="612" t="s">
        <v>3348</v>
      </c>
      <c r="O953" s="612" t="s">
        <v>3349</v>
      </c>
      <c r="P953" s="612" t="s">
        <v>3188</v>
      </c>
      <c r="Q953" s="612" t="s">
        <v>3139</v>
      </c>
    </row>
    <row r="954" spans="1:17">
      <c r="A954" s="607">
        <v>43335</v>
      </c>
      <c r="B954" s="607">
        <v>43366</v>
      </c>
      <c r="C954" s="607">
        <v>43337</v>
      </c>
      <c r="D954" s="608" t="s">
        <v>3071</v>
      </c>
      <c r="E954" s="608" t="s">
        <v>3192</v>
      </c>
      <c r="F954" s="608" t="s">
        <v>3053</v>
      </c>
      <c r="G954" s="608" t="s">
        <v>3092</v>
      </c>
      <c r="H954" s="609">
        <v>38</v>
      </c>
      <c r="I954" s="608">
        <v>28</v>
      </c>
      <c r="J954" s="610">
        <v>0</v>
      </c>
      <c r="K954" s="609">
        <f t="shared" si="14"/>
        <v>1064</v>
      </c>
      <c r="L954" s="608" t="s">
        <v>3072</v>
      </c>
      <c r="M954" s="608" t="s">
        <v>3064</v>
      </c>
      <c r="N954" s="608" t="s">
        <v>3065</v>
      </c>
      <c r="O954" s="608" t="s">
        <v>3066</v>
      </c>
      <c r="P954" s="608" t="s">
        <v>910</v>
      </c>
      <c r="Q954" s="608" t="s">
        <v>3093</v>
      </c>
    </row>
    <row r="955" spans="1:17">
      <c r="A955" s="611">
        <v>42240</v>
      </c>
      <c r="B955" s="611">
        <v>42275</v>
      </c>
      <c r="C955" s="611">
        <v>42240</v>
      </c>
      <c r="D955" s="612" t="s">
        <v>3288</v>
      </c>
      <c r="E955" s="612" t="s">
        <v>3273</v>
      </c>
      <c r="F955" s="612" t="s">
        <v>3108</v>
      </c>
      <c r="G955" s="612" t="s">
        <v>3274</v>
      </c>
      <c r="H955" s="613">
        <v>18</v>
      </c>
      <c r="I955" s="612">
        <v>3</v>
      </c>
      <c r="J955" s="614">
        <v>0</v>
      </c>
      <c r="K955" s="613">
        <f t="shared" si="14"/>
        <v>54</v>
      </c>
      <c r="L955" s="612" t="s">
        <v>3072</v>
      </c>
      <c r="M955" s="612" t="s">
        <v>3329</v>
      </c>
      <c r="N955" s="612" t="s">
        <v>3330</v>
      </c>
      <c r="O955" s="612" t="s">
        <v>3331</v>
      </c>
      <c r="P955" s="612" t="s">
        <v>982</v>
      </c>
      <c r="Q955" s="612" t="s">
        <v>3135</v>
      </c>
    </row>
    <row r="956" spans="1:17">
      <c r="A956" s="607">
        <v>42240</v>
      </c>
      <c r="B956" s="607">
        <v>42280</v>
      </c>
      <c r="C956" s="607">
        <v>42243</v>
      </c>
      <c r="D956" s="608" t="s">
        <v>3288</v>
      </c>
      <c r="E956" s="608" t="s">
        <v>3165</v>
      </c>
      <c r="F956" s="608" t="s">
        <v>3104</v>
      </c>
      <c r="G956" s="608" t="s">
        <v>3166</v>
      </c>
      <c r="H956" s="609">
        <v>10</v>
      </c>
      <c r="I956" s="608">
        <v>6</v>
      </c>
      <c r="J956" s="610">
        <v>0</v>
      </c>
      <c r="K956" s="609">
        <f t="shared" si="14"/>
        <v>60</v>
      </c>
      <c r="L956" s="608" t="s">
        <v>3072</v>
      </c>
      <c r="M956" s="608" t="s">
        <v>3329</v>
      </c>
      <c r="N956" s="608" t="s">
        <v>3330</v>
      </c>
      <c r="O956" s="608" t="s">
        <v>3331</v>
      </c>
      <c r="P956" s="608" t="s">
        <v>982</v>
      </c>
      <c r="Q956" s="608" t="s">
        <v>3106</v>
      </c>
    </row>
    <row r="957" spans="1:17">
      <c r="A957" s="611">
        <v>42606</v>
      </c>
      <c r="B957" s="611">
        <v>42655</v>
      </c>
      <c r="C957" s="611">
        <v>42608</v>
      </c>
      <c r="D957" s="612" t="s">
        <v>3288</v>
      </c>
      <c r="E957" s="612" t="s">
        <v>3233</v>
      </c>
      <c r="F957" s="612" t="s">
        <v>3077</v>
      </c>
      <c r="G957" s="612" t="s">
        <v>3234</v>
      </c>
      <c r="H957" s="613">
        <v>31</v>
      </c>
      <c r="I957" s="612">
        <v>10</v>
      </c>
      <c r="J957" s="614">
        <v>0</v>
      </c>
      <c r="K957" s="613">
        <f t="shared" si="14"/>
        <v>310</v>
      </c>
      <c r="L957" s="612" t="s">
        <v>3072</v>
      </c>
      <c r="M957" s="612" t="s">
        <v>3329</v>
      </c>
      <c r="N957" s="612" t="s">
        <v>3330</v>
      </c>
      <c r="O957" s="612" t="s">
        <v>3331</v>
      </c>
      <c r="P957" s="612" t="s">
        <v>982</v>
      </c>
      <c r="Q957" s="612" t="s">
        <v>3121</v>
      </c>
    </row>
    <row r="958" spans="1:17">
      <c r="A958" s="607">
        <v>43337</v>
      </c>
      <c r="B958" s="607">
        <v>43369</v>
      </c>
      <c r="C958" s="607">
        <v>43344</v>
      </c>
      <c r="D958" s="608" t="s">
        <v>3184</v>
      </c>
      <c r="E958" s="608" t="s">
        <v>3140</v>
      </c>
      <c r="F958" s="608" t="s">
        <v>3077</v>
      </c>
      <c r="G958" s="608" t="s">
        <v>3141</v>
      </c>
      <c r="H958" s="609">
        <v>19</v>
      </c>
      <c r="I958" s="608">
        <v>21</v>
      </c>
      <c r="J958" s="610">
        <v>0.25</v>
      </c>
      <c r="K958" s="609">
        <f t="shared" si="14"/>
        <v>399</v>
      </c>
      <c r="L958" s="608" t="s">
        <v>3063</v>
      </c>
      <c r="M958" s="608" t="s">
        <v>3381</v>
      </c>
      <c r="N958" s="608" t="s">
        <v>3382</v>
      </c>
      <c r="O958" s="608" t="s">
        <v>3383</v>
      </c>
      <c r="P958" s="608" t="s">
        <v>982</v>
      </c>
      <c r="Q958" s="608" t="s">
        <v>3142</v>
      </c>
    </row>
    <row r="959" spans="1:17">
      <c r="A959" s="611">
        <v>42972</v>
      </c>
      <c r="B959" s="611">
        <v>43026</v>
      </c>
      <c r="C959" s="611">
        <v>42982</v>
      </c>
      <c r="D959" s="612" t="s">
        <v>3059</v>
      </c>
      <c r="E959" s="612" t="s">
        <v>3100</v>
      </c>
      <c r="F959" s="612" t="s">
        <v>3045</v>
      </c>
      <c r="G959" s="612" t="s">
        <v>3101</v>
      </c>
      <c r="H959" s="613">
        <v>34</v>
      </c>
      <c r="I959" s="612">
        <v>15</v>
      </c>
      <c r="J959" s="614">
        <v>0</v>
      </c>
      <c r="K959" s="613">
        <f t="shared" si="14"/>
        <v>510</v>
      </c>
      <c r="L959" s="612" t="s">
        <v>3072</v>
      </c>
      <c r="M959" s="612" t="s">
        <v>3406</v>
      </c>
      <c r="N959" s="612" t="s">
        <v>3407</v>
      </c>
      <c r="O959" s="612" t="s">
        <v>3408</v>
      </c>
      <c r="P959" s="612" t="s">
        <v>953</v>
      </c>
      <c r="Q959" s="612" t="s">
        <v>3102</v>
      </c>
    </row>
    <row r="960" spans="1:17">
      <c r="A960" s="607">
        <v>42607</v>
      </c>
      <c r="B960" s="607">
        <v>42664</v>
      </c>
      <c r="C960" s="607">
        <v>42617</v>
      </c>
      <c r="D960" s="608" t="s">
        <v>3059</v>
      </c>
      <c r="E960" s="608" t="s">
        <v>3130</v>
      </c>
      <c r="F960" s="608" t="s">
        <v>3108</v>
      </c>
      <c r="G960" s="608" t="s">
        <v>3131</v>
      </c>
      <c r="H960" s="609">
        <v>19</v>
      </c>
      <c r="I960" s="608">
        <v>10</v>
      </c>
      <c r="J960" s="610">
        <v>0</v>
      </c>
      <c r="K960" s="609">
        <f t="shared" si="14"/>
        <v>190</v>
      </c>
      <c r="L960" s="608" t="s">
        <v>3072</v>
      </c>
      <c r="M960" s="608" t="s">
        <v>3406</v>
      </c>
      <c r="N960" s="608" t="s">
        <v>3407</v>
      </c>
      <c r="O960" s="608" t="s">
        <v>3408</v>
      </c>
      <c r="P960" s="608" t="s">
        <v>953</v>
      </c>
      <c r="Q960" s="608" t="s">
        <v>3135</v>
      </c>
    </row>
    <row r="961" spans="1:17">
      <c r="A961" s="611">
        <v>43337</v>
      </c>
      <c r="B961" s="611">
        <v>43421</v>
      </c>
      <c r="C961" s="611">
        <v>43346</v>
      </c>
      <c r="D961" s="612" t="s">
        <v>3059</v>
      </c>
      <c r="E961" s="612" t="s">
        <v>3273</v>
      </c>
      <c r="F961" s="612" t="s">
        <v>3108</v>
      </c>
      <c r="G961" s="612" t="s">
        <v>3274</v>
      </c>
      <c r="H961" s="613">
        <v>18</v>
      </c>
      <c r="I961" s="612">
        <v>6</v>
      </c>
      <c r="J961" s="614">
        <v>0</v>
      </c>
      <c r="K961" s="613">
        <f t="shared" si="14"/>
        <v>108</v>
      </c>
      <c r="L961" s="612" t="s">
        <v>3072</v>
      </c>
      <c r="M961" s="612" t="s">
        <v>3406</v>
      </c>
      <c r="N961" s="612" t="s">
        <v>3407</v>
      </c>
      <c r="O961" s="612" t="s">
        <v>3408</v>
      </c>
      <c r="P961" s="612" t="s">
        <v>953</v>
      </c>
      <c r="Q961" s="612" t="s">
        <v>3135</v>
      </c>
    </row>
    <row r="962" spans="1:17">
      <c r="A962" s="607">
        <v>42610</v>
      </c>
      <c r="B962" s="607">
        <v>42653</v>
      </c>
      <c r="C962" s="607">
        <v>42610</v>
      </c>
      <c r="D962" s="608" t="s">
        <v>3158</v>
      </c>
      <c r="E962" s="608" t="s">
        <v>3100</v>
      </c>
      <c r="F962" s="608" t="s">
        <v>3045</v>
      </c>
      <c r="G962" s="608" t="s">
        <v>3101</v>
      </c>
      <c r="H962" s="609">
        <v>34</v>
      </c>
      <c r="I962" s="608">
        <v>40</v>
      </c>
      <c r="J962" s="610">
        <v>0</v>
      </c>
      <c r="K962" s="609">
        <f t="shared" si="14"/>
        <v>1360</v>
      </c>
      <c r="L962" s="608" t="s">
        <v>3072</v>
      </c>
      <c r="M962" s="608" t="s">
        <v>3347</v>
      </c>
      <c r="N962" s="608" t="s">
        <v>3348</v>
      </c>
      <c r="O962" s="608" t="s">
        <v>3349</v>
      </c>
      <c r="P962" s="608" t="s">
        <v>3188</v>
      </c>
      <c r="Q962" s="608" t="s">
        <v>3102</v>
      </c>
    </row>
    <row r="963" spans="1:17">
      <c r="A963" s="611">
        <v>43340</v>
      </c>
      <c r="B963" s="611">
        <v>43384</v>
      </c>
      <c r="C963" s="611">
        <v>43347</v>
      </c>
      <c r="D963" s="612" t="s">
        <v>3158</v>
      </c>
      <c r="E963" s="612" t="s">
        <v>3210</v>
      </c>
      <c r="F963" s="612" t="s">
        <v>3108</v>
      </c>
      <c r="G963" s="612" t="s">
        <v>3211</v>
      </c>
      <c r="H963" s="613">
        <v>18</v>
      </c>
      <c r="I963" s="612">
        <v>80</v>
      </c>
      <c r="J963" s="614">
        <v>0</v>
      </c>
      <c r="K963" s="613">
        <f t="shared" ref="K963:K1026" si="15">I963*H963</f>
        <v>1440</v>
      </c>
      <c r="L963" s="612" t="s">
        <v>3072</v>
      </c>
      <c r="M963" s="612" t="s">
        <v>3347</v>
      </c>
      <c r="N963" s="612" t="s">
        <v>3348</v>
      </c>
      <c r="O963" s="612" t="s">
        <v>3349</v>
      </c>
      <c r="P963" s="612" t="s">
        <v>3188</v>
      </c>
      <c r="Q963" s="612" t="s">
        <v>3115</v>
      </c>
    </row>
    <row r="964" spans="1:17">
      <c r="A964" s="607">
        <v>43340</v>
      </c>
      <c r="B964" s="607">
        <v>43396</v>
      </c>
      <c r="C964" s="607">
        <v>43344</v>
      </c>
      <c r="D964" s="608" t="s">
        <v>3158</v>
      </c>
      <c r="E964" s="608" t="s">
        <v>3233</v>
      </c>
      <c r="F964" s="608" t="s">
        <v>3077</v>
      </c>
      <c r="G964" s="608" t="s">
        <v>3234</v>
      </c>
      <c r="H964" s="609">
        <v>31</v>
      </c>
      <c r="I964" s="608">
        <v>70</v>
      </c>
      <c r="J964" s="610">
        <v>0</v>
      </c>
      <c r="K964" s="609">
        <f t="shared" si="15"/>
        <v>2170</v>
      </c>
      <c r="L964" s="608" t="s">
        <v>3072</v>
      </c>
      <c r="M964" s="608" t="s">
        <v>3347</v>
      </c>
      <c r="N964" s="608" t="s">
        <v>3348</v>
      </c>
      <c r="O964" s="608" t="s">
        <v>3349</v>
      </c>
      <c r="P964" s="608" t="s">
        <v>3188</v>
      </c>
      <c r="Q964" s="608" t="s">
        <v>3121</v>
      </c>
    </row>
    <row r="965" spans="1:17">
      <c r="A965" s="611">
        <v>43340</v>
      </c>
      <c r="B965" s="611">
        <v>43402</v>
      </c>
      <c r="C965" s="611">
        <v>43343</v>
      </c>
      <c r="D965" s="612" t="s">
        <v>3158</v>
      </c>
      <c r="E965" s="612" t="s">
        <v>3140</v>
      </c>
      <c r="F965" s="612" t="s">
        <v>3077</v>
      </c>
      <c r="G965" s="612" t="s">
        <v>3141</v>
      </c>
      <c r="H965" s="613">
        <v>19</v>
      </c>
      <c r="I965" s="612">
        <v>55</v>
      </c>
      <c r="J965" s="614">
        <v>0</v>
      </c>
      <c r="K965" s="613">
        <f t="shared" si="15"/>
        <v>1045</v>
      </c>
      <c r="L965" s="612" t="s">
        <v>3072</v>
      </c>
      <c r="M965" s="612" t="s">
        <v>3347</v>
      </c>
      <c r="N965" s="612" t="s">
        <v>3348</v>
      </c>
      <c r="O965" s="612" t="s">
        <v>3349</v>
      </c>
      <c r="P965" s="612" t="s">
        <v>3188</v>
      </c>
      <c r="Q965" s="612" t="s">
        <v>3142</v>
      </c>
    </row>
    <row r="966" spans="1:17">
      <c r="A966" s="607">
        <v>42244</v>
      </c>
      <c r="B966" s="607">
        <v>42343</v>
      </c>
      <c r="C966" s="607">
        <v>42254</v>
      </c>
      <c r="D966" s="608" t="s">
        <v>3158</v>
      </c>
      <c r="E966" s="608" t="s">
        <v>3113</v>
      </c>
      <c r="F966" s="608" t="s">
        <v>3104</v>
      </c>
      <c r="G966" s="608" t="s">
        <v>3114</v>
      </c>
      <c r="H966" s="609">
        <v>20</v>
      </c>
      <c r="I966" s="608">
        <v>18</v>
      </c>
      <c r="J966" s="610">
        <v>0</v>
      </c>
      <c r="K966" s="609">
        <f t="shared" si="15"/>
        <v>360</v>
      </c>
      <c r="L966" s="608" t="s">
        <v>3072</v>
      </c>
      <c r="M966" s="608" t="s">
        <v>3347</v>
      </c>
      <c r="N966" s="608" t="s">
        <v>3348</v>
      </c>
      <c r="O966" s="608" t="s">
        <v>3349</v>
      </c>
      <c r="P966" s="608" t="s">
        <v>3188</v>
      </c>
      <c r="Q966" s="608" t="s">
        <v>3115</v>
      </c>
    </row>
    <row r="967" spans="1:17">
      <c r="A967" s="611">
        <v>42611</v>
      </c>
      <c r="B967" s="611">
        <v>42619</v>
      </c>
      <c r="C967" s="611">
        <v>42616</v>
      </c>
      <c r="D967" s="612" t="s">
        <v>3071</v>
      </c>
      <c r="E967" s="612" t="s">
        <v>3241</v>
      </c>
      <c r="F967" s="612" t="s">
        <v>3077</v>
      </c>
      <c r="G967" s="612" t="s">
        <v>3242</v>
      </c>
      <c r="H967" s="613">
        <v>6</v>
      </c>
      <c r="I967" s="612">
        <v>8</v>
      </c>
      <c r="J967" s="614">
        <v>0.1</v>
      </c>
      <c r="K967" s="613">
        <f t="shared" si="15"/>
        <v>48</v>
      </c>
      <c r="L967" s="612" t="s">
        <v>3072</v>
      </c>
      <c r="M967" s="612" t="s">
        <v>3153</v>
      </c>
      <c r="N967" s="612" t="s">
        <v>3154</v>
      </c>
      <c r="O967" s="612" t="s">
        <v>3155</v>
      </c>
      <c r="P967" s="612" t="s">
        <v>3156</v>
      </c>
      <c r="Q967" s="612" t="s">
        <v>3070</v>
      </c>
    </row>
    <row r="968" spans="1:17">
      <c r="A968" s="607">
        <v>42245</v>
      </c>
      <c r="B968" s="607">
        <v>42344</v>
      </c>
      <c r="C968" s="607">
        <v>42245</v>
      </c>
      <c r="D968" s="608" t="s">
        <v>3071</v>
      </c>
      <c r="E968" s="608" t="s">
        <v>3260</v>
      </c>
      <c r="F968" s="608" t="s">
        <v>3108</v>
      </c>
      <c r="G968" s="608" t="s">
        <v>3261</v>
      </c>
      <c r="H968" s="609">
        <v>7.75</v>
      </c>
      <c r="I968" s="608">
        <v>40</v>
      </c>
      <c r="J968" s="610">
        <v>0</v>
      </c>
      <c r="K968" s="609">
        <f t="shared" si="15"/>
        <v>310</v>
      </c>
      <c r="L968" s="608" t="s">
        <v>3072</v>
      </c>
      <c r="M968" s="608" t="s">
        <v>3153</v>
      </c>
      <c r="N968" s="608" t="s">
        <v>3154</v>
      </c>
      <c r="O968" s="608" t="s">
        <v>3155</v>
      </c>
      <c r="P968" s="608" t="s">
        <v>3156</v>
      </c>
      <c r="Q968" s="608" t="s">
        <v>3150</v>
      </c>
    </row>
    <row r="969" spans="1:17">
      <c r="A969" s="611">
        <v>42611</v>
      </c>
      <c r="B969" s="611">
        <v>42704</v>
      </c>
      <c r="C969" s="611">
        <v>42621</v>
      </c>
      <c r="D969" s="612" t="s">
        <v>3184</v>
      </c>
      <c r="E969" s="612" t="s">
        <v>3165</v>
      </c>
      <c r="F969" s="612" t="s">
        <v>3104</v>
      </c>
      <c r="G969" s="612" t="s">
        <v>3166</v>
      </c>
      <c r="H969" s="613">
        <v>10</v>
      </c>
      <c r="I969" s="612">
        <v>8</v>
      </c>
      <c r="J969" s="614">
        <v>0</v>
      </c>
      <c r="K969" s="613">
        <f t="shared" si="15"/>
        <v>80</v>
      </c>
      <c r="L969" s="612" t="s">
        <v>3047</v>
      </c>
      <c r="M969" s="612" t="s">
        <v>3451</v>
      </c>
      <c r="N969" s="612" t="s">
        <v>3452</v>
      </c>
      <c r="O969" s="612" t="s">
        <v>3453</v>
      </c>
      <c r="P969" s="612" t="s">
        <v>910</v>
      </c>
      <c r="Q969" s="612" t="s">
        <v>3106</v>
      </c>
    </row>
    <row r="970" spans="1:17">
      <c r="A970" s="607">
        <v>42611</v>
      </c>
      <c r="B970" s="607">
        <v>42655</v>
      </c>
      <c r="C970" s="607">
        <v>42615</v>
      </c>
      <c r="D970" s="608" t="s">
        <v>3184</v>
      </c>
      <c r="E970" s="608" t="s">
        <v>3056</v>
      </c>
      <c r="F970" s="608" t="s">
        <v>3045</v>
      </c>
      <c r="G970" s="608" t="s">
        <v>3057</v>
      </c>
      <c r="H970" s="609">
        <v>21</v>
      </c>
      <c r="I970" s="608">
        <v>14</v>
      </c>
      <c r="J970" s="610">
        <v>0</v>
      </c>
      <c r="K970" s="609">
        <f t="shared" si="15"/>
        <v>294</v>
      </c>
      <c r="L970" s="608" t="s">
        <v>3047</v>
      </c>
      <c r="M970" s="608" t="s">
        <v>3451</v>
      </c>
      <c r="N970" s="608" t="s">
        <v>3452</v>
      </c>
      <c r="O970" s="608" t="s">
        <v>3453</v>
      </c>
      <c r="P970" s="608" t="s">
        <v>910</v>
      </c>
      <c r="Q970" s="608" t="s">
        <v>3058</v>
      </c>
    </row>
    <row r="971" spans="1:17">
      <c r="A971" s="611">
        <v>43341</v>
      </c>
      <c r="B971" s="611">
        <v>43370</v>
      </c>
      <c r="C971" s="611">
        <v>43343</v>
      </c>
      <c r="D971" s="612" t="s">
        <v>3184</v>
      </c>
      <c r="E971" s="612" t="s">
        <v>3107</v>
      </c>
      <c r="F971" s="612" t="s">
        <v>3108</v>
      </c>
      <c r="G971" s="612" t="s">
        <v>3109</v>
      </c>
      <c r="H971" s="613">
        <v>18</v>
      </c>
      <c r="I971" s="612">
        <v>5</v>
      </c>
      <c r="J971" s="614">
        <v>0</v>
      </c>
      <c r="K971" s="613">
        <f t="shared" si="15"/>
        <v>90</v>
      </c>
      <c r="L971" s="612" t="s">
        <v>3047</v>
      </c>
      <c r="M971" s="612" t="s">
        <v>3451</v>
      </c>
      <c r="N971" s="612" t="s">
        <v>3452</v>
      </c>
      <c r="O971" s="612" t="s">
        <v>3453</v>
      </c>
      <c r="P971" s="612" t="s">
        <v>910</v>
      </c>
      <c r="Q971" s="612" t="s">
        <v>3110</v>
      </c>
    </row>
    <row r="972" spans="1:17">
      <c r="A972" s="607">
        <v>42612</v>
      </c>
      <c r="B972" s="607">
        <v>42613</v>
      </c>
      <c r="C972" s="607">
        <v>42616</v>
      </c>
      <c r="D972" s="608" t="s">
        <v>3199</v>
      </c>
      <c r="E972" s="608" t="s">
        <v>3122</v>
      </c>
      <c r="F972" s="608" t="s">
        <v>3123</v>
      </c>
      <c r="G972" s="608" t="s">
        <v>3124</v>
      </c>
      <c r="H972" s="609">
        <v>24</v>
      </c>
      <c r="I972" s="608">
        <v>5</v>
      </c>
      <c r="J972" s="610">
        <v>0</v>
      </c>
      <c r="K972" s="609">
        <f t="shared" si="15"/>
        <v>120</v>
      </c>
      <c r="L972" s="608" t="s">
        <v>3047</v>
      </c>
      <c r="M972" s="608" t="s">
        <v>3470</v>
      </c>
      <c r="N972" s="608" t="s">
        <v>3471</v>
      </c>
      <c r="O972" s="608" t="s">
        <v>3472</v>
      </c>
      <c r="P972" s="608" t="s">
        <v>1373</v>
      </c>
      <c r="Q972" s="608" t="s">
        <v>3125</v>
      </c>
    </row>
    <row r="973" spans="1:17">
      <c r="A973" s="611">
        <v>43343</v>
      </c>
      <c r="B973" s="611">
        <v>43432</v>
      </c>
      <c r="C973" s="611">
        <v>43349</v>
      </c>
      <c r="D973" s="612" t="s">
        <v>3158</v>
      </c>
      <c r="E973" s="612" t="s">
        <v>3172</v>
      </c>
      <c r="F973" s="612" t="s">
        <v>3108</v>
      </c>
      <c r="G973" s="612" t="s">
        <v>3173</v>
      </c>
      <c r="H973" s="613">
        <v>15</v>
      </c>
      <c r="I973" s="612">
        <v>15</v>
      </c>
      <c r="J973" s="614">
        <v>0.05</v>
      </c>
      <c r="K973" s="613">
        <f t="shared" si="15"/>
        <v>225</v>
      </c>
      <c r="L973" s="612" t="s">
        <v>3072</v>
      </c>
      <c r="M973" s="612" t="s">
        <v>3458</v>
      </c>
      <c r="N973" s="612" t="s">
        <v>3459</v>
      </c>
      <c r="O973" s="612" t="s">
        <v>3460</v>
      </c>
      <c r="P973" s="612" t="s">
        <v>3188</v>
      </c>
      <c r="Q973" s="612" t="s">
        <v>3139</v>
      </c>
    </row>
    <row r="974" spans="1:17">
      <c r="A974" s="607">
        <v>42247</v>
      </c>
      <c r="B974" s="607">
        <v>42318</v>
      </c>
      <c r="C974" s="607">
        <v>42248</v>
      </c>
      <c r="D974" s="608" t="s">
        <v>3158</v>
      </c>
      <c r="E974" s="608" t="s">
        <v>3192</v>
      </c>
      <c r="F974" s="608" t="s">
        <v>3053</v>
      </c>
      <c r="G974" s="608" t="s">
        <v>3092</v>
      </c>
      <c r="H974" s="609">
        <v>38</v>
      </c>
      <c r="I974" s="608">
        <v>14</v>
      </c>
      <c r="J974" s="610">
        <v>0</v>
      </c>
      <c r="K974" s="609">
        <f t="shared" si="15"/>
        <v>532</v>
      </c>
      <c r="L974" s="608" t="s">
        <v>3072</v>
      </c>
      <c r="M974" s="608" t="s">
        <v>3458</v>
      </c>
      <c r="N974" s="608" t="s">
        <v>3459</v>
      </c>
      <c r="O974" s="608" t="s">
        <v>3460</v>
      </c>
      <c r="P974" s="608" t="s">
        <v>3188</v>
      </c>
      <c r="Q974" s="608" t="s">
        <v>3093</v>
      </c>
    </row>
    <row r="975" spans="1:17">
      <c r="A975" s="611">
        <v>42247</v>
      </c>
      <c r="B975" s="611">
        <v>42260</v>
      </c>
      <c r="C975" s="611">
        <v>42255</v>
      </c>
      <c r="D975" s="612" t="s">
        <v>3158</v>
      </c>
      <c r="E975" s="612" t="s">
        <v>3235</v>
      </c>
      <c r="F975" s="612" t="s">
        <v>3045</v>
      </c>
      <c r="G975" s="612" t="s">
        <v>3206</v>
      </c>
      <c r="H975" s="613">
        <v>21.5</v>
      </c>
      <c r="I975" s="612">
        <v>15</v>
      </c>
      <c r="J975" s="614">
        <v>0.05</v>
      </c>
      <c r="K975" s="613">
        <f t="shared" si="15"/>
        <v>322.5</v>
      </c>
      <c r="L975" s="612" t="s">
        <v>3072</v>
      </c>
      <c r="M975" s="612" t="s">
        <v>3458</v>
      </c>
      <c r="N975" s="612" t="s">
        <v>3459</v>
      </c>
      <c r="O975" s="612" t="s">
        <v>3460</v>
      </c>
      <c r="P975" s="612" t="s">
        <v>3188</v>
      </c>
      <c r="Q975" s="612" t="s">
        <v>3099</v>
      </c>
    </row>
    <row r="976" spans="1:17">
      <c r="A976" s="607">
        <v>42978</v>
      </c>
      <c r="B976" s="607">
        <v>43006</v>
      </c>
      <c r="C976" s="607">
        <v>42981</v>
      </c>
      <c r="D976" s="608" t="s">
        <v>3158</v>
      </c>
      <c r="E976" s="608" t="s">
        <v>3355</v>
      </c>
      <c r="F976" s="608" t="s">
        <v>3108</v>
      </c>
      <c r="G976" s="608" t="s">
        <v>3356</v>
      </c>
      <c r="H976" s="609">
        <v>263.5</v>
      </c>
      <c r="I976" s="608">
        <v>15</v>
      </c>
      <c r="J976" s="610">
        <v>0.05</v>
      </c>
      <c r="K976" s="609">
        <f t="shared" si="15"/>
        <v>3952.5</v>
      </c>
      <c r="L976" s="608" t="s">
        <v>3072</v>
      </c>
      <c r="M976" s="608" t="s">
        <v>3458</v>
      </c>
      <c r="N976" s="608" t="s">
        <v>3459</v>
      </c>
      <c r="O976" s="608" t="s">
        <v>3460</v>
      </c>
      <c r="P976" s="608" t="s">
        <v>3188</v>
      </c>
      <c r="Q976" s="608" t="s">
        <v>3110</v>
      </c>
    </row>
    <row r="977" spans="1:17">
      <c r="A977" s="611">
        <v>42978</v>
      </c>
      <c r="B977" s="611">
        <v>42987</v>
      </c>
      <c r="C977" s="611">
        <v>42981</v>
      </c>
      <c r="D977" s="612" t="s">
        <v>3071</v>
      </c>
      <c r="E977" s="612" t="s">
        <v>3136</v>
      </c>
      <c r="F977" s="612" t="s">
        <v>3045</v>
      </c>
      <c r="G977" s="612" t="s">
        <v>3117</v>
      </c>
      <c r="H977" s="613">
        <v>55</v>
      </c>
      <c r="I977" s="612">
        <v>30</v>
      </c>
      <c r="J977" s="614">
        <v>0.15</v>
      </c>
      <c r="K977" s="613">
        <f t="shared" si="15"/>
        <v>1650</v>
      </c>
      <c r="L977" s="612" t="s">
        <v>3072</v>
      </c>
      <c r="M977" s="612" t="s">
        <v>3458</v>
      </c>
      <c r="N977" s="612" t="s">
        <v>3459</v>
      </c>
      <c r="O977" s="612" t="s">
        <v>3460</v>
      </c>
      <c r="P977" s="612" t="s">
        <v>3188</v>
      </c>
      <c r="Q977" s="612" t="s">
        <v>3102</v>
      </c>
    </row>
    <row r="978" spans="1:17">
      <c r="A978" s="607">
        <v>42979</v>
      </c>
      <c r="B978" s="607">
        <v>42986</v>
      </c>
      <c r="C978" s="607">
        <v>42989</v>
      </c>
      <c r="D978" s="608" t="s">
        <v>3158</v>
      </c>
      <c r="E978" s="608" t="s">
        <v>3192</v>
      </c>
      <c r="F978" s="608" t="s">
        <v>3053</v>
      </c>
      <c r="G978" s="608" t="s">
        <v>3092</v>
      </c>
      <c r="H978" s="609">
        <v>38</v>
      </c>
      <c r="I978" s="608">
        <v>20</v>
      </c>
      <c r="J978" s="610">
        <v>0</v>
      </c>
      <c r="K978" s="609">
        <f t="shared" si="15"/>
        <v>760</v>
      </c>
      <c r="L978" s="608" t="s">
        <v>3063</v>
      </c>
      <c r="M978" s="608" t="s">
        <v>3364</v>
      </c>
      <c r="N978" s="608" t="s">
        <v>3365</v>
      </c>
      <c r="O978" s="608" t="s">
        <v>3366</v>
      </c>
      <c r="P978" s="608" t="s">
        <v>859</v>
      </c>
      <c r="Q978" s="608" t="s">
        <v>3093</v>
      </c>
    </row>
    <row r="979" spans="1:17">
      <c r="A979" s="611">
        <v>42979</v>
      </c>
      <c r="B979" s="611">
        <v>43025</v>
      </c>
      <c r="C979" s="611">
        <v>42984</v>
      </c>
      <c r="D979" s="612" t="s">
        <v>3158</v>
      </c>
      <c r="E979" s="612" t="s">
        <v>3323</v>
      </c>
      <c r="F979" s="612" t="s">
        <v>3081</v>
      </c>
      <c r="G979" s="612" t="s">
        <v>3324</v>
      </c>
      <c r="H979" s="613">
        <v>25</v>
      </c>
      <c r="I979" s="612">
        <v>70</v>
      </c>
      <c r="J979" s="614">
        <v>0</v>
      </c>
      <c r="K979" s="613">
        <f t="shared" si="15"/>
        <v>1750</v>
      </c>
      <c r="L979" s="612" t="s">
        <v>3063</v>
      </c>
      <c r="M979" s="612" t="s">
        <v>3364</v>
      </c>
      <c r="N979" s="612" t="s">
        <v>3365</v>
      </c>
      <c r="O979" s="612" t="s">
        <v>3366</v>
      </c>
      <c r="P979" s="612" t="s">
        <v>859</v>
      </c>
      <c r="Q979" s="612" t="s">
        <v>3191</v>
      </c>
    </row>
    <row r="980" spans="1:17">
      <c r="A980" s="607">
        <v>42614</v>
      </c>
      <c r="B980" s="607">
        <v>42653</v>
      </c>
      <c r="C980" s="607">
        <v>42622</v>
      </c>
      <c r="D980" s="608" t="s">
        <v>3158</v>
      </c>
      <c r="E980" s="608" t="s">
        <v>3281</v>
      </c>
      <c r="F980" s="608" t="s">
        <v>3104</v>
      </c>
      <c r="G980" s="608" t="s">
        <v>3282</v>
      </c>
      <c r="H980" s="609">
        <v>12.5</v>
      </c>
      <c r="I980" s="608">
        <v>15</v>
      </c>
      <c r="J980" s="610">
        <v>0</v>
      </c>
      <c r="K980" s="609">
        <f t="shared" si="15"/>
        <v>187.5</v>
      </c>
      <c r="L980" s="608" t="s">
        <v>3063</v>
      </c>
      <c r="M980" s="608" t="s">
        <v>3364</v>
      </c>
      <c r="N980" s="608" t="s">
        <v>3365</v>
      </c>
      <c r="O980" s="608" t="s">
        <v>3366</v>
      </c>
      <c r="P980" s="608" t="s">
        <v>859</v>
      </c>
      <c r="Q980" s="608" t="s">
        <v>3106</v>
      </c>
    </row>
    <row r="981" spans="1:17">
      <c r="A981" s="611">
        <v>43347</v>
      </c>
      <c r="B981" s="611">
        <v>43386</v>
      </c>
      <c r="C981" s="611">
        <v>43357</v>
      </c>
      <c r="D981" s="612" t="s">
        <v>3084</v>
      </c>
      <c r="E981" s="612" t="s">
        <v>3165</v>
      </c>
      <c r="F981" s="612" t="s">
        <v>3104</v>
      </c>
      <c r="G981" s="612" t="s">
        <v>3166</v>
      </c>
      <c r="H981" s="613">
        <v>10</v>
      </c>
      <c r="I981" s="612">
        <v>42</v>
      </c>
      <c r="J981" s="614">
        <v>0</v>
      </c>
      <c r="K981" s="613">
        <f t="shared" si="15"/>
        <v>420</v>
      </c>
      <c r="L981" s="612" t="s">
        <v>3047</v>
      </c>
      <c r="M981" s="612" t="s">
        <v>3364</v>
      </c>
      <c r="N981" s="612" t="s">
        <v>3365</v>
      </c>
      <c r="O981" s="612" t="s">
        <v>3366</v>
      </c>
      <c r="P981" s="612" t="s">
        <v>859</v>
      </c>
      <c r="Q981" s="612" t="s">
        <v>3106</v>
      </c>
    </row>
    <row r="982" spans="1:17">
      <c r="A982" s="607">
        <v>42982</v>
      </c>
      <c r="B982" s="607">
        <v>43004</v>
      </c>
      <c r="C982" s="607">
        <v>42984</v>
      </c>
      <c r="D982" s="608" t="s">
        <v>3084</v>
      </c>
      <c r="E982" s="608" t="s">
        <v>3085</v>
      </c>
      <c r="F982" s="608" t="s">
        <v>3053</v>
      </c>
      <c r="G982" s="608" t="s">
        <v>3086</v>
      </c>
      <c r="H982" s="609">
        <v>21</v>
      </c>
      <c r="I982" s="608">
        <v>40</v>
      </c>
      <c r="J982" s="610">
        <v>0</v>
      </c>
      <c r="K982" s="609">
        <f t="shared" si="15"/>
        <v>840</v>
      </c>
      <c r="L982" s="608" t="s">
        <v>3047</v>
      </c>
      <c r="M982" s="608" t="s">
        <v>3364</v>
      </c>
      <c r="N982" s="608" t="s">
        <v>3365</v>
      </c>
      <c r="O982" s="608" t="s">
        <v>3366</v>
      </c>
      <c r="P982" s="608" t="s">
        <v>859</v>
      </c>
      <c r="Q982" s="608" t="s">
        <v>3090</v>
      </c>
    </row>
    <row r="983" spans="1:17">
      <c r="A983" s="611">
        <v>42983</v>
      </c>
      <c r="B983" s="611">
        <v>42993</v>
      </c>
      <c r="C983" s="611">
        <v>42986</v>
      </c>
      <c r="D983" s="612" t="s">
        <v>3199</v>
      </c>
      <c r="E983" s="612" t="s">
        <v>3338</v>
      </c>
      <c r="F983" s="612" t="s">
        <v>3053</v>
      </c>
      <c r="G983" s="612" t="s">
        <v>3339</v>
      </c>
      <c r="H983" s="613">
        <v>7</v>
      </c>
      <c r="I983" s="612">
        <v>5</v>
      </c>
      <c r="J983" s="614">
        <v>0</v>
      </c>
      <c r="K983" s="613">
        <f t="shared" si="15"/>
        <v>35</v>
      </c>
      <c r="L983" s="612" t="s">
        <v>3047</v>
      </c>
      <c r="M983" s="612" t="s">
        <v>3448</v>
      </c>
      <c r="N983" s="612" t="s">
        <v>3449</v>
      </c>
      <c r="O983" s="612" t="s">
        <v>3450</v>
      </c>
      <c r="P983" s="612" t="s">
        <v>859</v>
      </c>
      <c r="Q983" s="612" t="s">
        <v>3067</v>
      </c>
    </row>
    <row r="984" spans="1:17">
      <c r="A984" s="607">
        <v>42618</v>
      </c>
      <c r="B984" s="607">
        <v>42685</v>
      </c>
      <c r="C984" s="607">
        <v>42624</v>
      </c>
      <c r="D984" s="608" t="s">
        <v>3199</v>
      </c>
      <c r="E984" s="608" t="s">
        <v>3126</v>
      </c>
      <c r="F984" s="608" t="s">
        <v>3108</v>
      </c>
      <c r="G984" s="608" t="s">
        <v>3127</v>
      </c>
      <c r="H984" s="609">
        <v>4.5</v>
      </c>
      <c r="I984" s="608">
        <v>5</v>
      </c>
      <c r="J984" s="610">
        <v>0</v>
      </c>
      <c r="K984" s="609">
        <f t="shared" si="15"/>
        <v>22.5</v>
      </c>
      <c r="L984" s="608" t="s">
        <v>3047</v>
      </c>
      <c r="M984" s="608" t="s">
        <v>3448</v>
      </c>
      <c r="N984" s="608" t="s">
        <v>3449</v>
      </c>
      <c r="O984" s="608" t="s">
        <v>3450</v>
      </c>
      <c r="P984" s="608" t="s">
        <v>859</v>
      </c>
      <c r="Q984" s="608" t="s">
        <v>3128</v>
      </c>
    </row>
    <row r="985" spans="1:17">
      <c r="A985" s="611">
        <v>42252</v>
      </c>
      <c r="B985" s="611">
        <v>42316</v>
      </c>
      <c r="C985" s="611">
        <v>42253</v>
      </c>
      <c r="D985" s="612" t="s">
        <v>3071</v>
      </c>
      <c r="E985" s="612" t="s">
        <v>3265</v>
      </c>
      <c r="F985" s="612" t="s">
        <v>3104</v>
      </c>
      <c r="G985" s="612" t="s">
        <v>3266</v>
      </c>
      <c r="H985" s="613">
        <v>9.1999999999999993</v>
      </c>
      <c r="I985" s="612">
        <v>5</v>
      </c>
      <c r="J985" s="614">
        <v>0</v>
      </c>
      <c r="K985" s="613">
        <f t="shared" si="15"/>
        <v>46</v>
      </c>
      <c r="L985" s="612" t="s">
        <v>3072</v>
      </c>
      <c r="M985" s="612" t="s">
        <v>3335</v>
      </c>
      <c r="N985" s="612" t="s">
        <v>3336</v>
      </c>
      <c r="O985" s="612" t="s">
        <v>3337</v>
      </c>
      <c r="P985" s="612" t="s">
        <v>389</v>
      </c>
      <c r="Q985" s="612" t="s">
        <v>3106</v>
      </c>
    </row>
    <row r="986" spans="1:17">
      <c r="A986" s="607">
        <v>43348</v>
      </c>
      <c r="B986" s="607">
        <v>43366</v>
      </c>
      <c r="C986" s="607">
        <v>43349</v>
      </c>
      <c r="D986" s="608" t="s">
        <v>3071</v>
      </c>
      <c r="E986" s="608" t="s">
        <v>3172</v>
      </c>
      <c r="F986" s="608" t="s">
        <v>3108</v>
      </c>
      <c r="G986" s="608" t="s">
        <v>3173</v>
      </c>
      <c r="H986" s="609">
        <v>15</v>
      </c>
      <c r="I986" s="608">
        <v>20</v>
      </c>
      <c r="J986" s="610">
        <v>0</v>
      </c>
      <c r="K986" s="609">
        <f t="shared" si="15"/>
        <v>300</v>
      </c>
      <c r="L986" s="608" t="s">
        <v>3072</v>
      </c>
      <c r="M986" s="608" t="s">
        <v>3335</v>
      </c>
      <c r="N986" s="608" t="s">
        <v>3336</v>
      </c>
      <c r="O986" s="608" t="s">
        <v>3337</v>
      </c>
      <c r="P986" s="608" t="s">
        <v>389</v>
      </c>
      <c r="Q986" s="608" t="s">
        <v>3139</v>
      </c>
    </row>
    <row r="987" spans="1:17">
      <c r="A987" s="611">
        <v>43348</v>
      </c>
      <c r="B987" s="611">
        <v>43399</v>
      </c>
      <c r="C987" s="611">
        <v>43354</v>
      </c>
      <c r="D987" s="612" t="s">
        <v>3071</v>
      </c>
      <c r="E987" s="612" t="s">
        <v>3235</v>
      </c>
      <c r="F987" s="612" t="s">
        <v>3045</v>
      </c>
      <c r="G987" s="612" t="s">
        <v>3206</v>
      </c>
      <c r="H987" s="613">
        <v>21.5</v>
      </c>
      <c r="I987" s="612">
        <v>15</v>
      </c>
      <c r="J987" s="614">
        <v>0</v>
      </c>
      <c r="K987" s="613">
        <f t="shared" si="15"/>
        <v>322.5</v>
      </c>
      <c r="L987" s="612" t="s">
        <v>3072</v>
      </c>
      <c r="M987" s="612" t="s">
        <v>3335</v>
      </c>
      <c r="N987" s="612" t="s">
        <v>3336</v>
      </c>
      <c r="O987" s="612" t="s">
        <v>3337</v>
      </c>
      <c r="P987" s="612" t="s">
        <v>389</v>
      </c>
      <c r="Q987" s="612" t="s">
        <v>3099</v>
      </c>
    </row>
    <row r="988" spans="1:17">
      <c r="A988" s="607">
        <v>43348</v>
      </c>
      <c r="B988" s="607">
        <v>43400</v>
      </c>
      <c r="C988" s="607">
        <v>43356</v>
      </c>
      <c r="D988" s="608" t="s">
        <v>3071</v>
      </c>
      <c r="E988" s="608" t="s">
        <v>3370</v>
      </c>
      <c r="F988" s="608" t="s">
        <v>3053</v>
      </c>
      <c r="G988" s="608" t="s">
        <v>3371</v>
      </c>
      <c r="H988" s="609">
        <v>9</v>
      </c>
      <c r="I988" s="608">
        <v>10</v>
      </c>
      <c r="J988" s="610">
        <v>0</v>
      </c>
      <c r="K988" s="609">
        <f t="shared" si="15"/>
        <v>90</v>
      </c>
      <c r="L988" s="608" t="s">
        <v>3072</v>
      </c>
      <c r="M988" s="608" t="s">
        <v>3335</v>
      </c>
      <c r="N988" s="608" t="s">
        <v>3336</v>
      </c>
      <c r="O988" s="608" t="s">
        <v>3337</v>
      </c>
      <c r="P988" s="608" t="s">
        <v>389</v>
      </c>
      <c r="Q988" s="608" t="s">
        <v>3090</v>
      </c>
    </row>
    <row r="989" spans="1:17">
      <c r="A989" s="611">
        <v>43349</v>
      </c>
      <c r="B989" s="611">
        <v>43430</v>
      </c>
      <c r="C989" s="611">
        <v>43357</v>
      </c>
      <c r="D989" s="612" t="s">
        <v>3071</v>
      </c>
      <c r="E989" s="612" t="s">
        <v>3130</v>
      </c>
      <c r="F989" s="612" t="s">
        <v>3108</v>
      </c>
      <c r="G989" s="612" t="s">
        <v>3131</v>
      </c>
      <c r="H989" s="613">
        <v>19</v>
      </c>
      <c r="I989" s="612">
        <v>20</v>
      </c>
      <c r="J989" s="614">
        <v>0</v>
      </c>
      <c r="K989" s="613">
        <f t="shared" si="15"/>
        <v>380</v>
      </c>
      <c r="L989" s="612" t="s">
        <v>3047</v>
      </c>
      <c r="M989" s="612" t="s">
        <v>3277</v>
      </c>
      <c r="N989" s="612" t="s">
        <v>3278</v>
      </c>
      <c r="O989" s="612" t="s">
        <v>3075</v>
      </c>
      <c r="P989" s="612" t="s">
        <v>988</v>
      </c>
      <c r="Q989" s="612" t="s">
        <v>3135</v>
      </c>
    </row>
    <row r="990" spans="1:17">
      <c r="A990" s="607">
        <v>42619</v>
      </c>
      <c r="B990" s="607">
        <v>42630</v>
      </c>
      <c r="C990" s="607">
        <v>42621</v>
      </c>
      <c r="D990" s="608" t="s">
        <v>3071</v>
      </c>
      <c r="E990" s="608" t="s">
        <v>3281</v>
      </c>
      <c r="F990" s="608" t="s">
        <v>3104</v>
      </c>
      <c r="G990" s="608" t="s">
        <v>3282</v>
      </c>
      <c r="H990" s="609">
        <v>12.5</v>
      </c>
      <c r="I990" s="608">
        <v>18</v>
      </c>
      <c r="J990" s="610">
        <v>0.2</v>
      </c>
      <c r="K990" s="609">
        <f t="shared" si="15"/>
        <v>225</v>
      </c>
      <c r="L990" s="608" t="s">
        <v>3047</v>
      </c>
      <c r="M990" s="608" t="s">
        <v>3277</v>
      </c>
      <c r="N990" s="608" t="s">
        <v>3278</v>
      </c>
      <c r="O990" s="608" t="s">
        <v>3075</v>
      </c>
      <c r="P990" s="608" t="s">
        <v>988</v>
      </c>
      <c r="Q990" s="608" t="s">
        <v>3106</v>
      </c>
    </row>
    <row r="991" spans="1:17">
      <c r="A991" s="611">
        <v>43350</v>
      </c>
      <c r="B991" s="611">
        <v>43417</v>
      </c>
      <c r="C991" s="611">
        <v>43351</v>
      </c>
      <c r="D991" s="612" t="s">
        <v>3184</v>
      </c>
      <c r="E991" s="612" t="s">
        <v>3068</v>
      </c>
      <c r="F991" s="612" t="s">
        <v>3061</v>
      </c>
      <c r="G991" s="612" t="s">
        <v>3069</v>
      </c>
      <c r="H991" s="613">
        <v>23.25</v>
      </c>
      <c r="I991" s="612">
        <v>21</v>
      </c>
      <c r="J991" s="614">
        <v>0</v>
      </c>
      <c r="K991" s="613">
        <f t="shared" si="15"/>
        <v>488.25</v>
      </c>
      <c r="L991" s="612" t="s">
        <v>3072</v>
      </c>
      <c r="M991" s="612" t="s">
        <v>3212</v>
      </c>
      <c r="N991" s="612" t="s">
        <v>3213</v>
      </c>
      <c r="O991" s="612" t="s">
        <v>3214</v>
      </c>
      <c r="P991" s="612" t="s">
        <v>910</v>
      </c>
      <c r="Q991" s="612" t="s">
        <v>3070</v>
      </c>
    </row>
    <row r="992" spans="1:17">
      <c r="A992" s="607">
        <v>43350</v>
      </c>
      <c r="B992" s="607">
        <v>43438</v>
      </c>
      <c r="C992" s="607">
        <v>43358</v>
      </c>
      <c r="D992" s="608" t="s">
        <v>3184</v>
      </c>
      <c r="E992" s="608" t="s">
        <v>3126</v>
      </c>
      <c r="F992" s="608" t="s">
        <v>3108</v>
      </c>
      <c r="G992" s="608" t="s">
        <v>3127</v>
      </c>
      <c r="H992" s="609">
        <v>4.5</v>
      </c>
      <c r="I992" s="608">
        <v>3</v>
      </c>
      <c r="J992" s="610">
        <v>0</v>
      </c>
      <c r="K992" s="609">
        <f t="shared" si="15"/>
        <v>13.5</v>
      </c>
      <c r="L992" s="608" t="s">
        <v>3072</v>
      </c>
      <c r="M992" s="608" t="s">
        <v>3212</v>
      </c>
      <c r="N992" s="608" t="s">
        <v>3213</v>
      </c>
      <c r="O992" s="608" t="s">
        <v>3214</v>
      </c>
      <c r="P992" s="608" t="s">
        <v>910</v>
      </c>
      <c r="Q992" s="608" t="s">
        <v>3128</v>
      </c>
    </row>
    <row r="993" spans="1:17">
      <c r="A993" s="611">
        <v>42254</v>
      </c>
      <c r="B993" s="611">
        <v>42274</v>
      </c>
      <c r="C993" s="611">
        <v>42263</v>
      </c>
      <c r="D993" s="612" t="s">
        <v>3184</v>
      </c>
      <c r="E993" s="612" t="s">
        <v>3165</v>
      </c>
      <c r="F993" s="612" t="s">
        <v>3104</v>
      </c>
      <c r="G993" s="612" t="s">
        <v>3166</v>
      </c>
      <c r="H993" s="613">
        <v>10</v>
      </c>
      <c r="I993" s="612">
        <v>25</v>
      </c>
      <c r="J993" s="614">
        <v>0.1</v>
      </c>
      <c r="K993" s="613">
        <f t="shared" si="15"/>
        <v>250</v>
      </c>
      <c r="L993" s="612" t="s">
        <v>3072</v>
      </c>
      <c r="M993" s="612" t="s">
        <v>3212</v>
      </c>
      <c r="N993" s="612" t="s">
        <v>3213</v>
      </c>
      <c r="O993" s="612" t="s">
        <v>3214</v>
      </c>
      <c r="P993" s="612" t="s">
        <v>910</v>
      </c>
      <c r="Q993" s="612" t="s">
        <v>3106</v>
      </c>
    </row>
    <row r="994" spans="1:17">
      <c r="A994" s="607">
        <v>42254</v>
      </c>
      <c r="B994" s="607">
        <v>42324</v>
      </c>
      <c r="C994" s="607">
        <v>42263</v>
      </c>
      <c r="D994" s="608" t="s">
        <v>3184</v>
      </c>
      <c r="E994" s="608" t="s">
        <v>3265</v>
      </c>
      <c r="F994" s="608" t="s">
        <v>3104</v>
      </c>
      <c r="G994" s="608" t="s">
        <v>3266</v>
      </c>
      <c r="H994" s="609">
        <v>9.1999999999999993</v>
      </c>
      <c r="I994" s="608">
        <v>15</v>
      </c>
      <c r="J994" s="610">
        <v>0.1</v>
      </c>
      <c r="K994" s="609">
        <f t="shared" si="15"/>
        <v>138</v>
      </c>
      <c r="L994" s="608" t="s">
        <v>3072</v>
      </c>
      <c r="M994" s="608" t="s">
        <v>3212</v>
      </c>
      <c r="N994" s="608" t="s">
        <v>3213</v>
      </c>
      <c r="O994" s="608" t="s">
        <v>3214</v>
      </c>
      <c r="P994" s="608" t="s">
        <v>910</v>
      </c>
      <c r="Q994" s="608" t="s">
        <v>3106</v>
      </c>
    </row>
    <row r="995" spans="1:17">
      <c r="A995" s="611">
        <v>43350</v>
      </c>
      <c r="B995" s="611">
        <v>43383</v>
      </c>
      <c r="C995" s="611">
        <v>43350</v>
      </c>
      <c r="D995" s="612" t="s">
        <v>3184</v>
      </c>
      <c r="E995" s="612" t="s">
        <v>3180</v>
      </c>
      <c r="F995" s="612" t="s">
        <v>3108</v>
      </c>
      <c r="G995" s="612" t="s">
        <v>3131</v>
      </c>
      <c r="H995" s="613">
        <v>18</v>
      </c>
      <c r="I995" s="612">
        <v>30</v>
      </c>
      <c r="J995" s="614">
        <v>0.1</v>
      </c>
      <c r="K995" s="613">
        <f t="shared" si="15"/>
        <v>540</v>
      </c>
      <c r="L995" s="612" t="s">
        <v>3072</v>
      </c>
      <c r="M995" s="612" t="s">
        <v>3212</v>
      </c>
      <c r="N995" s="612" t="s">
        <v>3213</v>
      </c>
      <c r="O995" s="612" t="s">
        <v>3214</v>
      </c>
      <c r="P995" s="612" t="s">
        <v>910</v>
      </c>
      <c r="Q995" s="612" t="s">
        <v>3183</v>
      </c>
    </row>
    <row r="996" spans="1:17">
      <c r="A996" s="607">
        <v>42985</v>
      </c>
      <c r="B996" s="607">
        <v>43080</v>
      </c>
      <c r="C996" s="607">
        <v>42987</v>
      </c>
      <c r="D996" s="608" t="s">
        <v>3071</v>
      </c>
      <c r="E996" s="608" t="s">
        <v>3253</v>
      </c>
      <c r="F996" s="608" t="s">
        <v>3081</v>
      </c>
      <c r="G996" s="608" t="s">
        <v>3254</v>
      </c>
      <c r="H996" s="609">
        <v>19.45</v>
      </c>
      <c r="I996" s="608">
        <v>10</v>
      </c>
      <c r="J996" s="610">
        <v>0</v>
      </c>
      <c r="K996" s="609">
        <f t="shared" si="15"/>
        <v>194.5</v>
      </c>
      <c r="L996" s="608" t="s">
        <v>3072</v>
      </c>
      <c r="M996" s="608" t="s">
        <v>3473</v>
      </c>
      <c r="N996" s="608" t="s">
        <v>3474</v>
      </c>
      <c r="O996" s="608" t="s">
        <v>3475</v>
      </c>
      <c r="P996" s="608" t="s">
        <v>3188</v>
      </c>
      <c r="Q996" s="608" t="s">
        <v>3055</v>
      </c>
    </row>
    <row r="997" spans="1:17">
      <c r="A997" s="611">
        <v>42985</v>
      </c>
      <c r="B997" s="611">
        <v>43049</v>
      </c>
      <c r="C997" s="611">
        <v>42985</v>
      </c>
      <c r="D997" s="612" t="s">
        <v>3071</v>
      </c>
      <c r="E997" s="612" t="s">
        <v>3220</v>
      </c>
      <c r="F997" s="612" t="s">
        <v>3123</v>
      </c>
      <c r="G997" s="612" t="s">
        <v>3221</v>
      </c>
      <c r="H997" s="613">
        <v>123.79</v>
      </c>
      <c r="I997" s="612">
        <v>6</v>
      </c>
      <c r="J997" s="614">
        <v>0</v>
      </c>
      <c r="K997" s="613">
        <f t="shared" si="15"/>
        <v>742.74</v>
      </c>
      <c r="L997" s="612" t="s">
        <v>3072</v>
      </c>
      <c r="M997" s="612" t="s">
        <v>3473</v>
      </c>
      <c r="N997" s="612" t="s">
        <v>3474</v>
      </c>
      <c r="O997" s="612" t="s">
        <v>3475</v>
      </c>
      <c r="P997" s="612" t="s">
        <v>3188</v>
      </c>
      <c r="Q997" s="612" t="s">
        <v>3150</v>
      </c>
    </row>
    <row r="998" spans="1:17">
      <c r="A998" s="607">
        <v>42985</v>
      </c>
      <c r="B998" s="607">
        <v>43035</v>
      </c>
      <c r="C998" s="607">
        <v>42995</v>
      </c>
      <c r="D998" s="608" t="s">
        <v>3071</v>
      </c>
      <c r="E998" s="608" t="s">
        <v>3243</v>
      </c>
      <c r="F998" s="608" t="s">
        <v>3061</v>
      </c>
      <c r="G998" s="608" t="s">
        <v>3244</v>
      </c>
      <c r="H998" s="609">
        <v>45.6</v>
      </c>
      <c r="I998" s="608">
        <v>10</v>
      </c>
      <c r="J998" s="610">
        <v>0</v>
      </c>
      <c r="K998" s="609">
        <f t="shared" si="15"/>
        <v>456</v>
      </c>
      <c r="L998" s="608" t="s">
        <v>3072</v>
      </c>
      <c r="M998" s="608" t="s">
        <v>3473</v>
      </c>
      <c r="N998" s="608" t="s">
        <v>3474</v>
      </c>
      <c r="O998" s="608" t="s">
        <v>3475</v>
      </c>
      <c r="P998" s="608" t="s">
        <v>3188</v>
      </c>
      <c r="Q998" s="608" t="s">
        <v>3150</v>
      </c>
    </row>
    <row r="999" spans="1:17">
      <c r="A999" s="611">
        <v>43351</v>
      </c>
      <c r="B999" s="611">
        <v>43375</v>
      </c>
      <c r="C999" s="611">
        <v>43360</v>
      </c>
      <c r="D999" s="612" t="s">
        <v>3084</v>
      </c>
      <c r="E999" s="612" t="s">
        <v>3100</v>
      </c>
      <c r="F999" s="612" t="s">
        <v>3045</v>
      </c>
      <c r="G999" s="612" t="s">
        <v>3101</v>
      </c>
      <c r="H999" s="613">
        <v>34</v>
      </c>
      <c r="I999" s="612">
        <v>10</v>
      </c>
      <c r="J999" s="614">
        <v>0</v>
      </c>
      <c r="K999" s="613">
        <f t="shared" si="15"/>
        <v>340</v>
      </c>
      <c r="L999" s="612" t="s">
        <v>3063</v>
      </c>
      <c r="M999" s="612" t="s">
        <v>3321</v>
      </c>
      <c r="N999" s="612" t="s">
        <v>3322</v>
      </c>
      <c r="O999" s="612" t="s">
        <v>3169</v>
      </c>
      <c r="P999" s="612" t="s">
        <v>1036</v>
      </c>
      <c r="Q999" s="612" t="s">
        <v>3102</v>
      </c>
    </row>
    <row r="1000" spans="1:17">
      <c r="A1000" s="607">
        <v>42986</v>
      </c>
      <c r="B1000" s="607">
        <v>42987</v>
      </c>
      <c r="C1000" s="607">
        <v>42986</v>
      </c>
      <c r="D1000" s="608" t="s">
        <v>3084</v>
      </c>
      <c r="E1000" s="608" t="s">
        <v>3052</v>
      </c>
      <c r="F1000" s="608" t="s">
        <v>3053</v>
      </c>
      <c r="G1000" s="608" t="s">
        <v>3054</v>
      </c>
      <c r="H1000" s="609">
        <v>14</v>
      </c>
      <c r="I1000" s="608">
        <v>5</v>
      </c>
      <c r="J1000" s="610">
        <v>0</v>
      </c>
      <c r="K1000" s="609">
        <f t="shared" si="15"/>
        <v>70</v>
      </c>
      <c r="L1000" s="608" t="s">
        <v>3063</v>
      </c>
      <c r="M1000" s="608" t="s">
        <v>3321</v>
      </c>
      <c r="N1000" s="608" t="s">
        <v>3322</v>
      </c>
      <c r="O1000" s="608" t="s">
        <v>3169</v>
      </c>
      <c r="P1000" s="608" t="s">
        <v>1036</v>
      </c>
      <c r="Q1000" s="608" t="s">
        <v>3055</v>
      </c>
    </row>
    <row r="1001" spans="1:17">
      <c r="A1001" s="611">
        <v>43351</v>
      </c>
      <c r="B1001" s="611">
        <v>43371</v>
      </c>
      <c r="C1001" s="611">
        <v>43353</v>
      </c>
      <c r="D1001" s="612" t="s">
        <v>3084</v>
      </c>
      <c r="E1001" s="612" t="s">
        <v>3068</v>
      </c>
      <c r="F1001" s="612" t="s">
        <v>3061</v>
      </c>
      <c r="G1001" s="612" t="s">
        <v>3069</v>
      </c>
      <c r="H1001" s="613">
        <v>23.25</v>
      </c>
      <c r="I1001" s="612">
        <v>3</v>
      </c>
      <c r="J1001" s="614">
        <v>0</v>
      </c>
      <c r="K1001" s="613">
        <f t="shared" si="15"/>
        <v>69.75</v>
      </c>
      <c r="L1001" s="612" t="s">
        <v>3063</v>
      </c>
      <c r="M1001" s="612" t="s">
        <v>3321</v>
      </c>
      <c r="N1001" s="612" t="s">
        <v>3322</v>
      </c>
      <c r="O1001" s="612" t="s">
        <v>3169</v>
      </c>
      <c r="P1001" s="612" t="s">
        <v>1036</v>
      </c>
      <c r="Q1001" s="612" t="s">
        <v>3070</v>
      </c>
    </row>
    <row r="1002" spans="1:17">
      <c r="A1002" s="607">
        <v>42258</v>
      </c>
      <c r="B1002" s="607">
        <v>42352</v>
      </c>
      <c r="C1002" s="607">
        <v>42259</v>
      </c>
      <c r="D1002" s="608" t="s">
        <v>3158</v>
      </c>
      <c r="E1002" s="608" t="s">
        <v>3143</v>
      </c>
      <c r="F1002" s="608" t="s">
        <v>3123</v>
      </c>
      <c r="G1002" s="608" t="s">
        <v>3144</v>
      </c>
      <c r="H1002" s="609">
        <v>32.799999999999997</v>
      </c>
      <c r="I1002" s="608">
        <v>12</v>
      </c>
      <c r="J1002" s="610">
        <v>0</v>
      </c>
      <c r="K1002" s="609">
        <f t="shared" si="15"/>
        <v>393.59999999999997</v>
      </c>
      <c r="L1002" s="608" t="s">
        <v>3072</v>
      </c>
      <c r="M1002" s="608" t="s">
        <v>3248</v>
      </c>
      <c r="N1002" s="608" t="s">
        <v>3249</v>
      </c>
      <c r="O1002" s="608" t="s">
        <v>3250</v>
      </c>
      <c r="P1002" s="608" t="s">
        <v>1303</v>
      </c>
      <c r="Q1002" s="608" t="s">
        <v>3067</v>
      </c>
    </row>
    <row r="1003" spans="1:17">
      <c r="A1003" s="611">
        <v>43354</v>
      </c>
      <c r="B1003" s="611">
        <v>43425</v>
      </c>
      <c r="C1003" s="611">
        <v>43359</v>
      </c>
      <c r="D1003" s="612" t="s">
        <v>3158</v>
      </c>
      <c r="E1003" s="612" t="s">
        <v>3100</v>
      </c>
      <c r="F1003" s="612" t="s">
        <v>3045</v>
      </c>
      <c r="G1003" s="612" t="s">
        <v>3101</v>
      </c>
      <c r="H1003" s="613">
        <v>34</v>
      </c>
      <c r="I1003" s="612">
        <v>20</v>
      </c>
      <c r="J1003" s="614">
        <v>0</v>
      </c>
      <c r="K1003" s="613">
        <f t="shared" si="15"/>
        <v>680</v>
      </c>
      <c r="L1003" s="612" t="s">
        <v>3072</v>
      </c>
      <c r="M1003" s="612" t="s">
        <v>3248</v>
      </c>
      <c r="N1003" s="612" t="s">
        <v>3249</v>
      </c>
      <c r="O1003" s="612" t="s">
        <v>3250</v>
      </c>
      <c r="P1003" s="612" t="s">
        <v>1303</v>
      </c>
      <c r="Q1003" s="612" t="s">
        <v>3102</v>
      </c>
    </row>
    <row r="1004" spans="1:17">
      <c r="A1004" s="607">
        <v>43354</v>
      </c>
      <c r="B1004" s="607">
        <v>43412</v>
      </c>
      <c r="C1004" s="607">
        <v>43362</v>
      </c>
      <c r="D1004" s="608" t="s">
        <v>3158</v>
      </c>
      <c r="E1004" s="608" t="s">
        <v>3235</v>
      </c>
      <c r="F1004" s="608" t="s">
        <v>3045</v>
      </c>
      <c r="G1004" s="608" t="s">
        <v>3206</v>
      </c>
      <c r="H1004" s="609">
        <v>21.5</v>
      </c>
      <c r="I1004" s="608">
        <v>20</v>
      </c>
      <c r="J1004" s="610">
        <v>0</v>
      </c>
      <c r="K1004" s="609">
        <f t="shared" si="15"/>
        <v>430</v>
      </c>
      <c r="L1004" s="608" t="s">
        <v>3072</v>
      </c>
      <c r="M1004" s="608" t="s">
        <v>3248</v>
      </c>
      <c r="N1004" s="608" t="s">
        <v>3249</v>
      </c>
      <c r="O1004" s="608" t="s">
        <v>3250</v>
      </c>
      <c r="P1004" s="608" t="s">
        <v>1303</v>
      </c>
      <c r="Q1004" s="608" t="s">
        <v>3099</v>
      </c>
    </row>
    <row r="1005" spans="1:17">
      <c r="A1005" s="611">
        <v>42989</v>
      </c>
      <c r="B1005" s="611">
        <v>43050</v>
      </c>
      <c r="C1005" s="611">
        <v>42996</v>
      </c>
      <c r="D1005" s="612" t="s">
        <v>3184</v>
      </c>
      <c r="E1005" s="612" t="s">
        <v>3251</v>
      </c>
      <c r="F1005" s="612" t="s">
        <v>3077</v>
      </c>
      <c r="G1005" s="612" t="s">
        <v>3252</v>
      </c>
      <c r="H1005" s="613">
        <v>15</v>
      </c>
      <c r="I1005" s="612">
        <v>35</v>
      </c>
      <c r="J1005" s="614">
        <v>0.15</v>
      </c>
      <c r="K1005" s="613">
        <f t="shared" si="15"/>
        <v>525</v>
      </c>
      <c r="L1005" s="612" t="s">
        <v>3047</v>
      </c>
      <c r="M1005" s="612" t="s">
        <v>3347</v>
      </c>
      <c r="N1005" s="612" t="s">
        <v>3348</v>
      </c>
      <c r="O1005" s="612" t="s">
        <v>3349</v>
      </c>
      <c r="P1005" s="612" t="s">
        <v>3188</v>
      </c>
      <c r="Q1005" s="612" t="s">
        <v>3142</v>
      </c>
    </row>
    <row r="1006" spans="1:17">
      <c r="A1006" s="607">
        <v>42258</v>
      </c>
      <c r="B1006" s="607">
        <v>42261</v>
      </c>
      <c r="C1006" s="607">
        <v>42265</v>
      </c>
      <c r="D1006" s="608" t="s">
        <v>3184</v>
      </c>
      <c r="E1006" s="608" t="s">
        <v>3177</v>
      </c>
      <c r="F1006" s="608" t="s">
        <v>3104</v>
      </c>
      <c r="G1006" s="608" t="s">
        <v>3178</v>
      </c>
      <c r="H1006" s="609">
        <v>49.3</v>
      </c>
      <c r="I1006" s="608">
        <v>15</v>
      </c>
      <c r="J1006" s="610">
        <v>0</v>
      </c>
      <c r="K1006" s="609">
        <f t="shared" si="15"/>
        <v>739.5</v>
      </c>
      <c r="L1006" s="608" t="s">
        <v>3047</v>
      </c>
      <c r="M1006" s="608" t="s">
        <v>3347</v>
      </c>
      <c r="N1006" s="608" t="s">
        <v>3348</v>
      </c>
      <c r="O1006" s="608" t="s">
        <v>3349</v>
      </c>
      <c r="P1006" s="608" t="s">
        <v>3188</v>
      </c>
      <c r="Q1006" s="608" t="s">
        <v>3179</v>
      </c>
    </row>
    <row r="1007" spans="1:17">
      <c r="A1007" s="611">
        <v>42990</v>
      </c>
      <c r="B1007" s="611">
        <v>43022</v>
      </c>
      <c r="C1007" s="611">
        <v>43000</v>
      </c>
      <c r="D1007" s="612" t="s">
        <v>3071</v>
      </c>
      <c r="E1007" s="612" t="s">
        <v>3273</v>
      </c>
      <c r="F1007" s="612" t="s">
        <v>3108</v>
      </c>
      <c r="G1007" s="612" t="s">
        <v>3274</v>
      </c>
      <c r="H1007" s="613">
        <v>18</v>
      </c>
      <c r="I1007" s="612">
        <v>25</v>
      </c>
      <c r="J1007" s="614">
        <v>0</v>
      </c>
      <c r="K1007" s="613">
        <f t="shared" si="15"/>
        <v>450</v>
      </c>
      <c r="L1007" s="612" t="s">
        <v>3047</v>
      </c>
      <c r="M1007" s="612" t="s">
        <v>3202</v>
      </c>
      <c r="N1007" s="612" t="s">
        <v>3203</v>
      </c>
      <c r="O1007" s="612" t="s">
        <v>3204</v>
      </c>
      <c r="P1007" s="612" t="s">
        <v>982</v>
      </c>
      <c r="Q1007" s="612" t="s">
        <v>3135</v>
      </c>
    </row>
    <row r="1008" spans="1:17">
      <c r="A1008" s="607">
        <v>42625</v>
      </c>
      <c r="B1008" s="607">
        <v>42651</v>
      </c>
      <c r="C1008" s="607">
        <v>42629</v>
      </c>
      <c r="D1008" s="608" t="s">
        <v>3071</v>
      </c>
      <c r="E1008" s="608" t="s">
        <v>3293</v>
      </c>
      <c r="F1008" s="608" t="s">
        <v>3053</v>
      </c>
      <c r="G1008" s="608" t="s">
        <v>3294</v>
      </c>
      <c r="H1008" s="609">
        <v>33.25</v>
      </c>
      <c r="I1008" s="608">
        <v>9</v>
      </c>
      <c r="J1008" s="610">
        <v>0</v>
      </c>
      <c r="K1008" s="609">
        <f t="shared" si="15"/>
        <v>299.25</v>
      </c>
      <c r="L1008" s="608" t="s">
        <v>3047</v>
      </c>
      <c r="M1008" s="608" t="s">
        <v>3312</v>
      </c>
      <c r="N1008" s="608" t="s">
        <v>3313</v>
      </c>
      <c r="O1008" s="608" t="s">
        <v>3314</v>
      </c>
      <c r="P1008" s="608" t="s">
        <v>1461</v>
      </c>
      <c r="Q1008" s="608" t="s">
        <v>3150</v>
      </c>
    </row>
    <row r="1009" spans="1:17">
      <c r="A1009" s="611">
        <v>42625</v>
      </c>
      <c r="B1009" s="611">
        <v>42714</v>
      </c>
      <c r="C1009" s="611">
        <v>42625</v>
      </c>
      <c r="D1009" s="612" t="s">
        <v>3071</v>
      </c>
      <c r="E1009" s="612" t="s">
        <v>3220</v>
      </c>
      <c r="F1009" s="612" t="s">
        <v>3123</v>
      </c>
      <c r="G1009" s="612" t="s">
        <v>3221</v>
      </c>
      <c r="H1009" s="613">
        <v>123.79</v>
      </c>
      <c r="I1009" s="612">
        <v>20</v>
      </c>
      <c r="J1009" s="614">
        <v>0</v>
      </c>
      <c r="K1009" s="613">
        <f t="shared" si="15"/>
        <v>2475.8000000000002</v>
      </c>
      <c r="L1009" s="612" t="s">
        <v>3047</v>
      </c>
      <c r="M1009" s="612" t="s">
        <v>3312</v>
      </c>
      <c r="N1009" s="612" t="s">
        <v>3313</v>
      </c>
      <c r="O1009" s="612" t="s">
        <v>3314</v>
      </c>
      <c r="P1009" s="612" t="s">
        <v>1461</v>
      </c>
      <c r="Q1009" s="612" t="s">
        <v>3150</v>
      </c>
    </row>
    <row r="1010" spans="1:17">
      <c r="A1010" s="607">
        <v>42626</v>
      </c>
      <c r="B1010" s="607">
        <v>42690</v>
      </c>
      <c r="C1010" s="607">
        <v>42630</v>
      </c>
      <c r="D1010" s="608" t="s">
        <v>3158</v>
      </c>
      <c r="E1010" s="608" t="s">
        <v>3122</v>
      </c>
      <c r="F1010" s="608" t="s">
        <v>3123</v>
      </c>
      <c r="G1010" s="608" t="s">
        <v>3124</v>
      </c>
      <c r="H1010" s="609">
        <v>24</v>
      </c>
      <c r="I1010" s="608">
        <v>12</v>
      </c>
      <c r="J1010" s="610">
        <v>0.05</v>
      </c>
      <c r="K1010" s="609">
        <f t="shared" si="15"/>
        <v>288</v>
      </c>
      <c r="L1010" s="608" t="s">
        <v>3072</v>
      </c>
      <c r="M1010" s="608" t="s">
        <v>3344</v>
      </c>
      <c r="N1010" s="608" t="s">
        <v>3345</v>
      </c>
      <c r="O1010" s="608" t="s">
        <v>3346</v>
      </c>
      <c r="P1010" s="608" t="s">
        <v>910</v>
      </c>
      <c r="Q1010" s="608" t="s">
        <v>3125</v>
      </c>
    </row>
    <row r="1011" spans="1:17">
      <c r="A1011" s="611">
        <v>43356</v>
      </c>
      <c r="B1011" s="611">
        <v>43400</v>
      </c>
      <c r="C1011" s="611">
        <v>43356</v>
      </c>
      <c r="D1011" s="612" t="s">
        <v>3158</v>
      </c>
      <c r="E1011" s="612" t="s">
        <v>3210</v>
      </c>
      <c r="F1011" s="612" t="s">
        <v>3108</v>
      </c>
      <c r="G1011" s="612" t="s">
        <v>3211</v>
      </c>
      <c r="H1011" s="613">
        <v>18</v>
      </c>
      <c r="I1011" s="612">
        <v>35</v>
      </c>
      <c r="J1011" s="614">
        <v>0</v>
      </c>
      <c r="K1011" s="613">
        <f t="shared" si="15"/>
        <v>630</v>
      </c>
      <c r="L1011" s="612" t="s">
        <v>3072</v>
      </c>
      <c r="M1011" s="612" t="s">
        <v>3344</v>
      </c>
      <c r="N1011" s="612" t="s">
        <v>3345</v>
      </c>
      <c r="O1011" s="612" t="s">
        <v>3346</v>
      </c>
      <c r="P1011" s="612" t="s">
        <v>910</v>
      </c>
      <c r="Q1011" s="612" t="s">
        <v>3115</v>
      </c>
    </row>
    <row r="1012" spans="1:17">
      <c r="A1012" s="607">
        <v>42627</v>
      </c>
      <c r="B1012" s="607">
        <v>42649</v>
      </c>
      <c r="C1012" s="607">
        <v>42632</v>
      </c>
      <c r="D1012" s="608" t="s">
        <v>3184</v>
      </c>
      <c r="E1012" s="608" t="s">
        <v>3260</v>
      </c>
      <c r="F1012" s="608" t="s">
        <v>3108</v>
      </c>
      <c r="G1012" s="608" t="s">
        <v>3261</v>
      </c>
      <c r="H1012" s="609">
        <v>7.75</v>
      </c>
      <c r="I1012" s="608">
        <v>8</v>
      </c>
      <c r="J1012" s="610">
        <v>0.1</v>
      </c>
      <c r="K1012" s="609">
        <f t="shared" si="15"/>
        <v>62</v>
      </c>
      <c r="L1012" s="608" t="s">
        <v>3063</v>
      </c>
      <c r="M1012" s="608" t="s">
        <v>3381</v>
      </c>
      <c r="N1012" s="608" t="s">
        <v>3382</v>
      </c>
      <c r="O1012" s="608" t="s">
        <v>3383</v>
      </c>
      <c r="P1012" s="608" t="s">
        <v>982</v>
      </c>
      <c r="Q1012" s="608" t="s">
        <v>3150</v>
      </c>
    </row>
    <row r="1013" spans="1:17">
      <c r="A1013" s="611">
        <v>42992</v>
      </c>
      <c r="B1013" s="611">
        <v>43051</v>
      </c>
      <c r="C1013" s="611">
        <v>43001</v>
      </c>
      <c r="D1013" s="612" t="s">
        <v>3184</v>
      </c>
      <c r="E1013" s="612" t="s">
        <v>3094</v>
      </c>
      <c r="F1013" s="612" t="s">
        <v>3045</v>
      </c>
      <c r="G1013" s="612" t="s">
        <v>3095</v>
      </c>
      <c r="H1013" s="613">
        <v>2.5</v>
      </c>
      <c r="I1013" s="612">
        <v>20</v>
      </c>
      <c r="J1013" s="614">
        <v>0.05</v>
      </c>
      <c r="K1013" s="613">
        <f t="shared" si="15"/>
        <v>50</v>
      </c>
      <c r="L1013" s="612" t="s">
        <v>3063</v>
      </c>
      <c r="M1013" s="612" t="s">
        <v>3309</v>
      </c>
      <c r="N1013" s="612" t="s">
        <v>3310</v>
      </c>
      <c r="O1013" s="612" t="s">
        <v>3311</v>
      </c>
      <c r="P1013" s="612" t="s">
        <v>910</v>
      </c>
      <c r="Q1013" s="612" t="s">
        <v>3099</v>
      </c>
    </row>
    <row r="1014" spans="1:17">
      <c r="A1014" s="607">
        <v>42627</v>
      </c>
      <c r="B1014" s="607">
        <v>42631</v>
      </c>
      <c r="C1014" s="607">
        <v>42628</v>
      </c>
      <c r="D1014" s="608" t="s">
        <v>3184</v>
      </c>
      <c r="E1014" s="608" t="s">
        <v>3130</v>
      </c>
      <c r="F1014" s="608" t="s">
        <v>3108</v>
      </c>
      <c r="G1014" s="608" t="s">
        <v>3131</v>
      </c>
      <c r="H1014" s="609">
        <v>19</v>
      </c>
      <c r="I1014" s="608">
        <v>30</v>
      </c>
      <c r="J1014" s="610">
        <v>0.05</v>
      </c>
      <c r="K1014" s="609">
        <f t="shared" si="15"/>
        <v>570</v>
      </c>
      <c r="L1014" s="608" t="s">
        <v>3063</v>
      </c>
      <c r="M1014" s="608" t="s">
        <v>3309</v>
      </c>
      <c r="N1014" s="608" t="s">
        <v>3310</v>
      </c>
      <c r="O1014" s="608" t="s">
        <v>3311</v>
      </c>
      <c r="P1014" s="608" t="s">
        <v>910</v>
      </c>
      <c r="Q1014" s="608" t="s">
        <v>3135</v>
      </c>
    </row>
    <row r="1015" spans="1:17">
      <c r="A1015" s="611">
        <v>43358</v>
      </c>
      <c r="B1015" s="611">
        <v>43389</v>
      </c>
      <c r="C1015" s="611">
        <v>43365</v>
      </c>
      <c r="D1015" s="612" t="s">
        <v>3288</v>
      </c>
      <c r="E1015" s="612" t="s">
        <v>3205</v>
      </c>
      <c r="F1015" s="612" t="s">
        <v>3045</v>
      </c>
      <c r="G1015" s="612" t="s">
        <v>3206</v>
      </c>
      <c r="H1015" s="613">
        <v>38</v>
      </c>
      <c r="I1015" s="612">
        <v>36</v>
      </c>
      <c r="J1015" s="614">
        <v>0.15</v>
      </c>
      <c r="K1015" s="613">
        <f t="shared" si="15"/>
        <v>1368</v>
      </c>
      <c r="L1015" s="612" t="s">
        <v>3047</v>
      </c>
      <c r="M1015" s="612" t="s">
        <v>3161</v>
      </c>
      <c r="N1015" s="612" t="s">
        <v>3162</v>
      </c>
      <c r="O1015" s="612" t="s">
        <v>3163</v>
      </c>
      <c r="P1015" s="612" t="s">
        <v>2336</v>
      </c>
      <c r="Q1015" s="612" t="s">
        <v>3058</v>
      </c>
    </row>
    <row r="1016" spans="1:17">
      <c r="A1016" s="607">
        <v>42262</v>
      </c>
      <c r="B1016" s="607">
        <v>42345</v>
      </c>
      <c r="C1016" s="607">
        <v>42267</v>
      </c>
      <c r="D1016" s="608" t="s">
        <v>3288</v>
      </c>
      <c r="E1016" s="608" t="s">
        <v>3241</v>
      </c>
      <c r="F1016" s="608" t="s">
        <v>3077</v>
      </c>
      <c r="G1016" s="608" t="s">
        <v>3242</v>
      </c>
      <c r="H1016" s="609">
        <v>6</v>
      </c>
      <c r="I1016" s="608">
        <v>13</v>
      </c>
      <c r="J1016" s="610">
        <v>0.15</v>
      </c>
      <c r="K1016" s="609">
        <f t="shared" si="15"/>
        <v>78</v>
      </c>
      <c r="L1016" s="608" t="s">
        <v>3047</v>
      </c>
      <c r="M1016" s="608" t="s">
        <v>3161</v>
      </c>
      <c r="N1016" s="608" t="s">
        <v>3162</v>
      </c>
      <c r="O1016" s="608" t="s">
        <v>3163</v>
      </c>
      <c r="P1016" s="608" t="s">
        <v>2336</v>
      </c>
      <c r="Q1016" s="608" t="s">
        <v>3070</v>
      </c>
    </row>
    <row r="1017" spans="1:17">
      <c r="A1017" s="611">
        <v>42262</v>
      </c>
      <c r="B1017" s="611">
        <v>42294</v>
      </c>
      <c r="C1017" s="611">
        <v>42268</v>
      </c>
      <c r="D1017" s="612" t="s">
        <v>3288</v>
      </c>
      <c r="E1017" s="612" t="s">
        <v>3177</v>
      </c>
      <c r="F1017" s="612" t="s">
        <v>3104</v>
      </c>
      <c r="G1017" s="612" t="s">
        <v>3178</v>
      </c>
      <c r="H1017" s="613">
        <v>49.3</v>
      </c>
      <c r="I1017" s="612">
        <v>80</v>
      </c>
      <c r="J1017" s="614">
        <v>0.15</v>
      </c>
      <c r="K1017" s="613">
        <f t="shared" si="15"/>
        <v>3944</v>
      </c>
      <c r="L1017" s="612" t="s">
        <v>3047</v>
      </c>
      <c r="M1017" s="612" t="s">
        <v>3161</v>
      </c>
      <c r="N1017" s="612" t="s">
        <v>3162</v>
      </c>
      <c r="O1017" s="612" t="s">
        <v>3163</v>
      </c>
      <c r="P1017" s="612" t="s">
        <v>2336</v>
      </c>
      <c r="Q1017" s="612" t="s">
        <v>3179</v>
      </c>
    </row>
    <row r="1018" spans="1:17">
      <c r="A1018" s="607">
        <v>42262</v>
      </c>
      <c r="B1018" s="607">
        <v>42323</v>
      </c>
      <c r="C1018" s="607">
        <v>42270</v>
      </c>
      <c r="D1018" s="608" t="s">
        <v>3288</v>
      </c>
      <c r="E1018" s="608" t="s">
        <v>3357</v>
      </c>
      <c r="F1018" s="608" t="s">
        <v>3104</v>
      </c>
      <c r="G1018" s="608" t="s">
        <v>3358</v>
      </c>
      <c r="H1018" s="609">
        <v>31.23</v>
      </c>
      <c r="I1018" s="608">
        <v>35</v>
      </c>
      <c r="J1018" s="610">
        <v>0.15</v>
      </c>
      <c r="K1018" s="609">
        <f t="shared" si="15"/>
        <v>1093.05</v>
      </c>
      <c r="L1018" s="608" t="s">
        <v>3047</v>
      </c>
      <c r="M1018" s="608" t="s">
        <v>3161</v>
      </c>
      <c r="N1018" s="608" t="s">
        <v>3162</v>
      </c>
      <c r="O1018" s="608" t="s">
        <v>3163</v>
      </c>
      <c r="P1018" s="608" t="s">
        <v>2336</v>
      </c>
      <c r="Q1018" s="608" t="s">
        <v>3157</v>
      </c>
    </row>
    <row r="1019" spans="1:17">
      <c r="A1019" s="611">
        <v>42262</v>
      </c>
      <c r="B1019" s="611">
        <v>42273</v>
      </c>
      <c r="C1019" s="611">
        <v>42268</v>
      </c>
      <c r="D1019" s="612" t="s">
        <v>3071</v>
      </c>
      <c r="E1019" s="612" t="s">
        <v>3300</v>
      </c>
      <c r="F1019" s="612" t="s">
        <v>3077</v>
      </c>
      <c r="G1019" s="612" t="s">
        <v>3301</v>
      </c>
      <c r="H1019" s="613">
        <v>62.5</v>
      </c>
      <c r="I1019" s="612">
        <v>50</v>
      </c>
      <c r="J1019" s="614">
        <v>0</v>
      </c>
      <c r="K1019" s="613">
        <f t="shared" si="15"/>
        <v>3125</v>
      </c>
      <c r="L1019" s="612" t="s">
        <v>3047</v>
      </c>
      <c r="M1019" s="612" t="s">
        <v>3425</v>
      </c>
      <c r="N1019" s="612" t="s">
        <v>3426</v>
      </c>
      <c r="O1019" s="612" t="s">
        <v>3427</v>
      </c>
      <c r="P1019" s="612" t="s">
        <v>982</v>
      </c>
      <c r="Q1019" s="612" t="s">
        <v>3139</v>
      </c>
    </row>
    <row r="1020" spans="1:17">
      <c r="A1020" s="607">
        <v>42628</v>
      </c>
      <c r="B1020" s="607">
        <v>42708</v>
      </c>
      <c r="C1020" s="607">
        <v>42632</v>
      </c>
      <c r="D1020" s="608" t="s">
        <v>3071</v>
      </c>
      <c r="E1020" s="608" t="s">
        <v>3260</v>
      </c>
      <c r="F1020" s="608" t="s">
        <v>3108</v>
      </c>
      <c r="G1020" s="608" t="s">
        <v>3261</v>
      </c>
      <c r="H1020" s="609">
        <v>7.75</v>
      </c>
      <c r="I1020" s="608">
        <v>2</v>
      </c>
      <c r="J1020" s="610">
        <v>0</v>
      </c>
      <c r="K1020" s="609">
        <f t="shared" si="15"/>
        <v>15.5</v>
      </c>
      <c r="L1020" s="608" t="s">
        <v>3047</v>
      </c>
      <c r="M1020" s="608" t="s">
        <v>3425</v>
      </c>
      <c r="N1020" s="608" t="s">
        <v>3426</v>
      </c>
      <c r="O1020" s="608" t="s">
        <v>3427</v>
      </c>
      <c r="P1020" s="608" t="s">
        <v>982</v>
      </c>
      <c r="Q1020" s="608" t="s">
        <v>3150</v>
      </c>
    </row>
    <row r="1021" spans="1:17">
      <c r="A1021" s="611">
        <v>42993</v>
      </c>
      <c r="B1021" s="611">
        <v>43007</v>
      </c>
      <c r="C1021" s="611">
        <v>42996</v>
      </c>
      <c r="D1021" s="612" t="s">
        <v>3071</v>
      </c>
      <c r="E1021" s="612" t="s">
        <v>3060</v>
      </c>
      <c r="F1021" s="612" t="s">
        <v>3061</v>
      </c>
      <c r="G1021" s="612" t="s">
        <v>3062</v>
      </c>
      <c r="H1021" s="613">
        <v>53</v>
      </c>
      <c r="I1021" s="612">
        <v>15</v>
      </c>
      <c r="J1021" s="614">
        <v>0</v>
      </c>
      <c r="K1021" s="613">
        <f t="shared" si="15"/>
        <v>795</v>
      </c>
      <c r="L1021" s="612" t="s">
        <v>3047</v>
      </c>
      <c r="M1021" s="612" t="s">
        <v>3425</v>
      </c>
      <c r="N1021" s="612" t="s">
        <v>3426</v>
      </c>
      <c r="O1021" s="612" t="s">
        <v>3427</v>
      </c>
      <c r="P1021" s="612" t="s">
        <v>982</v>
      </c>
      <c r="Q1021" s="612" t="s">
        <v>3067</v>
      </c>
    </row>
    <row r="1022" spans="1:17">
      <c r="A1022" s="607">
        <v>42262</v>
      </c>
      <c r="B1022" s="607">
        <v>42348</v>
      </c>
      <c r="C1022" s="607">
        <v>42272</v>
      </c>
      <c r="D1022" s="608" t="s">
        <v>3071</v>
      </c>
      <c r="E1022" s="608" t="s">
        <v>3189</v>
      </c>
      <c r="F1022" s="608" t="s">
        <v>3061</v>
      </c>
      <c r="G1022" s="608" t="s">
        <v>3190</v>
      </c>
      <c r="H1022" s="609">
        <v>30</v>
      </c>
      <c r="I1022" s="608">
        <v>35</v>
      </c>
      <c r="J1022" s="610">
        <v>0</v>
      </c>
      <c r="K1022" s="609">
        <f t="shared" si="15"/>
        <v>1050</v>
      </c>
      <c r="L1022" s="608" t="s">
        <v>3047</v>
      </c>
      <c r="M1022" s="608" t="s">
        <v>3425</v>
      </c>
      <c r="N1022" s="608" t="s">
        <v>3426</v>
      </c>
      <c r="O1022" s="608" t="s">
        <v>3427</v>
      </c>
      <c r="P1022" s="608" t="s">
        <v>982</v>
      </c>
      <c r="Q1022" s="608" t="s">
        <v>3191</v>
      </c>
    </row>
    <row r="1023" spans="1:17">
      <c r="A1023" s="611">
        <v>42265</v>
      </c>
      <c r="B1023" s="611">
        <v>42285</v>
      </c>
      <c r="C1023" s="611">
        <v>42271</v>
      </c>
      <c r="D1023" s="612" t="s">
        <v>3184</v>
      </c>
      <c r="E1023" s="612" t="s">
        <v>3159</v>
      </c>
      <c r="F1023" s="612" t="s">
        <v>3081</v>
      </c>
      <c r="G1023" s="612" t="s">
        <v>3160</v>
      </c>
      <c r="H1023" s="613">
        <v>21.35</v>
      </c>
      <c r="I1023" s="612">
        <v>15</v>
      </c>
      <c r="J1023" s="614">
        <v>0.1</v>
      </c>
      <c r="K1023" s="613">
        <f t="shared" si="15"/>
        <v>320.25</v>
      </c>
      <c r="L1023" s="612" t="s">
        <v>3047</v>
      </c>
      <c r="M1023" s="612" t="s">
        <v>3236</v>
      </c>
      <c r="N1023" s="612" t="s">
        <v>3237</v>
      </c>
      <c r="O1023" s="612" t="s">
        <v>3238</v>
      </c>
      <c r="P1023" s="612" t="s">
        <v>1743</v>
      </c>
      <c r="Q1023" s="612" t="s">
        <v>3083</v>
      </c>
    </row>
    <row r="1024" spans="1:17">
      <c r="A1024" s="607">
        <v>42996</v>
      </c>
      <c r="B1024" s="607">
        <v>42998</v>
      </c>
      <c r="C1024" s="607">
        <v>42999</v>
      </c>
      <c r="D1024" s="608" t="s">
        <v>3184</v>
      </c>
      <c r="E1024" s="608" t="s">
        <v>3085</v>
      </c>
      <c r="F1024" s="608" t="s">
        <v>3053</v>
      </c>
      <c r="G1024" s="608" t="s">
        <v>3086</v>
      </c>
      <c r="H1024" s="609">
        <v>21</v>
      </c>
      <c r="I1024" s="608">
        <v>40</v>
      </c>
      <c r="J1024" s="610">
        <v>0</v>
      </c>
      <c r="K1024" s="609">
        <f t="shared" si="15"/>
        <v>840</v>
      </c>
      <c r="L1024" s="608" t="s">
        <v>3047</v>
      </c>
      <c r="M1024" s="608" t="s">
        <v>3236</v>
      </c>
      <c r="N1024" s="608" t="s">
        <v>3237</v>
      </c>
      <c r="O1024" s="608" t="s">
        <v>3238</v>
      </c>
      <c r="P1024" s="608" t="s">
        <v>1743</v>
      </c>
      <c r="Q1024" s="608" t="s">
        <v>3090</v>
      </c>
    </row>
    <row r="1025" spans="1:17">
      <c r="A1025" s="611">
        <v>42996</v>
      </c>
      <c r="B1025" s="611">
        <v>43034</v>
      </c>
      <c r="C1025" s="611">
        <v>42997</v>
      </c>
      <c r="D1025" s="612" t="s">
        <v>3184</v>
      </c>
      <c r="E1025" s="612" t="s">
        <v>3325</v>
      </c>
      <c r="F1025" s="612" t="s">
        <v>3081</v>
      </c>
      <c r="G1025" s="612" t="s">
        <v>3326</v>
      </c>
      <c r="H1025" s="613">
        <v>22</v>
      </c>
      <c r="I1025" s="612">
        <v>10</v>
      </c>
      <c r="J1025" s="614">
        <v>0.1</v>
      </c>
      <c r="K1025" s="613">
        <f t="shared" si="15"/>
        <v>220</v>
      </c>
      <c r="L1025" s="612" t="s">
        <v>3047</v>
      </c>
      <c r="M1025" s="612" t="s">
        <v>3236</v>
      </c>
      <c r="N1025" s="612" t="s">
        <v>3237</v>
      </c>
      <c r="O1025" s="612" t="s">
        <v>3238</v>
      </c>
      <c r="P1025" s="612" t="s">
        <v>1743</v>
      </c>
      <c r="Q1025" s="612" t="s">
        <v>3083</v>
      </c>
    </row>
    <row r="1026" spans="1:17">
      <c r="A1026" s="607">
        <v>42632</v>
      </c>
      <c r="B1026" s="607">
        <v>42639</v>
      </c>
      <c r="C1026" s="607">
        <v>42635</v>
      </c>
      <c r="D1026" s="608" t="s">
        <v>3071</v>
      </c>
      <c r="E1026" s="608" t="s">
        <v>3332</v>
      </c>
      <c r="F1026" s="608" t="s">
        <v>3077</v>
      </c>
      <c r="G1026" s="608" t="s">
        <v>3333</v>
      </c>
      <c r="H1026" s="609">
        <v>13.25</v>
      </c>
      <c r="I1026" s="608">
        <v>6</v>
      </c>
      <c r="J1026" s="610">
        <v>0</v>
      </c>
      <c r="K1026" s="609">
        <f t="shared" si="15"/>
        <v>79.5</v>
      </c>
      <c r="L1026" s="608" t="s">
        <v>3063</v>
      </c>
      <c r="M1026" s="608" t="s">
        <v>3207</v>
      </c>
      <c r="N1026" s="608" t="s">
        <v>3208</v>
      </c>
      <c r="O1026" s="608" t="s">
        <v>3209</v>
      </c>
      <c r="P1026" s="608" t="s">
        <v>1373</v>
      </c>
      <c r="Q1026" s="608" t="s">
        <v>3334</v>
      </c>
    </row>
    <row r="1027" spans="1:17">
      <c r="A1027" s="611">
        <v>42632</v>
      </c>
      <c r="B1027" s="611">
        <v>42727</v>
      </c>
      <c r="C1027" s="611">
        <v>42641</v>
      </c>
      <c r="D1027" s="612" t="s">
        <v>3071</v>
      </c>
      <c r="E1027" s="612" t="s">
        <v>3325</v>
      </c>
      <c r="F1027" s="612" t="s">
        <v>3081</v>
      </c>
      <c r="G1027" s="612" t="s">
        <v>3326</v>
      </c>
      <c r="H1027" s="613">
        <v>22</v>
      </c>
      <c r="I1027" s="612">
        <v>25</v>
      </c>
      <c r="J1027" s="614">
        <v>0</v>
      </c>
      <c r="K1027" s="613">
        <f t="shared" ref="K1027:K1090" si="16">I1027*H1027</f>
        <v>550</v>
      </c>
      <c r="L1027" s="612" t="s">
        <v>3063</v>
      </c>
      <c r="M1027" s="612" t="s">
        <v>3207</v>
      </c>
      <c r="N1027" s="612" t="s">
        <v>3208</v>
      </c>
      <c r="O1027" s="612" t="s">
        <v>3209</v>
      </c>
      <c r="P1027" s="612" t="s">
        <v>1373</v>
      </c>
      <c r="Q1027" s="612" t="s">
        <v>3083</v>
      </c>
    </row>
    <row r="1028" spans="1:17">
      <c r="A1028" s="607">
        <v>42997</v>
      </c>
      <c r="B1028" s="607">
        <v>43042</v>
      </c>
      <c r="C1028" s="607">
        <v>43005</v>
      </c>
      <c r="D1028" s="608" t="s">
        <v>3059</v>
      </c>
      <c r="E1028" s="608" t="s">
        <v>3056</v>
      </c>
      <c r="F1028" s="608" t="s">
        <v>3045</v>
      </c>
      <c r="G1028" s="608" t="s">
        <v>3057</v>
      </c>
      <c r="H1028" s="609">
        <v>21</v>
      </c>
      <c r="I1028" s="608">
        <v>10</v>
      </c>
      <c r="J1028" s="610">
        <v>0</v>
      </c>
      <c r="K1028" s="609">
        <f t="shared" si="16"/>
        <v>210</v>
      </c>
      <c r="L1028" s="608" t="s">
        <v>3063</v>
      </c>
      <c r="M1028" s="608" t="s">
        <v>3404</v>
      </c>
      <c r="N1028" s="608" t="s">
        <v>3405</v>
      </c>
      <c r="O1028" s="608" t="s">
        <v>3297</v>
      </c>
      <c r="P1028" s="608" t="s">
        <v>988</v>
      </c>
      <c r="Q1028" s="608" t="s">
        <v>3058</v>
      </c>
    </row>
    <row r="1029" spans="1:17">
      <c r="A1029" s="611">
        <v>43362</v>
      </c>
      <c r="B1029" s="611">
        <v>43412</v>
      </c>
      <c r="C1029" s="611">
        <v>43372</v>
      </c>
      <c r="D1029" s="612" t="s">
        <v>3059</v>
      </c>
      <c r="E1029" s="612" t="s">
        <v>3192</v>
      </c>
      <c r="F1029" s="612" t="s">
        <v>3053</v>
      </c>
      <c r="G1029" s="612" t="s">
        <v>3092</v>
      </c>
      <c r="H1029" s="613">
        <v>38</v>
      </c>
      <c r="I1029" s="612">
        <v>60</v>
      </c>
      <c r="J1029" s="614">
        <v>0.05</v>
      </c>
      <c r="K1029" s="613">
        <f t="shared" si="16"/>
        <v>2280</v>
      </c>
      <c r="L1029" s="612" t="s">
        <v>3063</v>
      </c>
      <c r="M1029" s="612" t="s">
        <v>3404</v>
      </c>
      <c r="N1029" s="612" t="s">
        <v>3405</v>
      </c>
      <c r="O1029" s="612" t="s">
        <v>3297</v>
      </c>
      <c r="P1029" s="612" t="s">
        <v>988</v>
      </c>
      <c r="Q1029" s="612" t="s">
        <v>3093</v>
      </c>
    </row>
    <row r="1030" spans="1:17">
      <c r="A1030" s="607">
        <v>42997</v>
      </c>
      <c r="B1030" s="607">
        <v>43019</v>
      </c>
      <c r="C1030" s="607">
        <v>42999</v>
      </c>
      <c r="D1030" s="608" t="s">
        <v>3059</v>
      </c>
      <c r="E1030" s="608" t="s">
        <v>3379</v>
      </c>
      <c r="F1030" s="608" t="s">
        <v>3104</v>
      </c>
      <c r="G1030" s="608" t="s">
        <v>3380</v>
      </c>
      <c r="H1030" s="609">
        <v>16.25</v>
      </c>
      <c r="I1030" s="608">
        <v>25</v>
      </c>
      <c r="J1030" s="610">
        <v>0.05</v>
      </c>
      <c r="K1030" s="609">
        <f t="shared" si="16"/>
        <v>406.25</v>
      </c>
      <c r="L1030" s="608" t="s">
        <v>3063</v>
      </c>
      <c r="M1030" s="608" t="s">
        <v>3404</v>
      </c>
      <c r="N1030" s="608" t="s">
        <v>3405</v>
      </c>
      <c r="O1030" s="608" t="s">
        <v>3297</v>
      </c>
      <c r="P1030" s="608" t="s">
        <v>988</v>
      </c>
      <c r="Q1030" s="608" t="s">
        <v>3115</v>
      </c>
    </row>
    <row r="1031" spans="1:17">
      <c r="A1031" s="611">
        <v>42998</v>
      </c>
      <c r="B1031" s="611">
        <v>43079</v>
      </c>
      <c r="C1031" s="611">
        <v>42998</v>
      </c>
      <c r="D1031" s="612" t="s">
        <v>3084</v>
      </c>
      <c r="E1031" s="612" t="s">
        <v>3415</v>
      </c>
      <c r="F1031" s="612" t="s">
        <v>3077</v>
      </c>
      <c r="G1031" s="612" t="s">
        <v>3416</v>
      </c>
      <c r="H1031" s="613">
        <v>9.5</v>
      </c>
      <c r="I1031" s="612">
        <v>20</v>
      </c>
      <c r="J1031" s="614">
        <v>0</v>
      </c>
      <c r="K1031" s="613">
        <f t="shared" si="16"/>
        <v>190</v>
      </c>
      <c r="L1031" s="612" t="s">
        <v>3063</v>
      </c>
      <c r="M1031" s="612" t="s">
        <v>3422</v>
      </c>
      <c r="N1031" s="612" t="s">
        <v>3423</v>
      </c>
      <c r="O1031" s="612" t="s">
        <v>3424</v>
      </c>
      <c r="P1031" s="612" t="s">
        <v>3156</v>
      </c>
      <c r="Q1031" s="612" t="s">
        <v>3279</v>
      </c>
    </row>
    <row r="1032" spans="1:17">
      <c r="A1032" s="607">
        <v>42267</v>
      </c>
      <c r="B1032" s="607">
        <v>42362</v>
      </c>
      <c r="C1032" s="607">
        <v>42270</v>
      </c>
      <c r="D1032" s="608" t="s">
        <v>3084</v>
      </c>
      <c r="E1032" s="608" t="s">
        <v>3080</v>
      </c>
      <c r="F1032" s="608" t="s">
        <v>3081</v>
      </c>
      <c r="G1032" s="608" t="s">
        <v>3082</v>
      </c>
      <c r="H1032" s="609">
        <v>21.05</v>
      </c>
      <c r="I1032" s="608">
        <v>21</v>
      </c>
      <c r="J1032" s="610">
        <v>0</v>
      </c>
      <c r="K1032" s="609">
        <f t="shared" si="16"/>
        <v>442.05</v>
      </c>
      <c r="L1032" s="608" t="s">
        <v>3063</v>
      </c>
      <c r="M1032" s="608" t="s">
        <v>3422</v>
      </c>
      <c r="N1032" s="608" t="s">
        <v>3423</v>
      </c>
      <c r="O1032" s="608" t="s">
        <v>3424</v>
      </c>
      <c r="P1032" s="608" t="s">
        <v>3156</v>
      </c>
      <c r="Q1032" s="608" t="s">
        <v>3083</v>
      </c>
    </row>
    <row r="1033" spans="1:17">
      <c r="A1033" s="611">
        <v>42998</v>
      </c>
      <c r="B1033" s="611">
        <v>43002</v>
      </c>
      <c r="C1033" s="611">
        <v>43002</v>
      </c>
      <c r="D1033" s="612" t="s">
        <v>3084</v>
      </c>
      <c r="E1033" s="612" t="s">
        <v>3044</v>
      </c>
      <c r="F1033" s="612" t="s">
        <v>3045</v>
      </c>
      <c r="G1033" s="612" t="s">
        <v>3046</v>
      </c>
      <c r="H1033" s="613">
        <v>34.799999999999997</v>
      </c>
      <c r="I1033" s="612">
        <v>60</v>
      </c>
      <c r="J1033" s="614">
        <v>0</v>
      </c>
      <c r="K1033" s="613">
        <f t="shared" si="16"/>
        <v>2088</v>
      </c>
      <c r="L1033" s="612" t="s">
        <v>3063</v>
      </c>
      <c r="M1033" s="612" t="s">
        <v>3422</v>
      </c>
      <c r="N1033" s="612" t="s">
        <v>3423</v>
      </c>
      <c r="O1033" s="612" t="s">
        <v>3424</v>
      </c>
      <c r="P1033" s="612" t="s">
        <v>3156</v>
      </c>
      <c r="Q1033" s="612" t="s">
        <v>3051</v>
      </c>
    </row>
    <row r="1034" spans="1:17">
      <c r="A1034" s="607">
        <v>42633</v>
      </c>
      <c r="B1034" s="607">
        <v>42667</v>
      </c>
      <c r="C1034" s="607">
        <v>42639</v>
      </c>
      <c r="D1034" s="608" t="s">
        <v>3288</v>
      </c>
      <c r="E1034" s="608" t="s">
        <v>3300</v>
      </c>
      <c r="F1034" s="608" t="s">
        <v>3077</v>
      </c>
      <c r="G1034" s="608" t="s">
        <v>3301</v>
      </c>
      <c r="H1034" s="609">
        <v>62.5</v>
      </c>
      <c r="I1034" s="608">
        <v>8</v>
      </c>
      <c r="J1034" s="610">
        <v>0</v>
      </c>
      <c r="K1034" s="609">
        <f t="shared" si="16"/>
        <v>500</v>
      </c>
      <c r="L1034" s="608" t="s">
        <v>3047</v>
      </c>
      <c r="M1034" s="608" t="s">
        <v>3412</v>
      </c>
      <c r="N1034" s="608" t="s">
        <v>3413</v>
      </c>
      <c r="O1034" s="608" t="s">
        <v>3414</v>
      </c>
      <c r="P1034" s="608" t="s">
        <v>1436</v>
      </c>
      <c r="Q1034" s="608" t="s">
        <v>3139</v>
      </c>
    </row>
    <row r="1035" spans="1:17">
      <c r="A1035" s="611">
        <v>42634</v>
      </c>
      <c r="B1035" s="611">
        <v>42651</v>
      </c>
      <c r="C1035" s="611">
        <v>42641</v>
      </c>
      <c r="D1035" s="612" t="s">
        <v>3071</v>
      </c>
      <c r="E1035" s="612" t="s">
        <v>3172</v>
      </c>
      <c r="F1035" s="612" t="s">
        <v>3108</v>
      </c>
      <c r="G1035" s="612" t="s">
        <v>3173</v>
      </c>
      <c r="H1035" s="613">
        <v>15</v>
      </c>
      <c r="I1035" s="612">
        <v>15</v>
      </c>
      <c r="J1035" s="614">
        <v>0.25</v>
      </c>
      <c r="K1035" s="613">
        <f t="shared" si="16"/>
        <v>225</v>
      </c>
      <c r="L1035" s="612" t="s">
        <v>3063</v>
      </c>
      <c r="M1035" s="612" t="s">
        <v>3309</v>
      </c>
      <c r="N1035" s="612" t="s">
        <v>3310</v>
      </c>
      <c r="O1035" s="612" t="s">
        <v>3311</v>
      </c>
      <c r="P1035" s="612" t="s">
        <v>910</v>
      </c>
      <c r="Q1035" s="612" t="s">
        <v>3139</v>
      </c>
    </row>
    <row r="1036" spans="1:17">
      <c r="A1036" s="607">
        <v>42268</v>
      </c>
      <c r="B1036" s="607">
        <v>42302</v>
      </c>
      <c r="C1036" s="607">
        <v>42276</v>
      </c>
      <c r="D1036" s="608" t="s">
        <v>3071</v>
      </c>
      <c r="E1036" s="608" t="s">
        <v>3302</v>
      </c>
      <c r="F1036" s="608" t="s">
        <v>3045</v>
      </c>
      <c r="G1036" s="608" t="s">
        <v>3303</v>
      </c>
      <c r="H1036" s="609">
        <v>36</v>
      </c>
      <c r="I1036" s="608">
        <v>20</v>
      </c>
      <c r="J1036" s="610">
        <v>0.25</v>
      </c>
      <c r="K1036" s="609">
        <f t="shared" si="16"/>
        <v>720</v>
      </c>
      <c r="L1036" s="608" t="s">
        <v>3063</v>
      </c>
      <c r="M1036" s="608" t="s">
        <v>3309</v>
      </c>
      <c r="N1036" s="608" t="s">
        <v>3310</v>
      </c>
      <c r="O1036" s="608" t="s">
        <v>3311</v>
      </c>
      <c r="P1036" s="608" t="s">
        <v>910</v>
      </c>
      <c r="Q1036" s="608" t="s">
        <v>3099</v>
      </c>
    </row>
    <row r="1037" spans="1:17">
      <c r="A1037" s="611">
        <v>43000</v>
      </c>
      <c r="B1037" s="611">
        <v>43038</v>
      </c>
      <c r="C1037" s="611">
        <v>43008</v>
      </c>
      <c r="D1037" s="612" t="s">
        <v>3071</v>
      </c>
      <c r="E1037" s="612" t="s">
        <v>3130</v>
      </c>
      <c r="F1037" s="612" t="s">
        <v>3108</v>
      </c>
      <c r="G1037" s="612" t="s">
        <v>3131</v>
      </c>
      <c r="H1037" s="613">
        <v>19</v>
      </c>
      <c r="I1037" s="612">
        <v>50</v>
      </c>
      <c r="J1037" s="614">
        <v>0</v>
      </c>
      <c r="K1037" s="613">
        <f t="shared" si="16"/>
        <v>950</v>
      </c>
      <c r="L1037" s="612" t="s">
        <v>3072</v>
      </c>
      <c r="M1037" s="612" t="s">
        <v>3153</v>
      </c>
      <c r="N1037" s="612" t="s">
        <v>3154</v>
      </c>
      <c r="O1037" s="612" t="s">
        <v>3155</v>
      </c>
      <c r="P1037" s="612" t="s">
        <v>3156</v>
      </c>
      <c r="Q1037" s="612" t="s">
        <v>3135</v>
      </c>
    </row>
    <row r="1038" spans="1:17">
      <c r="A1038" s="607">
        <v>42635</v>
      </c>
      <c r="B1038" s="607">
        <v>42667</v>
      </c>
      <c r="C1038" s="607">
        <v>42645</v>
      </c>
      <c r="D1038" s="608" t="s">
        <v>3071</v>
      </c>
      <c r="E1038" s="608" t="s">
        <v>3215</v>
      </c>
      <c r="F1038" s="608" t="s">
        <v>3077</v>
      </c>
      <c r="G1038" s="608" t="s">
        <v>3216</v>
      </c>
      <c r="H1038" s="609">
        <v>18.399999999999999</v>
      </c>
      <c r="I1038" s="608">
        <v>60</v>
      </c>
      <c r="J1038" s="610">
        <v>0</v>
      </c>
      <c r="K1038" s="609">
        <f t="shared" si="16"/>
        <v>1104</v>
      </c>
      <c r="L1038" s="608" t="s">
        <v>3072</v>
      </c>
      <c r="M1038" s="608" t="s">
        <v>3153</v>
      </c>
      <c r="N1038" s="608" t="s">
        <v>3154</v>
      </c>
      <c r="O1038" s="608" t="s">
        <v>3155</v>
      </c>
      <c r="P1038" s="608" t="s">
        <v>3156</v>
      </c>
      <c r="Q1038" s="608" t="s">
        <v>3079</v>
      </c>
    </row>
    <row r="1039" spans="1:17">
      <c r="A1039" s="611">
        <v>42635</v>
      </c>
      <c r="B1039" s="611">
        <v>42658</v>
      </c>
      <c r="C1039" s="611">
        <v>42639</v>
      </c>
      <c r="D1039" s="612" t="s">
        <v>3288</v>
      </c>
      <c r="E1039" s="612" t="s">
        <v>3165</v>
      </c>
      <c r="F1039" s="612" t="s">
        <v>3104</v>
      </c>
      <c r="G1039" s="612" t="s">
        <v>3166</v>
      </c>
      <c r="H1039" s="613">
        <v>10</v>
      </c>
      <c r="I1039" s="612">
        <v>30</v>
      </c>
      <c r="J1039" s="614">
        <v>0.2</v>
      </c>
      <c r="K1039" s="613">
        <f t="shared" si="16"/>
        <v>300</v>
      </c>
      <c r="L1039" s="612" t="s">
        <v>3047</v>
      </c>
      <c r="M1039" s="612" t="s">
        <v>3372</v>
      </c>
      <c r="N1039" s="612" t="s">
        <v>3373</v>
      </c>
      <c r="O1039" s="612" t="s">
        <v>3374</v>
      </c>
      <c r="P1039" s="612" t="s">
        <v>1727</v>
      </c>
      <c r="Q1039" s="612" t="s">
        <v>3106</v>
      </c>
    </row>
    <row r="1040" spans="1:17">
      <c r="A1040" s="607">
        <v>43000</v>
      </c>
      <c r="B1040" s="607">
        <v>43002</v>
      </c>
      <c r="C1040" s="607">
        <v>43007</v>
      </c>
      <c r="D1040" s="608" t="s">
        <v>3288</v>
      </c>
      <c r="E1040" s="608" t="s">
        <v>3431</v>
      </c>
      <c r="F1040" s="608" t="s">
        <v>3081</v>
      </c>
      <c r="G1040" s="608" t="s">
        <v>3432</v>
      </c>
      <c r="H1040" s="609">
        <v>28.5</v>
      </c>
      <c r="I1040" s="608">
        <v>20</v>
      </c>
      <c r="J1040" s="610">
        <v>0.2</v>
      </c>
      <c r="K1040" s="609">
        <f t="shared" si="16"/>
        <v>570</v>
      </c>
      <c r="L1040" s="608" t="s">
        <v>3047</v>
      </c>
      <c r="M1040" s="608" t="s">
        <v>3372</v>
      </c>
      <c r="N1040" s="608" t="s">
        <v>3373</v>
      </c>
      <c r="O1040" s="608" t="s">
        <v>3374</v>
      </c>
      <c r="P1040" s="608" t="s">
        <v>1727</v>
      </c>
      <c r="Q1040" s="608" t="s">
        <v>3179</v>
      </c>
    </row>
    <row r="1041" spans="1:17">
      <c r="A1041" s="611">
        <v>43368</v>
      </c>
      <c r="B1041" s="611">
        <v>43384</v>
      </c>
      <c r="C1041" s="611">
        <v>43372</v>
      </c>
      <c r="D1041" s="612" t="s">
        <v>3059</v>
      </c>
      <c r="E1041" s="612" t="s">
        <v>3107</v>
      </c>
      <c r="F1041" s="612" t="s">
        <v>3108</v>
      </c>
      <c r="G1041" s="612" t="s">
        <v>3109</v>
      </c>
      <c r="H1041" s="613">
        <v>18</v>
      </c>
      <c r="I1041" s="612">
        <v>21</v>
      </c>
      <c r="J1041" s="614">
        <v>0.25</v>
      </c>
      <c r="K1041" s="613">
        <f t="shared" si="16"/>
        <v>378</v>
      </c>
      <c r="L1041" s="612" t="s">
        <v>3063</v>
      </c>
      <c r="M1041" s="612" t="s">
        <v>3476</v>
      </c>
      <c r="N1041" s="612" t="s">
        <v>3477</v>
      </c>
      <c r="O1041" s="612" t="s">
        <v>3478</v>
      </c>
      <c r="P1041" s="612" t="s">
        <v>910</v>
      </c>
      <c r="Q1041" s="612" t="s">
        <v>3110</v>
      </c>
    </row>
    <row r="1042" spans="1:17">
      <c r="A1042" s="607">
        <v>43368</v>
      </c>
      <c r="B1042" s="607">
        <v>43467</v>
      </c>
      <c r="C1042" s="607">
        <v>43374</v>
      </c>
      <c r="D1042" s="608" t="s">
        <v>3059</v>
      </c>
      <c r="E1042" s="608" t="s">
        <v>3243</v>
      </c>
      <c r="F1042" s="608" t="s">
        <v>3061</v>
      </c>
      <c r="G1042" s="608" t="s">
        <v>3244</v>
      </c>
      <c r="H1042" s="609">
        <v>45.6</v>
      </c>
      <c r="I1042" s="608">
        <v>15</v>
      </c>
      <c r="J1042" s="610">
        <v>0.25</v>
      </c>
      <c r="K1042" s="609">
        <f t="shared" si="16"/>
        <v>684</v>
      </c>
      <c r="L1042" s="608" t="s">
        <v>3063</v>
      </c>
      <c r="M1042" s="608" t="s">
        <v>3476</v>
      </c>
      <c r="N1042" s="608" t="s">
        <v>3477</v>
      </c>
      <c r="O1042" s="608" t="s">
        <v>3478</v>
      </c>
      <c r="P1042" s="608" t="s">
        <v>910</v>
      </c>
      <c r="Q1042" s="608" t="s">
        <v>3150</v>
      </c>
    </row>
    <row r="1043" spans="1:17">
      <c r="A1043" s="611">
        <v>42272</v>
      </c>
      <c r="B1043" s="611">
        <v>42292</v>
      </c>
      <c r="C1043" s="611">
        <v>42280</v>
      </c>
      <c r="D1043" s="612" t="s">
        <v>3059</v>
      </c>
      <c r="E1043" s="612" t="s">
        <v>3275</v>
      </c>
      <c r="F1043" s="612" t="s">
        <v>3077</v>
      </c>
      <c r="G1043" s="612" t="s">
        <v>3276</v>
      </c>
      <c r="H1043" s="613">
        <v>12</v>
      </c>
      <c r="I1043" s="612">
        <v>2</v>
      </c>
      <c r="J1043" s="614">
        <v>0.25</v>
      </c>
      <c r="K1043" s="613">
        <f t="shared" si="16"/>
        <v>24</v>
      </c>
      <c r="L1043" s="612" t="s">
        <v>3063</v>
      </c>
      <c r="M1043" s="612" t="s">
        <v>3476</v>
      </c>
      <c r="N1043" s="612" t="s">
        <v>3477</v>
      </c>
      <c r="O1043" s="612" t="s">
        <v>3478</v>
      </c>
      <c r="P1043" s="612" t="s">
        <v>910</v>
      </c>
      <c r="Q1043" s="612" t="s">
        <v>3279</v>
      </c>
    </row>
    <row r="1044" spans="1:17">
      <c r="A1044" s="607">
        <v>42272</v>
      </c>
      <c r="B1044" s="607">
        <v>42337</v>
      </c>
      <c r="C1044" s="607">
        <v>42276</v>
      </c>
      <c r="D1044" s="608" t="s">
        <v>3084</v>
      </c>
      <c r="E1044" s="608" t="s">
        <v>3275</v>
      </c>
      <c r="F1044" s="608" t="s">
        <v>3077</v>
      </c>
      <c r="G1044" s="608" t="s">
        <v>3276</v>
      </c>
      <c r="H1044" s="609">
        <v>12</v>
      </c>
      <c r="I1044" s="608">
        <v>21</v>
      </c>
      <c r="J1044" s="610">
        <v>0.1</v>
      </c>
      <c r="K1044" s="609">
        <f t="shared" si="16"/>
        <v>252</v>
      </c>
      <c r="L1044" s="608" t="s">
        <v>3072</v>
      </c>
      <c r="M1044" s="608" t="s">
        <v>3145</v>
      </c>
      <c r="N1044" s="608" t="s">
        <v>3146</v>
      </c>
      <c r="O1044" s="608" t="s">
        <v>3147</v>
      </c>
      <c r="P1044" s="608" t="s">
        <v>988</v>
      </c>
      <c r="Q1044" s="608" t="s">
        <v>3279</v>
      </c>
    </row>
    <row r="1045" spans="1:17">
      <c r="A1045" s="611">
        <v>42638</v>
      </c>
      <c r="B1045" s="611">
        <v>42668</v>
      </c>
      <c r="C1045" s="611">
        <v>42640</v>
      </c>
      <c r="D1045" s="612" t="s">
        <v>3084</v>
      </c>
      <c r="E1045" s="612" t="s">
        <v>3225</v>
      </c>
      <c r="F1045" s="612" t="s">
        <v>3108</v>
      </c>
      <c r="G1045" s="612" t="s">
        <v>3226</v>
      </c>
      <c r="H1045" s="613">
        <v>46</v>
      </c>
      <c r="I1045" s="612">
        <v>20</v>
      </c>
      <c r="J1045" s="614">
        <v>0</v>
      </c>
      <c r="K1045" s="613">
        <f t="shared" si="16"/>
        <v>920</v>
      </c>
      <c r="L1045" s="612" t="s">
        <v>3072</v>
      </c>
      <c r="M1045" s="612" t="s">
        <v>3145</v>
      </c>
      <c r="N1045" s="612" t="s">
        <v>3146</v>
      </c>
      <c r="O1045" s="612" t="s">
        <v>3147</v>
      </c>
      <c r="P1045" s="612" t="s">
        <v>988</v>
      </c>
      <c r="Q1045" s="612" t="s">
        <v>3055</v>
      </c>
    </row>
    <row r="1046" spans="1:17">
      <c r="A1046" s="607">
        <v>43368</v>
      </c>
      <c r="B1046" s="607">
        <v>43461</v>
      </c>
      <c r="C1046" s="607">
        <v>43378</v>
      </c>
      <c r="D1046" s="608" t="s">
        <v>3084</v>
      </c>
      <c r="E1046" s="608" t="s">
        <v>3300</v>
      </c>
      <c r="F1046" s="608" t="s">
        <v>3077</v>
      </c>
      <c r="G1046" s="608" t="s">
        <v>3301</v>
      </c>
      <c r="H1046" s="609">
        <v>62.5</v>
      </c>
      <c r="I1046" s="608">
        <v>4</v>
      </c>
      <c r="J1046" s="610">
        <v>0.1</v>
      </c>
      <c r="K1046" s="609">
        <f t="shared" si="16"/>
        <v>250</v>
      </c>
      <c r="L1046" s="608" t="s">
        <v>3072</v>
      </c>
      <c r="M1046" s="608" t="s">
        <v>3145</v>
      </c>
      <c r="N1046" s="608" t="s">
        <v>3146</v>
      </c>
      <c r="O1046" s="608" t="s">
        <v>3147</v>
      </c>
      <c r="P1046" s="608" t="s">
        <v>988</v>
      </c>
      <c r="Q1046" s="608" t="s">
        <v>3139</v>
      </c>
    </row>
    <row r="1047" spans="1:17">
      <c r="A1047" s="611">
        <v>42273</v>
      </c>
      <c r="B1047" s="611">
        <v>42340</v>
      </c>
      <c r="C1047" s="611">
        <v>42277</v>
      </c>
      <c r="D1047" s="612" t="s">
        <v>3071</v>
      </c>
      <c r="E1047" s="612" t="s">
        <v>3300</v>
      </c>
      <c r="F1047" s="612" t="s">
        <v>3077</v>
      </c>
      <c r="G1047" s="612" t="s">
        <v>3301</v>
      </c>
      <c r="H1047" s="613">
        <v>62.5</v>
      </c>
      <c r="I1047" s="612">
        <v>20</v>
      </c>
      <c r="J1047" s="614">
        <v>0</v>
      </c>
      <c r="K1047" s="613">
        <f t="shared" si="16"/>
        <v>1250</v>
      </c>
      <c r="L1047" s="612" t="s">
        <v>3063</v>
      </c>
      <c r="M1047" s="612" t="s">
        <v>3073</v>
      </c>
      <c r="N1047" s="612" t="s">
        <v>3074</v>
      </c>
      <c r="O1047" s="612" t="s">
        <v>3075</v>
      </c>
      <c r="P1047" s="612" t="s">
        <v>988</v>
      </c>
      <c r="Q1047" s="612" t="s">
        <v>3139</v>
      </c>
    </row>
    <row r="1048" spans="1:17">
      <c r="A1048" s="607">
        <v>42273</v>
      </c>
      <c r="B1048" s="607">
        <v>42370</v>
      </c>
      <c r="C1048" s="607">
        <v>42274</v>
      </c>
      <c r="D1048" s="608" t="s">
        <v>3071</v>
      </c>
      <c r="E1048" s="608" t="s">
        <v>3140</v>
      </c>
      <c r="F1048" s="608" t="s">
        <v>3077</v>
      </c>
      <c r="G1048" s="608" t="s">
        <v>3141</v>
      </c>
      <c r="H1048" s="609">
        <v>19</v>
      </c>
      <c r="I1048" s="608">
        <v>15</v>
      </c>
      <c r="J1048" s="610">
        <v>0</v>
      </c>
      <c r="K1048" s="609">
        <f t="shared" si="16"/>
        <v>285</v>
      </c>
      <c r="L1048" s="608" t="s">
        <v>3063</v>
      </c>
      <c r="M1048" s="608" t="s">
        <v>3073</v>
      </c>
      <c r="N1048" s="608" t="s">
        <v>3074</v>
      </c>
      <c r="O1048" s="608" t="s">
        <v>3075</v>
      </c>
      <c r="P1048" s="608" t="s">
        <v>988</v>
      </c>
      <c r="Q1048" s="608" t="s">
        <v>3142</v>
      </c>
    </row>
    <row r="1049" spans="1:17">
      <c r="A1049" s="611">
        <v>42274</v>
      </c>
      <c r="B1049" s="611">
        <v>42343</v>
      </c>
      <c r="C1049" s="611">
        <v>42281</v>
      </c>
      <c r="D1049" s="612" t="s">
        <v>3129</v>
      </c>
      <c r="E1049" s="612" t="s">
        <v>3235</v>
      </c>
      <c r="F1049" s="612" t="s">
        <v>3045</v>
      </c>
      <c r="G1049" s="612" t="s">
        <v>3206</v>
      </c>
      <c r="H1049" s="613">
        <v>21.5</v>
      </c>
      <c r="I1049" s="612">
        <v>30</v>
      </c>
      <c r="J1049" s="614">
        <v>0.25</v>
      </c>
      <c r="K1049" s="613">
        <f t="shared" si="16"/>
        <v>645</v>
      </c>
      <c r="L1049" s="612" t="s">
        <v>3047</v>
      </c>
      <c r="M1049" s="612" t="s">
        <v>3304</v>
      </c>
      <c r="N1049" s="612" t="s">
        <v>3305</v>
      </c>
      <c r="O1049" s="612" t="s">
        <v>3306</v>
      </c>
      <c r="P1049" s="612" t="s">
        <v>921</v>
      </c>
      <c r="Q1049" s="612" t="s">
        <v>3099</v>
      </c>
    </row>
    <row r="1050" spans="1:17">
      <c r="A1050" s="607">
        <v>42274</v>
      </c>
      <c r="B1050" s="607">
        <v>42300</v>
      </c>
      <c r="C1050" s="607">
        <v>42279</v>
      </c>
      <c r="D1050" s="608" t="s">
        <v>3129</v>
      </c>
      <c r="E1050" s="608" t="s">
        <v>3148</v>
      </c>
      <c r="F1050" s="608" t="s">
        <v>3081</v>
      </c>
      <c r="G1050" s="608" t="s">
        <v>3149</v>
      </c>
      <c r="H1050" s="609">
        <v>13</v>
      </c>
      <c r="I1050" s="608">
        <v>35</v>
      </c>
      <c r="J1050" s="610">
        <v>0.25</v>
      </c>
      <c r="K1050" s="609">
        <f t="shared" si="16"/>
        <v>455</v>
      </c>
      <c r="L1050" s="608" t="s">
        <v>3047</v>
      </c>
      <c r="M1050" s="608" t="s">
        <v>3304</v>
      </c>
      <c r="N1050" s="608" t="s">
        <v>3305</v>
      </c>
      <c r="O1050" s="608" t="s">
        <v>3306</v>
      </c>
      <c r="P1050" s="608" t="s">
        <v>921</v>
      </c>
      <c r="Q1050" s="608" t="s">
        <v>3150</v>
      </c>
    </row>
    <row r="1051" spans="1:17">
      <c r="A1051" s="611">
        <v>43005</v>
      </c>
      <c r="B1051" s="611">
        <v>43010</v>
      </c>
      <c r="C1051" s="611">
        <v>43014</v>
      </c>
      <c r="D1051" s="612" t="s">
        <v>3129</v>
      </c>
      <c r="E1051" s="612" t="s">
        <v>3273</v>
      </c>
      <c r="F1051" s="612" t="s">
        <v>3108</v>
      </c>
      <c r="G1051" s="612" t="s">
        <v>3274</v>
      </c>
      <c r="H1051" s="613">
        <v>18</v>
      </c>
      <c r="I1051" s="612">
        <v>15</v>
      </c>
      <c r="J1051" s="614">
        <v>0.25</v>
      </c>
      <c r="K1051" s="613">
        <f t="shared" si="16"/>
        <v>270</v>
      </c>
      <c r="L1051" s="612" t="s">
        <v>3047</v>
      </c>
      <c r="M1051" s="612" t="s">
        <v>3304</v>
      </c>
      <c r="N1051" s="612" t="s">
        <v>3305</v>
      </c>
      <c r="O1051" s="612" t="s">
        <v>3306</v>
      </c>
      <c r="P1051" s="612" t="s">
        <v>921</v>
      </c>
      <c r="Q1051" s="612" t="s">
        <v>3135</v>
      </c>
    </row>
    <row r="1052" spans="1:17">
      <c r="A1052" s="607">
        <v>43005</v>
      </c>
      <c r="B1052" s="607">
        <v>43104</v>
      </c>
      <c r="C1052" s="607">
        <v>43006</v>
      </c>
      <c r="D1052" s="608" t="s">
        <v>3129</v>
      </c>
      <c r="E1052" s="608" t="s">
        <v>3233</v>
      </c>
      <c r="F1052" s="608" t="s">
        <v>3077</v>
      </c>
      <c r="G1052" s="608" t="s">
        <v>3234</v>
      </c>
      <c r="H1052" s="609">
        <v>31</v>
      </c>
      <c r="I1052" s="608">
        <v>18</v>
      </c>
      <c r="J1052" s="610">
        <v>0.25</v>
      </c>
      <c r="K1052" s="609">
        <f t="shared" si="16"/>
        <v>558</v>
      </c>
      <c r="L1052" s="608" t="s">
        <v>3047</v>
      </c>
      <c r="M1052" s="608" t="s">
        <v>3304</v>
      </c>
      <c r="N1052" s="608" t="s">
        <v>3305</v>
      </c>
      <c r="O1052" s="608" t="s">
        <v>3306</v>
      </c>
      <c r="P1052" s="608" t="s">
        <v>921</v>
      </c>
      <c r="Q1052" s="608" t="s">
        <v>3121</v>
      </c>
    </row>
    <row r="1053" spans="1:17">
      <c r="A1053" s="611">
        <v>42640</v>
      </c>
      <c r="B1053" s="611">
        <v>42712</v>
      </c>
      <c r="C1053" s="611">
        <v>42647</v>
      </c>
      <c r="D1053" s="612" t="s">
        <v>3071</v>
      </c>
      <c r="E1053" s="612" t="s">
        <v>3107</v>
      </c>
      <c r="F1053" s="612" t="s">
        <v>3108</v>
      </c>
      <c r="G1053" s="612" t="s">
        <v>3109</v>
      </c>
      <c r="H1053" s="613">
        <v>18</v>
      </c>
      <c r="I1053" s="612">
        <v>20</v>
      </c>
      <c r="J1053" s="614">
        <v>0</v>
      </c>
      <c r="K1053" s="613">
        <f t="shared" si="16"/>
        <v>360</v>
      </c>
      <c r="L1053" s="612" t="s">
        <v>3072</v>
      </c>
      <c r="M1053" s="612" t="s">
        <v>3181</v>
      </c>
      <c r="N1053" s="612" t="s">
        <v>3182</v>
      </c>
      <c r="O1053" s="612" t="s">
        <v>3075</v>
      </c>
      <c r="P1053" s="612" t="s">
        <v>988</v>
      </c>
      <c r="Q1053" s="612" t="s">
        <v>3110</v>
      </c>
    </row>
    <row r="1054" spans="1:17">
      <c r="A1054" s="607">
        <v>42640</v>
      </c>
      <c r="B1054" s="607">
        <v>42653</v>
      </c>
      <c r="C1054" s="607">
        <v>42644</v>
      </c>
      <c r="D1054" s="608" t="s">
        <v>3071</v>
      </c>
      <c r="E1054" s="608" t="s">
        <v>3265</v>
      </c>
      <c r="F1054" s="608" t="s">
        <v>3104</v>
      </c>
      <c r="G1054" s="608" t="s">
        <v>3266</v>
      </c>
      <c r="H1054" s="609">
        <v>9.1999999999999993</v>
      </c>
      <c r="I1054" s="608">
        <v>30</v>
      </c>
      <c r="J1054" s="610">
        <v>0</v>
      </c>
      <c r="K1054" s="609">
        <f t="shared" si="16"/>
        <v>276</v>
      </c>
      <c r="L1054" s="608" t="s">
        <v>3072</v>
      </c>
      <c r="M1054" s="608" t="s">
        <v>3181</v>
      </c>
      <c r="N1054" s="608" t="s">
        <v>3182</v>
      </c>
      <c r="O1054" s="608" t="s">
        <v>3075</v>
      </c>
      <c r="P1054" s="608" t="s">
        <v>988</v>
      </c>
      <c r="Q1054" s="608" t="s">
        <v>3106</v>
      </c>
    </row>
    <row r="1055" spans="1:17">
      <c r="A1055" s="611">
        <v>43371</v>
      </c>
      <c r="B1055" s="611">
        <v>43431</v>
      </c>
      <c r="C1055" s="611">
        <v>43374</v>
      </c>
      <c r="D1055" s="612" t="s">
        <v>3043</v>
      </c>
      <c r="E1055" s="612" t="s">
        <v>3085</v>
      </c>
      <c r="F1055" s="612" t="s">
        <v>3053</v>
      </c>
      <c r="G1055" s="612" t="s">
        <v>3086</v>
      </c>
      <c r="H1055" s="613">
        <v>21</v>
      </c>
      <c r="I1055" s="612">
        <v>15</v>
      </c>
      <c r="J1055" s="614">
        <v>0</v>
      </c>
      <c r="K1055" s="613">
        <f t="shared" si="16"/>
        <v>315</v>
      </c>
      <c r="L1055" s="612" t="s">
        <v>3072</v>
      </c>
      <c r="M1055" s="612" t="s">
        <v>3277</v>
      </c>
      <c r="N1055" s="612" t="s">
        <v>3278</v>
      </c>
      <c r="O1055" s="612" t="s">
        <v>3075</v>
      </c>
      <c r="P1055" s="612" t="s">
        <v>988</v>
      </c>
      <c r="Q1055" s="612" t="s">
        <v>3090</v>
      </c>
    </row>
    <row r="1056" spans="1:17">
      <c r="A1056" s="607">
        <v>43371</v>
      </c>
      <c r="B1056" s="607">
        <v>43440</v>
      </c>
      <c r="C1056" s="607">
        <v>43373</v>
      </c>
      <c r="D1056" s="608" t="s">
        <v>3043</v>
      </c>
      <c r="E1056" s="608" t="s">
        <v>3126</v>
      </c>
      <c r="F1056" s="608" t="s">
        <v>3108</v>
      </c>
      <c r="G1056" s="608" t="s">
        <v>3127</v>
      </c>
      <c r="H1056" s="609">
        <v>4.5</v>
      </c>
      <c r="I1056" s="608">
        <v>15</v>
      </c>
      <c r="J1056" s="610">
        <v>0.15</v>
      </c>
      <c r="K1056" s="609">
        <f t="shared" si="16"/>
        <v>67.5</v>
      </c>
      <c r="L1056" s="608" t="s">
        <v>3072</v>
      </c>
      <c r="M1056" s="608" t="s">
        <v>3277</v>
      </c>
      <c r="N1056" s="608" t="s">
        <v>3278</v>
      </c>
      <c r="O1056" s="608" t="s">
        <v>3075</v>
      </c>
      <c r="P1056" s="608" t="s">
        <v>988</v>
      </c>
      <c r="Q1056" s="608" t="s">
        <v>3128</v>
      </c>
    </row>
    <row r="1057" spans="1:17">
      <c r="A1057" s="611">
        <v>42275</v>
      </c>
      <c r="B1057" s="611">
        <v>42328</v>
      </c>
      <c r="C1057" s="611">
        <v>42284</v>
      </c>
      <c r="D1057" s="612" t="s">
        <v>3043</v>
      </c>
      <c r="E1057" s="612" t="s">
        <v>3243</v>
      </c>
      <c r="F1057" s="612" t="s">
        <v>3061</v>
      </c>
      <c r="G1057" s="612" t="s">
        <v>3244</v>
      </c>
      <c r="H1057" s="613">
        <v>45.6</v>
      </c>
      <c r="I1057" s="612">
        <v>20</v>
      </c>
      <c r="J1057" s="614">
        <v>0</v>
      </c>
      <c r="K1057" s="613">
        <f t="shared" si="16"/>
        <v>912</v>
      </c>
      <c r="L1057" s="612" t="s">
        <v>3047</v>
      </c>
      <c r="M1057" s="612" t="s">
        <v>3461</v>
      </c>
      <c r="N1057" s="612" t="s">
        <v>3462</v>
      </c>
      <c r="O1057" s="612" t="s">
        <v>3463</v>
      </c>
      <c r="P1057" s="612" t="s">
        <v>944</v>
      </c>
      <c r="Q1057" s="612" t="s">
        <v>3150</v>
      </c>
    </row>
    <row r="1058" spans="1:17">
      <c r="A1058" s="607">
        <v>42275</v>
      </c>
      <c r="B1058" s="607">
        <v>42276</v>
      </c>
      <c r="C1058" s="607">
        <v>42285</v>
      </c>
      <c r="D1058" s="608" t="s">
        <v>3043</v>
      </c>
      <c r="E1058" s="608" t="s">
        <v>3044</v>
      </c>
      <c r="F1058" s="608" t="s">
        <v>3045</v>
      </c>
      <c r="G1058" s="608" t="s">
        <v>3046</v>
      </c>
      <c r="H1058" s="609">
        <v>34.799999999999997</v>
      </c>
      <c r="I1058" s="608">
        <v>15</v>
      </c>
      <c r="J1058" s="610">
        <v>0</v>
      </c>
      <c r="K1058" s="609">
        <f t="shared" si="16"/>
        <v>522</v>
      </c>
      <c r="L1058" s="608" t="s">
        <v>3047</v>
      </c>
      <c r="M1058" s="608" t="s">
        <v>3461</v>
      </c>
      <c r="N1058" s="608" t="s">
        <v>3462</v>
      </c>
      <c r="O1058" s="608" t="s">
        <v>3463</v>
      </c>
      <c r="P1058" s="608" t="s">
        <v>944</v>
      </c>
      <c r="Q1058" s="608" t="s">
        <v>3051</v>
      </c>
    </row>
    <row r="1059" spans="1:17">
      <c r="A1059" s="611">
        <v>43007</v>
      </c>
      <c r="B1059" s="611">
        <v>43009</v>
      </c>
      <c r="C1059" s="611">
        <v>43012</v>
      </c>
      <c r="D1059" s="612" t="s">
        <v>3043</v>
      </c>
      <c r="E1059" s="612" t="s">
        <v>3143</v>
      </c>
      <c r="F1059" s="612" t="s">
        <v>3123</v>
      </c>
      <c r="G1059" s="612" t="s">
        <v>3144</v>
      </c>
      <c r="H1059" s="613">
        <v>32.799999999999997</v>
      </c>
      <c r="I1059" s="612">
        <v>25</v>
      </c>
      <c r="J1059" s="614">
        <v>0.05</v>
      </c>
      <c r="K1059" s="613">
        <f t="shared" si="16"/>
        <v>819.99999999999989</v>
      </c>
      <c r="L1059" s="612" t="s">
        <v>3047</v>
      </c>
      <c r="M1059" s="612" t="s">
        <v>3377</v>
      </c>
      <c r="N1059" s="612" t="s">
        <v>3378</v>
      </c>
      <c r="O1059" s="612" t="s">
        <v>3297</v>
      </c>
      <c r="P1059" s="612" t="s">
        <v>988</v>
      </c>
      <c r="Q1059" s="612" t="s">
        <v>3067</v>
      </c>
    </row>
    <row r="1060" spans="1:17">
      <c r="A1060" s="607">
        <v>42642</v>
      </c>
      <c r="B1060" s="607">
        <v>42709</v>
      </c>
      <c r="C1060" s="607">
        <v>42648</v>
      </c>
      <c r="D1060" s="608" t="s">
        <v>3043</v>
      </c>
      <c r="E1060" s="608" t="s">
        <v>3193</v>
      </c>
      <c r="F1060" s="608" t="s">
        <v>3077</v>
      </c>
      <c r="G1060" s="608" t="s">
        <v>3194</v>
      </c>
      <c r="H1060" s="609">
        <v>25.89</v>
      </c>
      <c r="I1060" s="608">
        <v>30</v>
      </c>
      <c r="J1060" s="610">
        <v>0</v>
      </c>
      <c r="K1060" s="609">
        <f t="shared" si="16"/>
        <v>776.7</v>
      </c>
      <c r="L1060" s="608" t="s">
        <v>3047</v>
      </c>
      <c r="M1060" s="608" t="s">
        <v>3377</v>
      </c>
      <c r="N1060" s="608" t="s">
        <v>3378</v>
      </c>
      <c r="O1060" s="608" t="s">
        <v>3297</v>
      </c>
      <c r="P1060" s="608" t="s">
        <v>988</v>
      </c>
      <c r="Q1060" s="608" t="s">
        <v>3195</v>
      </c>
    </row>
    <row r="1061" spans="1:17">
      <c r="A1061" s="611">
        <v>42276</v>
      </c>
      <c r="B1061" s="611">
        <v>42307</v>
      </c>
      <c r="C1061" s="611">
        <v>42283</v>
      </c>
      <c r="D1061" s="612" t="s">
        <v>3043</v>
      </c>
      <c r="E1061" s="612" t="s">
        <v>3286</v>
      </c>
      <c r="F1061" s="612" t="s">
        <v>3123</v>
      </c>
      <c r="G1061" s="612" t="s">
        <v>3287</v>
      </c>
      <c r="H1061" s="613">
        <v>7.45</v>
      </c>
      <c r="I1061" s="612">
        <v>30</v>
      </c>
      <c r="J1061" s="614">
        <v>0</v>
      </c>
      <c r="K1061" s="613">
        <f t="shared" si="16"/>
        <v>223.5</v>
      </c>
      <c r="L1061" s="612" t="s">
        <v>3047</v>
      </c>
      <c r="M1061" s="612" t="s">
        <v>3377</v>
      </c>
      <c r="N1061" s="612" t="s">
        <v>3378</v>
      </c>
      <c r="O1061" s="612" t="s">
        <v>3297</v>
      </c>
      <c r="P1061" s="612" t="s">
        <v>988</v>
      </c>
      <c r="Q1061" s="612" t="s">
        <v>3125</v>
      </c>
    </row>
    <row r="1062" spans="1:17">
      <c r="A1062" s="607">
        <v>43010</v>
      </c>
      <c r="B1062" s="607">
        <v>43062</v>
      </c>
      <c r="C1062" s="607">
        <v>43013</v>
      </c>
      <c r="D1062" s="608" t="s">
        <v>3184</v>
      </c>
      <c r="E1062" s="608" t="s">
        <v>3265</v>
      </c>
      <c r="F1062" s="608" t="s">
        <v>3104</v>
      </c>
      <c r="G1062" s="608" t="s">
        <v>3266</v>
      </c>
      <c r="H1062" s="609">
        <v>9.1999999999999993</v>
      </c>
      <c r="I1062" s="608">
        <v>12</v>
      </c>
      <c r="J1062" s="610">
        <v>0.25</v>
      </c>
      <c r="K1062" s="609">
        <f t="shared" si="16"/>
        <v>110.39999999999999</v>
      </c>
      <c r="L1062" s="608" t="s">
        <v>3072</v>
      </c>
      <c r="M1062" s="608" t="s">
        <v>3309</v>
      </c>
      <c r="N1062" s="608" t="s">
        <v>3310</v>
      </c>
      <c r="O1062" s="608" t="s">
        <v>3311</v>
      </c>
      <c r="P1062" s="608" t="s">
        <v>910</v>
      </c>
      <c r="Q1062" s="608" t="s">
        <v>3106</v>
      </c>
    </row>
    <row r="1063" spans="1:17">
      <c r="A1063" s="611">
        <v>42645</v>
      </c>
      <c r="B1063" s="611">
        <v>42729</v>
      </c>
      <c r="C1063" s="611">
        <v>42648</v>
      </c>
      <c r="D1063" s="612" t="s">
        <v>3184</v>
      </c>
      <c r="E1063" s="612" t="s">
        <v>3085</v>
      </c>
      <c r="F1063" s="612" t="s">
        <v>3053</v>
      </c>
      <c r="G1063" s="612" t="s">
        <v>3086</v>
      </c>
      <c r="H1063" s="613">
        <v>21</v>
      </c>
      <c r="I1063" s="612">
        <v>20</v>
      </c>
      <c r="J1063" s="614">
        <v>0.25</v>
      </c>
      <c r="K1063" s="613">
        <f t="shared" si="16"/>
        <v>420</v>
      </c>
      <c r="L1063" s="612" t="s">
        <v>3072</v>
      </c>
      <c r="M1063" s="612" t="s">
        <v>3309</v>
      </c>
      <c r="N1063" s="612" t="s">
        <v>3310</v>
      </c>
      <c r="O1063" s="612" t="s">
        <v>3311</v>
      </c>
      <c r="P1063" s="612" t="s">
        <v>910</v>
      </c>
      <c r="Q1063" s="612" t="s">
        <v>3090</v>
      </c>
    </row>
    <row r="1064" spans="1:17">
      <c r="A1064" s="607">
        <v>43375</v>
      </c>
      <c r="B1064" s="607">
        <v>43382</v>
      </c>
      <c r="C1064" s="607">
        <v>43385</v>
      </c>
      <c r="D1064" s="608" t="s">
        <v>3071</v>
      </c>
      <c r="E1064" s="608" t="s">
        <v>3052</v>
      </c>
      <c r="F1064" s="608" t="s">
        <v>3053</v>
      </c>
      <c r="G1064" s="608" t="s">
        <v>3054</v>
      </c>
      <c r="H1064" s="609">
        <v>14</v>
      </c>
      <c r="I1064" s="608">
        <v>20</v>
      </c>
      <c r="J1064" s="610">
        <v>0</v>
      </c>
      <c r="K1064" s="609">
        <f t="shared" si="16"/>
        <v>280</v>
      </c>
      <c r="L1064" s="608" t="s">
        <v>3072</v>
      </c>
      <c r="M1064" s="608" t="s">
        <v>3438</v>
      </c>
      <c r="N1064" s="608" t="s">
        <v>3439</v>
      </c>
      <c r="O1064" s="608" t="s">
        <v>3440</v>
      </c>
      <c r="P1064" s="608" t="s">
        <v>988</v>
      </c>
      <c r="Q1064" s="608" t="s">
        <v>3055</v>
      </c>
    </row>
    <row r="1065" spans="1:17">
      <c r="A1065" s="611">
        <v>43010</v>
      </c>
      <c r="B1065" s="611">
        <v>43067</v>
      </c>
      <c r="C1065" s="611">
        <v>43012</v>
      </c>
      <c r="D1065" s="612" t="s">
        <v>3071</v>
      </c>
      <c r="E1065" s="612" t="s">
        <v>3193</v>
      </c>
      <c r="F1065" s="612" t="s">
        <v>3077</v>
      </c>
      <c r="G1065" s="612" t="s">
        <v>3194</v>
      </c>
      <c r="H1065" s="613">
        <v>25.89</v>
      </c>
      <c r="I1065" s="612">
        <v>2</v>
      </c>
      <c r="J1065" s="614">
        <v>0.25</v>
      </c>
      <c r="K1065" s="613">
        <f t="shared" si="16"/>
        <v>51.78</v>
      </c>
      <c r="L1065" s="612" t="s">
        <v>3072</v>
      </c>
      <c r="M1065" s="612" t="s">
        <v>3438</v>
      </c>
      <c r="N1065" s="612" t="s">
        <v>3439</v>
      </c>
      <c r="O1065" s="612" t="s">
        <v>3440</v>
      </c>
      <c r="P1065" s="612" t="s">
        <v>988</v>
      </c>
      <c r="Q1065" s="612" t="s">
        <v>3195</v>
      </c>
    </row>
    <row r="1066" spans="1:17">
      <c r="A1066" s="607">
        <v>43011</v>
      </c>
      <c r="B1066" s="607">
        <v>43108</v>
      </c>
      <c r="C1066" s="607">
        <v>43011</v>
      </c>
      <c r="D1066" s="608" t="s">
        <v>3158</v>
      </c>
      <c r="E1066" s="608" t="s">
        <v>3137</v>
      </c>
      <c r="F1066" s="608" t="s">
        <v>3104</v>
      </c>
      <c r="G1066" s="608" t="s">
        <v>3138</v>
      </c>
      <c r="H1066" s="609">
        <v>17.45</v>
      </c>
      <c r="I1066" s="608">
        <v>30</v>
      </c>
      <c r="J1066" s="610">
        <v>0.1</v>
      </c>
      <c r="K1066" s="609">
        <f t="shared" si="16"/>
        <v>523.5</v>
      </c>
      <c r="L1066" s="608" t="s">
        <v>3063</v>
      </c>
      <c r="M1066" s="608" t="s">
        <v>3212</v>
      </c>
      <c r="N1066" s="608" t="s">
        <v>3213</v>
      </c>
      <c r="O1066" s="608" t="s">
        <v>3214</v>
      </c>
      <c r="P1066" s="608" t="s">
        <v>910</v>
      </c>
      <c r="Q1066" s="608" t="s">
        <v>3139</v>
      </c>
    </row>
    <row r="1067" spans="1:17">
      <c r="A1067" s="611">
        <v>43376</v>
      </c>
      <c r="B1067" s="611">
        <v>43414</v>
      </c>
      <c r="C1067" s="611">
        <v>43379</v>
      </c>
      <c r="D1067" s="612" t="s">
        <v>3158</v>
      </c>
      <c r="E1067" s="612" t="s">
        <v>3100</v>
      </c>
      <c r="F1067" s="612" t="s">
        <v>3045</v>
      </c>
      <c r="G1067" s="612" t="s">
        <v>3101</v>
      </c>
      <c r="H1067" s="613">
        <v>34</v>
      </c>
      <c r="I1067" s="612">
        <v>20</v>
      </c>
      <c r="J1067" s="614">
        <v>0.1</v>
      </c>
      <c r="K1067" s="613">
        <f t="shared" si="16"/>
        <v>680</v>
      </c>
      <c r="L1067" s="612" t="s">
        <v>3063</v>
      </c>
      <c r="M1067" s="612" t="s">
        <v>3212</v>
      </c>
      <c r="N1067" s="612" t="s">
        <v>3213</v>
      </c>
      <c r="O1067" s="612" t="s">
        <v>3214</v>
      </c>
      <c r="P1067" s="612" t="s">
        <v>910</v>
      </c>
      <c r="Q1067" s="612" t="s">
        <v>3102</v>
      </c>
    </row>
    <row r="1068" spans="1:17">
      <c r="A1068" s="607">
        <v>43376</v>
      </c>
      <c r="B1068" s="607">
        <v>43412</v>
      </c>
      <c r="C1068" s="607">
        <v>43384</v>
      </c>
      <c r="D1068" s="608" t="s">
        <v>3043</v>
      </c>
      <c r="E1068" s="608" t="s">
        <v>3107</v>
      </c>
      <c r="F1068" s="608" t="s">
        <v>3108</v>
      </c>
      <c r="G1068" s="608" t="s">
        <v>3109</v>
      </c>
      <c r="H1068" s="609">
        <v>18</v>
      </c>
      <c r="I1068" s="608">
        <v>20</v>
      </c>
      <c r="J1068" s="610">
        <v>0.1</v>
      </c>
      <c r="K1068" s="609">
        <f t="shared" si="16"/>
        <v>360</v>
      </c>
      <c r="L1068" s="608" t="s">
        <v>3063</v>
      </c>
      <c r="M1068" s="608" t="s">
        <v>3248</v>
      </c>
      <c r="N1068" s="608" t="s">
        <v>3249</v>
      </c>
      <c r="O1068" s="608" t="s">
        <v>3250</v>
      </c>
      <c r="P1068" s="608" t="s">
        <v>1303</v>
      </c>
      <c r="Q1068" s="608" t="s">
        <v>3110</v>
      </c>
    </row>
    <row r="1069" spans="1:17">
      <c r="A1069" s="611">
        <v>43011</v>
      </c>
      <c r="B1069" s="611">
        <v>43036</v>
      </c>
      <c r="C1069" s="611">
        <v>43012</v>
      </c>
      <c r="D1069" s="612" t="s">
        <v>3043</v>
      </c>
      <c r="E1069" s="612" t="s">
        <v>3286</v>
      </c>
      <c r="F1069" s="612" t="s">
        <v>3123</v>
      </c>
      <c r="G1069" s="612" t="s">
        <v>3287</v>
      </c>
      <c r="H1069" s="613">
        <v>7.45</v>
      </c>
      <c r="I1069" s="612">
        <v>6</v>
      </c>
      <c r="J1069" s="614">
        <v>0.1</v>
      </c>
      <c r="K1069" s="613">
        <f t="shared" si="16"/>
        <v>44.7</v>
      </c>
      <c r="L1069" s="612" t="s">
        <v>3063</v>
      </c>
      <c r="M1069" s="612" t="s">
        <v>3248</v>
      </c>
      <c r="N1069" s="612" t="s">
        <v>3249</v>
      </c>
      <c r="O1069" s="612" t="s">
        <v>3250</v>
      </c>
      <c r="P1069" s="612" t="s">
        <v>1303</v>
      </c>
      <c r="Q1069" s="612" t="s">
        <v>3125</v>
      </c>
    </row>
    <row r="1070" spans="1:17">
      <c r="A1070" s="607">
        <v>42646</v>
      </c>
      <c r="B1070" s="607">
        <v>42662</v>
      </c>
      <c r="C1070" s="607">
        <v>42655</v>
      </c>
      <c r="D1070" s="608" t="s">
        <v>3043</v>
      </c>
      <c r="E1070" s="608" t="s">
        <v>3325</v>
      </c>
      <c r="F1070" s="608" t="s">
        <v>3081</v>
      </c>
      <c r="G1070" s="608" t="s">
        <v>3326</v>
      </c>
      <c r="H1070" s="609">
        <v>22</v>
      </c>
      <c r="I1070" s="608">
        <v>12</v>
      </c>
      <c r="J1070" s="610">
        <v>0.1</v>
      </c>
      <c r="K1070" s="609">
        <f t="shared" si="16"/>
        <v>264</v>
      </c>
      <c r="L1070" s="608" t="s">
        <v>3063</v>
      </c>
      <c r="M1070" s="608" t="s">
        <v>3248</v>
      </c>
      <c r="N1070" s="608" t="s">
        <v>3249</v>
      </c>
      <c r="O1070" s="608" t="s">
        <v>3250</v>
      </c>
      <c r="P1070" s="608" t="s">
        <v>1303</v>
      </c>
      <c r="Q1070" s="608" t="s">
        <v>3083</v>
      </c>
    </row>
    <row r="1071" spans="1:17">
      <c r="A1071" s="611">
        <v>43377</v>
      </c>
      <c r="B1071" s="611">
        <v>43443</v>
      </c>
      <c r="C1071" s="611">
        <v>43378</v>
      </c>
      <c r="D1071" s="612" t="s">
        <v>3158</v>
      </c>
      <c r="E1071" s="612" t="s">
        <v>3076</v>
      </c>
      <c r="F1071" s="612" t="s">
        <v>3077</v>
      </c>
      <c r="G1071" s="612" t="s">
        <v>3078</v>
      </c>
      <c r="H1071" s="613">
        <v>9.65</v>
      </c>
      <c r="I1071" s="612">
        <v>20</v>
      </c>
      <c r="J1071" s="614">
        <v>0.2</v>
      </c>
      <c r="K1071" s="613">
        <f t="shared" si="16"/>
        <v>193</v>
      </c>
      <c r="L1071" s="612" t="s">
        <v>3072</v>
      </c>
      <c r="M1071" s="612" t="s">
        <v>3283</v>
      </c>
      <c r="N1071" s="612" t="s">
        <v>3284</v>
      </c>
      <c r="O1071" s="612" t="s">
        <v>3285</v>
      </c>
      <c r="P1071" s="612" t="s">
        <v>1743</v>
      </c>
      <c r="Q1071" s="612" t="s">
        <v>3079</v>
      </c>
    </row>
    <row r="1072" spans="1:17">
      <c r="A1072" s="607">
        <v>43013</v>
      </c>
      <c r="B1072" s="607">
        <v>43059</v>
      </c>
      <c r="C1072" s="607">
        <v>43023</v>
      </c>
      <c r="D1072" s="608" t="s">
        <v>3059</v>
      </c>
      <c r="E1072" s="608" t="s">
        <v>3068</v>
      </c>
      <c r="F1072" s="608" t="s">
        <v>3061</v>
      </c>
      <c r="G1072" s="608" t="s">
        <v>3069</v>
      </c>
      <c r="H1072" s="609">
        <v>23.25</v>
      </c>
      <c r="I1072" s="608">
        <v>3</v>
      </c>
      <c r="J1072" s="610">
        <v>0.1</v>
      </c>
      <c r="K1072" s="609">
        <f t="shared" si="16"/>
        <v>69.75</v>
      </c>
      <c r="L1072" s="608" t="s">
        <v>3063</v>
      </c>
      <c r="M1072" s="608" t="s">
        <v>3458</v>
      </c>
      <c r="N1072" s="608" t="s">
        <v>3459</v>
      </c>
      <c r="O1072" s="608" t="s">
        <v>3460</v>
      </c>
      <c r="P1072" s="608" t="s">
        <v>3188</v>
      </c>
      <c r="Q1072" s="608" t="s">
        <v>3070</v>
      </c>
    </row>
    <row r="1073" spans="1:17">
      <c r="A1073" s="611">
        <v>42282</v>
      </c>
      <c r="B1073" s="611">
        <v>42361</v>
      </c>
      <c r="C1073" s="611">
        <v>42290</v>
      </c>
      <c r="D1073" s="612" t="s">
        <v>3059</v>
      </c>
      <c r="E1073" s="612" t="s">
        <v>3253</v>
      </c>
      <c r="F1073" s="612" t="s">
        <v>3081</v>
      </c>
      <c r="G1073" s="612" t="s">
        <v>3254</v>
      </c>
      <c r="H1073" s="613">
        <v>19.45</v>
      </c>
      <c r="I1073" s="612">
        <v>28</v>
      </c>
      <c r="J1073" s="614">
        <v>0.1</v>
      </c>
      <c r="K1073" s="613">
        <f t="shared" si="16"/>
        <v>544.6</v>
      </c>
      <c r="L1073" s="612" t="s">
        <v>3063</v>
      </c>
      <c r="M1073" s="612" t="s">
        <v>3458</v>
      </c>
      <c r="N1073" s="612" t="s">
        <v>3459</v>
      </c>
      <c r="O1073" s="612" t="s">
        <v>3460</v>
      </c>
      <c r="P1073" s="612" t="s">
        <v>3188</v>
      </c>
      <c r="Q1073" s="612" t="s">
        <v>3055</v>
      </c>
    </row>
    <row r="1074" spans="1:17">
      <c r="A1074" s="607">
        <v>43013</v>
      </c>
      <c r="B1074" s="607">
        <v>43092</v>
      </c>
      <c r="C1074" s="607">
        <v>43020</v>
      </c>
      <c r="D1074" s="608" t="s">
        <v>3059</v>
      </c>
      <c r="E1074" s="608" t="s">
        <v>3362</v>
      </c>
      <c r="F1074" s="608" t="s">
        <v>3104</v>
      </c>
      <c r="G1074" s="608" t="s">
        <v>3363</v>
      </c>
      <c r="H1074" s="609">
        <v>9.5</v>
      </c>
      <c r="I1074" s="608">
        <v>6</v>
      </c>
      <c r="J1074" s="610">
        <v>0.1</v>
      </c>
      <c r="K1074" s="609">
        <f t="shared" si="16"/>
        <v>57</v>
      </c>
      <c r="L1074" s="608" t="s">
        <v>3063</v>
      </c>
      <c r="M1074" s="608" t="s">
        <v>3458</v>
      </c>
      <c r="N1074" s="608" t="s">
        <v>3459</v>
      </c>
      <c r="O1074" s="608" t="s">
        <v>3460</v>
      </c>
      <c r="P1074" s="608" t="s">
        <v>3188</v>
      </c>
      <c r="Q1074" s="608" t="s">
        <v>3367</v>
      </c>
    </row>
    <row r="1075" spans="1:17">
      <c r="A1075" s="611">
        <v>42282</v>
      </c>
      <c r="B1075" s="611">
        <v>42286</v>
      </c>
      <c r="C1075" s="611">
        <v>42285</v>
      </c>
      <c r="D1075" s="612" t="s">
        <v>3199</v>
      </c>
      <c r="E1075" s="612" t="s">
        <v>3275</v>
      </c>
      <c r="F1075" s="612" t="s">
        <v>3077</v>
      </c>
      <c r="G1075" s="612" t="s">
        <v>3276</v>
      </c>
      <c r="H1075" s="613">
        <v>12</v>
      </c>
      <c r="I1075" s="612">
        <v>45</v>
      </c>
      <c r="J1075" s="614">
        <v>0</v>
      </c>
      <c r="K1075" s="613">
        <f t="shared" si="16"/>
        <v>540</v>
      </c>
      <c r="L1075" s="612" t="s">
        <v>3072</v>
      </c>
      <c r="M1075" s="612" t="s">
        <v>3347</v>
      </c>
      <c r="N1075" s="612" t="s">
        <v>3348</v>
      </c>
      <c r="O1075" s="612" t="s">
        <v>3349</v>
      </c>
      <c r="P1075" s="612" t="s">
        <v>3188</v>
      </c>
      <c r="Q1075" s="612" t="s">
        <v>3279</v>
      </c>
    </row>
    <row r="1076" spans="1:17">
      <c r="A1076" s="607">
        <v>43013</v>
      </c>
      <c r="B1076" s="607">
        <v>43033</v>
      </c>
      <c r="C1076" s="607">
        <v>43023</v>
      </c>
      <c r="D1076" s="608" t="s">
        <v>3199</v>
      </c>
      <c r="E1076" s="608" t="s">
        <v>3100</v>
      </c>
      <c r="F1076" s="608" t="s">
        <v>3045</v>
      </c>
      <c r="G1076" s="608" t="s">
        <v>3101</v>
      </c>
      <c r="H1076" s="609">
        <v>34</v>
      </c>
      <c r="I1076" s="608">
        <v>30</v>
      </c>
      <c r="J1076" s="610">
        <v>0</v>
      </c>
      <c r="K1076" s="609">
        <f t="shared" si="16"/>
        <v>1020</v>
      </c>
      <c r="L1076" s="608" t="s">
        <v>3072</v>
      </c>
      <c r="M1076" s="608" t="s">
        <v>3347</v>
      </c>
      <c r="N1076" s="608" t="s">
        <v>3348</v>
      </c>
      <c r="O1076" s="608" t="s">
        <v>3349</v>
      </c>
      <c r="P1076" s="608" t="s">
        <v>3188</v>
      </c>
      <c r="Q1076" s="608" t="s">
        <v>3102</v>
      </c>
    </row>
    <row r="1077" spans="1:17">
      <c r="A1077" s="611">
        <v>43378</v>
      </c>
      <c r="B1077" s="611">
        <v>43446</v>
      </c>
      <c r="C1077" s="611">
        <v>43386</v>
      </c>
      <c r="D1077" s="612" t="s">
        <v>3199</v>
      </c>
      <c r="E1077" s="612" t="s">
        <v>3076</v>
      </c>
      <c r="F1077" s="612" t="s">
        <v>3077</v>
      </c>
      <c r="G1077" s="612" t="s">
        <v>3078</v>
      </c>
      <c r="H1077" s="613">
        <v>9.65</v>
      </c>
      <c r="I1077" s="612">
        <v>24</v>
      </c>
      <c r="J1077" s="614">
        <v>0</v>
      </c>
      <c r="K1077" s="613">
        <f t="shared" si="16"/>
        <v>231.60000000000002</v>
      </c>
      <c r="L1077" s="612" t="s">
        <v>3072</v>
      </c>
      <c r="M1077" s="612" t="s">
        <v>3347</v>
      </c>
      <c r="N1077" s="612" t="s">
        <v>3348</v>
      </c>
      <c r="O1077" s="612" t="s">
        <v>3349</v>
      </c>
      <c r="P1077" s="612" t="s">
        <v>3188</v>
      </c>
      <c r="Q1077" s="612" t="s">
        <v>3079</v>
      </c>
    </row>
    <row r="1078" spans="1:17">
      <c r="A1078" s="607">
        <v>42282</v>
      </c>
      <c r="B1078" s="607">
        <v>42304</v>
      </c>
      <c r="C1078" s="607">
        <v>42289</v>
      </c>
      <c r="D1078" s="608" t="s">
        <v>3199</v>
      </c>
      <c r="E1078" s="608" t="s">
        <v>3270</v>
      </c>
      <c r="F1078" s="608" t="s">
        <v>3081</v>
      </c>
      <c r="G1078" s="608" t="s">
        <v>3271</v>
      </c>
      <c r="H1078" s="609">
        <v>15.5</v>
      </c>
      <c r="I1078" s="608">
        <v>50</v>
      </c>
      <c r="J1078" s="610">
        <v>0</v>
      </c>
      <c r="K1078" s="609">
        <f t="shared" si="16"/>
        <v>775</v>
      </c>
      <c r="L1078" s="608" t="s">
        <v>3072</v>
      </c>
      <c r="M1078" s="608" t="s">
        <v>3347</v>
      </c>
      <c r="N1078" s="608" t="s">
        <v>3348</v>
      </c>
      <c r="O1078" s="608" t="s">
        <v>3349</v>
      </c>
      <c r="P1078" s="608" t="s">
        <v>3188</v>
      </c>
      <c r="Q1078" s="608" t="s">
        <v>3070</v>
      </c>
    </row>
    <row r="1079" spans="1:17">
      <c r="A1079" s="611">
        <v>43013</v>
      </c>
      <c r="B1079" s="611">
        <v>43029</v>
      </c>
      <c r="C1079" s="611">
        <v>43023</v>
      </c>
      <c r="D1079" s="612" t="s">
        <v>3199</v>
      </c>
      <c r="E1079" s="612" t="s">
        <v>3362</v>
      </c>
      <c r="F1079" s="612" t="s">
        <v>3104</v>
      </c>
      <c r="G1079" s="612" t="s">
        <v>3363</v>
      </c>
      <c r="H1079" s="613">
        <v>9.5</v>
      </c>
      <c r="I1079" s="612">
        <v>10</v>
      </c>
      <c r="J1079" s="614">
        <v>0</v>
      </c>
      <c r="K1079" s="613">
        <f t="shared" si="16"/>
        <v>95</v>
      </c>
      <c r="L1079" s="612" t="s">
        <v>3072</v>
      </c>
      <c r="M1079" s="612" t="s">
        <v>3347</v>
      </c>
      <c r="N1079" s="612" t="s">
        <v>3348</v>
      </c>
      <c r="O1079" s="612" t="s">
        <v>3349</v>
      </c>
      <c r="P1079" s="612" t="s">
        <v>3188</v>
      </c>
      <c r="Q1079" s="612" t="s">
        <v>3367</v>
      </c>
    </row>
    <row r="1080" spans="1:17">
      <c r="A1080" s="607">
        <v>43378</v>
      </c>
      <c r="B1080" s="607">
        <v>43451</v>
      </c>
      <c r="C1080" s="607">
        <v>43388</v>
      </c>
      <c r="D1080" s="608" t="s">
        <v>3199</v>
      </c>
      <c r="E1080" s="608" t="s">
        <v>3192</v>
      </c>
      <c r="F1080" s="608" t="s">
        <v>3053</v>
      </c>
      <c r="G1080" s="608" t="s">
        <v>3092</v>
      </c>
      <c r="H1080" s="609">
        <v>38</v>
      </c>
      <c r="I1080" s="608">
        <v>45</v>
      </c>
      <c r="J1080" s="610">
        <v>0</v>
      </c>
      <c r="K1080" s="609">
        <f t="shared" si="16"/>
        <v>1710</v>
      </c>
      <c r="L1080" s="608" t="s">
        <v>3072</v>
      </c>
      <c r="M1080" s="608" t="s">
        <v>3347</v>
      </c>
      <c r="N1080" s="608" t="s">
        <v>3348</v>
      </c>
      <c r="O1080" s="608" t="s">
        <v>3349</v>
      </c>
      <c r="P1080" s="608" t="s">
        <v>3188</v>
      </c>
      <c r="Q1080" s="608" t="s">
        <v>3093</v>
      </c>
    </row>
    <row r="1081" spans="1:17">
      <c r="A1081" s="611">
        <v>42283</v>
      </c>
      <c r="B1081" s="611">
        <v>42290</v>
      </c>
      <c r="C1081" s="611">
        <v>42290</v>
      </c>
      <c r="D1081" s="612" t="s">
        <v>3071</v>
      </c>
      <c r="E1081" s="612" t="s">
        <v>3148</v>
      </c>
      <c r="F1081" s="612" t="s">
        <v>3081</v>
      </c>
      <c r="G1081" s="612" t="s">
        <v>3149</v>
      </c>
      <c r="H1081" s="613">
        <v>13</v>
      </c>
      <c r="I1081" s="612">
        <v>70</v>
      </c>
      <c r="J1081" s="614">
        <v>0.05</v>
      </c>
      <c r="K1081" s="613">
        <f t="shared" si="16"/>
        <v>910</v>
      </c>
      <c r="L1081" s="612" t="s">
        <v>3063</v>
      </c>
      <c r="M1081" s="612" t="s">
        <v>3230</v>
      </c>
      <c r="N1081" s="612" t="s">
        <v>3231</v>
      </c>
      <c r="O1081" s="612" t="s">
        <v>3232</v>
      </c>
      <c r="P1081" s="612" t="s">
        <v>910</v>
      </c>
      <c r="Q1081" s="612" t="s">
        <v>3150</v>
      </c>
    </row>
    <row r="1082" spans="1:17">
      <c r="A1082" s="607">
        <v>43014</v>
      </c>
      <c r="B1082" s="607">
        <v>43073</v>
      </c>
      <c r="C1082" s="607">
        <v>43018</v>
      </c>
      <c r="D1082" s="608" t="s">
        <v>3071</v>
      </c>
      <c r="E1082" s="608" t="s">
        <v>3165</v>
      </c>
      <c r="F1082" s="608" t="s">
        <v>3104</v>
      </c>
      <c r="G1082" s="608" t="s">
        <v>3166</v>
      </c>
      <c r="H1082" s="609">
        <v>10</v>
      </c>
      <c r="I1082" s="608">
        <v>60</v>
      </c>
      <c r="J1082" s="610">
        <v>0</v>
      </c>
      <c r="K1082" s="609">
        <f t="shared" si="16"/>
        <v>600</v>
      </c>
      <c r="L1082" s="608" t="s">
        <v>3063</v>
      </c>
      <c r="M1082" s="608" t="s">
        <v>3230</v>
      </c>
      <c r="N1082" s="608" t="s">
        <v>3231</v>
      </c>
      <c r="O1082" s="608" t="s">
        <v>3232</v>
      </c>
      <c r="P1082" s="608" t="s">
        <v>910</v>
      </c>
      <c r="Q1082" s="608" t="s">
        <v>3106</v>
      </c>
    </row>
    <row r="1083" spans="1:17">
      <c r="A1083" s="611">
        <v>43014</v>
      </c>
      <c r="B1083" s="611">
        <v>43035</v>
      </c>
      <c r="C1083" s="611">
        <v>43024</v>
      </c>
      <c r="D1083" s="612" t="s">
        <v>3071</v>
      </c>
      <c r="E1083" s="612" t="s">
        <v>3215</v>
      </c>
      <c r="F1083" s="612" t="s">
        <v>3077</v>
      </c>
      <c r="G1083" s="612" t="s">
        <v>3216</v>
      </c>
      <c r="H1083" s="613">
        <v>18.399999999999999</v>
      </c>
      <c r="I1083" s="612">
        <v>70</v>
      </c>
      <c r="J1083" s="614">
        <v>0.05</v>
      </c>
      <c r="K1083" s="613">
        <f t="shared" si="16"/>
        <v>1288</v>
      </c>
      <c r="L1083" s="612" t="s">
        <v>3063</v>
      </c>
      <c r="M1083" s="612" t="s">
        <v>3230</v>
      </c>
      <c r="N1083" s="612" t="s">
        <v>3231</v>
      </c>
      <c r="O1083" s="612" t="s">
        <v>3232</v>
      </c>
      <c r="P1083" s="612" t="s">
        <v>910</v>
      </c>
      <c r="Q1083" s="612" t="s">
        <v>3079</v>
      </c>
    </row>
    <row r="1084" spans="1:17">
      <c r="A1084" s="607">
        <v>43014</v>
      </c>
      <c r="B1084" s="607">
        <v>43107</v>
      </c>
      <c r="C1084" s="607">
        <v>43018</v>
      </c>
      <c r="D1084" s="608" t="s">
        <v>3071</v>
      </c>
      <c r="E1084" s="608" t="s">
        <v>3100</v>
      </c>
      <c r="F1084" s="608" t="s">
        <v>3045</v>
      </c>
      <c r="G1084" s="608" t="s">
        <v>3101</v>
      </c>
      <c r="H1084" s="609">
        <v>34</v>
      </c>
      <c r="I1084" s="608">
        <v>55</v>
      </c>
      <c r="J1084" s="610">
        <v>0.05</v>
      </c>
      <c r="K1084" s="609">
        <f t="shared" si="16"/>
        <v>1870</v>
      </c>
      <c r="L1084" s="608" t="s">
        <v>3063</v>
      </c>
      <c r="M1084" s="608" t="s">
        <v>3230</v>
      </c>
      <c r="N1084" s="608" t="s">
        <v>3231</v>
      </c>
      <c r="O1084" s="608" t="s">
        <v>3232</v>
      </c>
      <c r="P1084" s="608" t="s">
        <v>910</v>
      </c>
      <c r="Q1084" s="608" t="s">
        <v>3102</v>
      </c>
    </row>
    <row r="1085" spans="1:17">
      <c r="A1085" s="611">
        <v>42283</v>
      </c>
      <c r="B1085" s="611">
        <v>42350</v>
      </c>
      <c r="C1085" s="611">
        <v>42284</v>
      </c>
      <c r="D1085" s="612" t="s">
        <v>3288</v>
      </c>
      <c r="E1085" s="612" t="s">
        <v>3111</v>
      </c>
      <c r="F1085" s="612" t="s">
        <v>3045</v>
      </c>
      <c r="G1085" s="612" t="s">
        <v>3112</v>
      </c>
      <c r="H1085" s="613">
        <v>12.5</v>
      </c>
      <c r="I1085" s="612">
        <v>20</v>
      </c>
      <c r="J1085" s="614">
        <v>0.05</v>
      </c>
      <c r="K1085" s="613">
        <f t="shared" si="16"/>
        <v>250</v>
      </c>
      <c r="L1085" s="612" t="s">
        <v>3072</v>
      </c>
      <c r="M1085" s="612" t="s">
        <v>3404</v>
      </c>
      <c r="N1085" s="612" t="s">
        <v>3405</v>
      </c>
      <c r="O1085" s="612" t="s">
        <v>3297</v>
      </c>
      <c r="P1085" s="612" t="s">
        <v>988</v>
      </c>
      <c r="Q1085" s="612" t="s">
        <v>3051</v>
      </c>
    </row>
    <row r="1086" spans="1:17">
      <c r="A1086" s="607">
        <v>42283</v>
      </c>
      <c r="B1086" s="607">
        <v>42304</v>
      </c>
      <c r="C1086" s="607">
        <v>42287</v>
      </c>
      <c r="D1086" s="608" t="s">
        <v>3288</v>
      </c>
      <c r="E1086" s="608" t="s">
        <v>3215</v>
      </c>
      <c r="F1086" s="608" t="s">
        <v>3077</v>
      </c>
      <c r="G1086" s="608" t="s">
        <v>3216</v>
      </c>
      <c r="H1086" s="609">
        <v>18.399999999999999</v>
      </c>
      <c r="I1086" s="608">
        <v>24</v>
      </c>
      <c r="J1086" s="610">
        <v>0.05</v>
      </c>
      <c r="K1086" s="609">
        <f t="shared" si="16"/>
        <v>441.59999999999997</v>
      </c>
      <c r="L1086" s="608" t="s">
        <v>3072</v>
      </c>
      <c r="M1086" s="608" t="s">
        <v>3404</v>
      </c>
      <c r="N1086" s="608" t="s">
        <v>3405</v>
      </c>
      <c r="O1086" s="608" t="s">
        <v>3297</v>
      </c>
      <c r="P1086" s="608" t="s">
        <v>988</v>
      </c>
      <c r="Q1086" s="608" t="s">
        <v>3079</v>
      </c>
    </row>
    <row r="1087" spans="1:17">
      <c r="A1087" s="611">
        <v>42283</v>
      </c>
      <c r="B1087" s="611">
        <v>42354</v>
      </c>
      <c r="C1087" s="611">
        <v>42292</v>
      </c>
      <c r="D1087" s="612" t="s">
        <v>3288</v>
      </c>
      <c r="E1087" s="612" t="s">
        <v>3172</v>
      </c>
      <c r="F1087" s="612" t="s">
        <v>3108</v>
      </c>
      <c r="G1087" s="612" t="s">
        <v>3173</v>
      </c>
      <c r="H1087" s="613">
        <v>15</v>
      </c>
      <c r="I1087" s="612">
        <v>40</v>
      </c>
      <c r="J1087" s="614">
        <v>0.05</v>
      </c>
      <c r="K1087" s="613">
        <f t="shared" si="16"/>
        <v>600</v>
      </c>
      <c r="L1087" s="612" t="s">
        <v>3072</v>
      </c>
      <c r="M1087" s="612" t="s">
        <v>3404</v>
      </c>
      <c r="N1087" s="612" t="s">
        <v>3405</v>
      </c>
      <c r="O1087" s="612" t="s">
        <v>3297</v>
      </c>
      <c r="P1087" s="612" t="s">
        <v>988</v>
      </c>
      <c r="Q1087" s="612" t="s">
        <v>3139</v>
      </c>
    </row>
    <row r="1088" spans="1:17">
      <c r="A1088" s="607">
        <v>43017</v>
      </c>
      <c r="B1088" s="607">
        <v>43028</v>
      </c>
      <c r="C1088" s="607">
        <v>43017</v>
      </c>
      <c r="D1088" s="608" t="s">
        <v>3184</v>
      </c>
      <c r="E1088" s="608" t="s">
        <v>3103</v>
      </c>
      <c r="F1088" s="608" t="s">
        <v>3104</v>
      </c>
      <c r="G1088" s="608" t="s">
        <v>3105</v>
      </c>
      <c r="H1088" s="609">
        <v>81</v>
      </c>
      <c r="I1088" s="608">
        <v>21</v>
      </c>
      <c r="J1088" s="610">
        <v>0</v>
      </c>
      <c r="K1088" s="609">
        <f t="shared" si="16"/>
        <v>1701</v>
      </c>
      <c r="L1088" s="608" t="s">
        <v>3063</v>
      </c>
      <c r="M1088" s="608" t="s">
        <v>3409</v>
      </c>
      <c r="N1088" s="608" t="s">
        <v>3410</v>
      </c>
      <c r="O1088" s="608" t="s">
        <v>3411</v>
      </c>
      <c r="P1088" s="608" t="s">
        <v>3188</v>
      </c>
      <c r="Q1088" s="608" t="s">
        <v>3106</v>
      </c>
    </row>
    <row r="1089" spans="1:17">
      <c r="A1089" s="611">
        <v>42653</v>
      </c>
      <c r="B1089" s="611">
        <v>42710</v>
      </c>
      <c r="C1089" s="611">
        <v>42662</v>
      </c>
      <c r="D1089" s="612" t="s">
        <v>3288</v>
      </c>
      <c r="E1089" s="612" t="s">
        <v>3332</v>
      </c>
      <c r="F1089" s="612" t="s">
        <v>3077</v>
      </c>
      <c r="G1089" s="612" t="s">
        <v>3333</v>
      </c>
      <c r="H1089" s="613">
        <v>13.25</v>
      </c>
      <c r="I1089" s="612">
        <v>49</v>
      </c>
      <c r="J1089" s="614">
        <v>0.2</v>
      </c>
      <c r="K1089" s="613">
        <f t="shared" si="16"/>
        <v>649.25</v>
      </c>
      <c r="L1089" s="612" t="s">
        <v>3047</v>
      </c>
      <c r="M1089" s="612" t="s">
        <v>3304</v>
      </c>
      <c r="N1089" s="612" t="s">
        <v>3305</v>
      </c>
      <c r="O1089" s="612" t="s">
        <v>3306</v>
      </c>
      <c r="P1089" s="612" t="s">
        <v>921</v>
      </c>
      <c r="Q1089" s="612" t="s">
        <v>3334</v>
      </c>
    </row>
    <row r="1090" spans="1:17">
      <c r="A1090" s="607">
        <v>42287</v>
      </c>
      <c r="B1090" s="607">
        <v>42330</v>
      </c>
      <c r="C1090" s="607">
        <v>42295</v>
      </c>
      <c r="D1090" s="608" t="s">
        <v>3288</v>
      </c>
      <c r="E1090" s="608" t="s">
        <v>3107</v>
      </c>
      <c r="F1090" s="608" t="s">
        <v>3108</v>
      </c>
      <c r="G1090" s="608" t="s">
        <v>3109</v>
      </c>
      <c r="H1090" s="609">
        <v>18</v>
      </c>
      <c r="I1090" s="608">
        <v>3</v>
      </c>
      <c r="J1090" s="610">
        <v>0.2</v>
      </c>
      <c r="K1090" s="609">
        <f t="shared" si="16"/>
        <v>54</v>
      </c>
      <c r="L1090" s="608" t="s">
        <v>3047</v>
      </c>
      <c r="M1090" s="608" t="s">
        <v>3304</v>
      </c>
      <c r="N1090" s="608" t="s">
        <v>3305</v>
      </c>
      <c r="O1090" s="608" t="s">
        <v>3306</v>
      </c>
      <c r="P1090" s="608" t="s">
        <v>921</v>
      </c>
      <c r="Q1090" s="608" t="s">
        <v>3110</v>
      </c>
    </row>
    <row r="1091" spans="1:17">
      <c r="A1091" s="611">
        <v>42287</v>
      </c>
      <c r="B1091" s="611">
        <v>42312</v>
      </c>
      <c r="C1091" s="611">
        <v>42289</v>
      </c>
      <c r="D1091" s="612" t="s">
        <v>3084</v>
      </c>
      <c r="E1091" s="612" t="s">
        <v>3281</v>
      </c>
      <c r="F1091" s="612" t="s">
        <v>3104</v>
      </c>
      <c r="G1091" s="612" t="s">
        <v>3282</v>
      </c>
      <c r="H1091" s="613">
        <v>12.5</v>
      </c>
      <c r="I1091" s="612">
        <v>10</v>
      </c>
      <c r="J1091" s="614">
        <v>0</v>
      </c>
      <c r="K1091" s="613">
        <f t="shared" ref="K1091:K1154" si="17">I1091*H1091</f>
        <v>125</v>
      </c>
      <c r="L1091" s="612" t="s">
        <v>3072</v>
      </c>
      <c r="M1091" s="612" t="s">
        <v>3318</v>
      </c>
      <c r="N1091" s="612" t="s">
        <v>3319</v>
      </c>
      <c r="O1091" s="612" t="s">
        <v>3320</v>
      </c>
      <c r="P1091" s="612" t="s">
        <v>3188</v>
      </c>
      <c r="Q1091" s="612" t="s">
        <v>3106</v>
      </c>
    </row>
    <row r="1092" spans="1:17">
      <c r="A1092" s="607">
        <v>42654</v>
      </c>
      <c r="B1092" s="607">
        <v>42715</v>
      </c>
      <c r="C1092" s="607">
        <v>42662</v>
      </c>
      <c r="D1092" s="608" t="s">
        <v>3199</v>
      </c>
      <c r="E1092" s="608" t="s">
        <v>3060</v>
      </c>
      <c r="F1092" s="608" t="s">
        <v>3061</v>
      </c>
      <c r="G1092" s="608" t="s">
        <v>3062</v>
      </c>
      <c r="H1092" s="609">
        <v>53</v>
      </c>
      <c r="I1092" s="608">
        <v>20</v>
      </c>
      <c r="J1092" s="610">
        <v>0.05</v>
      </c>
      <c r="K1092" s="609">
        <f t="shared" si="17"/>
        <v>1060</v>
      </c>
      <c r="L1092" s="608" t="s">
        <v>3072</v>
      </c>
      <c r="M1092" s="608" t="s">
        <v>3359</v>
      </c>
      <c r="N1092" s="608" t="s">
        <v>3360</v>
      </c>
      <c r="O1092" s="608" t="s">
        <v>3361</v>
      </c>
      <c r="P1092" s="608" t="s">
        <v>982</v>
      </c>
      <c r="Q1092" s="608" t="s">
        <v>3067</v>
      </c>
    </row>
    <row r="1093" spans="1:17">
      <c r="A1093" s="611">
        <v>42654</v>
      </c>
      <c r="B1093" s="611">
        <v>42736</v>
      </c>
      <c r="C1093" s="611">
        <v>42656</v>
      </c>
      <c r="D1093" s="612" t="s">
        <v>3199</v>
      </c>
      <c r="E1093" s="612" t="s">
        <v>3052</v>
      </c>
      <c r="F1093" s="612" t="s">
        <v>3053</v>
      </c>
      <c r="G1093" s="612" t="s">
        <v>3054</v>
      </c>
      <c r="H1093" s="613">
        <v>14</v>
      </c>
      <c r="I1093" s="612">
        <v>30</v>
      </c>
      <c r="J1093" s="614">
        <v>0.05</v>
      </c>
      <c r="K1093" s="613">
        <f t="shared" si="17"/>
        <v>420</v>
      </c>
      <c r="L1093" s="612" t="s">
        <v>3072</v>
      </c>
      <c r="M1093" s="612" t="s">
        <v>3359</v>
      </c>
      <c r="N1093" s="612" t="s">
        <v>3360</v>
      </c>
      <c r="O1093" s="612" t="s">
        <v>3361</v>
      </c>
      <c r="P1093" s="612" t="s">
        <v>982</v>
      </c>
      <c r="Q1093" s="612" t="s">
        <v>3055</v>
      </c>
    </row>
    <row r="1094" spans="1:17">
      <c r="A1094" s="607">
        <v>43019</v>
      </c>
      <c r="B1094" s="607">
        <v>43045</v>
      </c>
      <c r="C1094" s="607">
        <v>43027</v>
      </c>
      <c r="D1094" s="608" t="s">
        <v>3199</v>
      </c>
      <c r="E1094" s="608" t="s">
        <v>3215</v>
      </c>
      <c r="F1094" s="608" t="s">
        <v>3077</v>
      </c>
      <c r="G1094" s="608" t="s">
        <v>3216</v>
      </c>
      <c r="H1094" s="609">
        <v>18.399999999999999</v>
      </c>
      <c r="I1094" s="608">
        <v>30</v>
      </c>
      <c r="J1094" s="610">
        <v>0.05</v>
      </c>
      <c r="K1094" s="609">
        <f t="shared" si="17"/>
        <v>552</v>
      </c>
      <c r="L1094" s="608" t="s">
        <v>3072</v>
      </c>
      <c r="M1094" s="608" t="s">
        <v>3359</v>
      </c>
      <c r="N1094" s="608" t="s">
        <v>3360</v>
      </c>
      <c r="O1094" s="608" t="s">
        <v>3361</v>
      </c>
      <c r="P1094" s="608" t="s">
        <v>982</v>
      </c>
      <c r="Q1094" s="608" t="s">
        <v>3079</v>
      </c>
    </row>
    <row r="1095" spans="1:17">
      <c r="A1095" s="611">
        <v>43019</v>
      </c>
      <c r="B1095" s="611">
        <v>43048</v>
      </c>
      <c r="C1095" s="611">
        <v>43024</v>
      </c>
      <c r="D1095" s="612" t="s">
        <v>3158</v>
      </c>
      <c r="E1095" s="612" t="s">
        <v>3233</v>
      </c>
      <c r="F1095" s="612" t="s">
        <v>3077</v>
      </c>
      <c r="G1095" s="612" t="s">
        <v>3234</v>
      </c>
      <c r="H1095" s="613">
        <v>31</v>
      </c>
      <c r="I1095" s="612">
        <v>24</v>
      </c>
      <c r="J1095" s="614">
        <v>0.15</v>
      </c>
      <c r="K1095" s="613">
        <f t="shared" si="17"/>
        <v>744</v>
      </c>
      <c r="L1095" s="612" t="s">
        <v>3047</v>
      </c>
      <c r="M1095" s="612" t="s">
        <v>3352</v>
      </c>
      <c r="N1095" s="612" t="s">
        <v>3353</v>
      </c>
      <c r="O1095" s="612" t="s">
        <v>3354</v>
      </c>
      <c r="P1095" s="612" t="s">
        <v>915</v>
      </c>
      <c r="Q1095" s="612" t="s">
        <v>3121</v>
      </c>
    </row>
    <row r="1096" spans="1:17">
      <c r="A1096" s="607">
        <v>43384</v>
      </c>
      <c r="B1096" s="607">
        <v>43452</v>
      </c>
      <c r="C1096" s="607">
        <v>43384</v>
      </c>
      <c r="D1096" s="608" t="s">
        <v>3158</v>
      </c>
      <c r="E1096" s="608" t="s">
        <v>3192</v>
      </c>
      <c r="F1096" s="608" t="s">
        <v>3053</v>
      </c>
      <c r="G1096" s="608" t="s">
        <v>3092</v>
      </c>
      <c r="H1096" s="609">
        <v>38</v>
      </c>
      <c r="I1096" s="608">
        <v>12</v>
      </c>
      <c r="J1096" s="610">
        <v>0.15</v>
      </c>
      <c r="K1096" s="609">
        <f t="shared" si="17"/>
        <v>456</v>
      </c>
      <c r="L1096" s="608" t="s">
        <v>3047</v>
      </c>
      <c r="M1096" s="608" t="s">
        <v>3352</v>
      </c>
      <c r="N1096" s="608" t="s">
        <v>3353</v>
      </c>
      <c r="O1096" s="608" t="s">
        <v>3354</v>
      </c>
      <c r="P1096" s="608" t="s">
        <v>915</v>
      </c>
      <c r="Q1096" s="608" t="s">
        <v>3093</v>
      </c>
    </row>
    <row r="1097" spans="1:17">
      <c r="A1097" s="611">
        <v>43019</v>
      </c>
      <c r="B1097" s="611">
        <v>43080</v>
      </c>
      <c r="C1097" s="611">
        <v>43028</v>
      </c>
      <c r="D1097" s="612" t="s">
        <v>3158</v>
      </c>
      <c r="E1097" s="612" t="s">
        <v>3080</v>
      </c>
      <c r="F1097" s="612" t="s">
        <v>3081</v>
      </c>
      <c r="G1097" s="612" t="s">
        <v>3082</v>
      </c>
      <c r="H1097" s="613">
        <v>21.05</v>
      </c>
      <c r="I1097" s="612">
        <v>15</v>
      </c>
      <c r="J1097" s="614">
        <v>0.15</v>
      </c>
      <c r="K1097" s="613">
        <f t="shared" si="17"/>
        <v>315.75</v>
      </c>
      <c r="L1097" s="612" t="s">
        <v>3047</v>
      </c>
      <c r="M1097" s="612" t="s">
        <v>3352</v>
      </c>
      <c r="N1097" s="612" t="s">
        <v>3353</v>
      </c>
      <c r="O1097" s="612" t="s">
        <v>3354</v>
      </c>
      <c r="P1097" s="612" t="s">
        <v>915</v>
      </c>
      <c r="Q1097" s="612" t="s">
        <v>3083</v>
      </c>
    </row>
    <row r="1098" spans="1:17">
      <c r="A1098" s="607">
        <v>43385</v>
      </c>
      <c r="B1098" s="607">
        <v>43422</v>
      </c>
      <c r="C1098" s="607">
        <v>43388</v>
      </c>
      <c r="D1098" s="608" t="s">
        <v>3158</v>
      </c>
      <c r="E1098" s="608" t="s">
        <v>3136</v>
      </c>
      <c r="F1098" s="608" t="s">
        <v>3045</v>
      </c>
      <c r="G1098" s="608" t="s">
        <v>3117</v>
      </c>
      <c r="H1098" s="609">
        <v>55</v>
      </c>
      <c r="I1098" s="608">
        <v>1</v>
      </c>
      <c r="J1098" s="610">
        <v>0</v>
      </c>
      <c r="K1098" s="609">
        <f t="shared" si="17"/>
        <v>55</v>
      </c>
      <c r="L1098" s="608" t="s">
        <v>3072</v>
      </c>
      <c r="M1098" s="608" t="s">
        <v>3318</v>
      </c>
      <c r="N1098" s="608" t="s">
        <v>3319</v>
      </c>
      <c r="O1098" s="608" t="s">
        <v>3320</v>
      </c>
      <c r="P1098" s="608" t="s">
        <v>3188</v>
      </c>
      <c r="Q1098" s="608" t="s">
        <v>3102</v>
      </c>
    </row>
    <row r="1099" spans="1:17">
      <c r="A1099" s="611">
        <v>43385</v>
      </c>
      <c r="B1099" s="611">
        <v>43418</v>
      </c>
      <c r="C1099" s="611">
        <v>43395</v>
      </c>
      <c r="D1099" s="612" t="s">
        <v>3158</v>
      </c>
      <c r="E1099" s="612" t="s">
        <v>3060</v>
      </c>
      <c r="F1099" s="612" t="s">
        <v>3061</v>
      </c>
      <c r="G1099" s="612" t="s">
        <v>3062</v>
      </c>
      <c r="H1099" s="613">
        <v>53</v>
      </c>
      <c r="I1099" s="612">
        <v>20</v>
      </c>
      <c r="J1099" s="614">
        <v>0</v>
      </c>
      <c r="K1099" s="613">
        <f t="shared" si="17"/>
        <v>1060</v>
      </c>
      <c r="L1099" s="612" t="s">
        <v>3072</v>
      </c>
      <c r="M1099" s="612" t="s">
        <v>3318</v>
      </c>
      <c r="N1099" s="612" t="s">
        <v>3319</v>
      </c>
      <c r="O1099" s="612" t="s">
        <v>3320</v>
      </c>
      <c r="P1099" s="612" t="s">
        <v>3188</v>
      </c>
      <c r="Q1099" s="612" t="s">
        <v>3067</v>
      </c>
    </row>
    <row r="1100" spans="1:17">
      <c r="A1100" s="607">
        <v>42655</v>
      </c>
      <c r="B1100" s="607">
        <v>42718</v>
      </c>
      <c r="C1100" s="607">
        <v>42663</v>
      </c>
      <c r="D1100" s="608" t="s">
        <v>3158</v>
      </c>
      <c r="E1100" s="608" t="s">
        <v>3210</v>
      </c>
      <c r="F1100" s="608" t="s">
        <v>3108</v>
      </c>
      <c r="G1100" s="608" t="s">
        <v>3211</v>
      </c>
      <c r="H1100" s="609">
        <v>18</v>
      </c>
      <c r="I1100" s="608">
        <v>10</v>
      </c>
      <c r="J1100" s="610">
        <v>0</v>
      </c>
      <c r="K1100" s="609">
        <f t="shared" si="17"/>
        <v>180</v>
      </c>
      <c r="L1100" s="608" t="s">
        <v>3072</v>
      </c>
      <c r="M1100" s="608" t="s">
        <v>3318</v>
      </c>
      <c r="N1100" s="608" t="s">
        <v>3319</v>
      </c>
      <c r="O1100" s="608" t="s">
        <v>3320</v>
      </c>
      <c r="P1100" s="608" t="s">
        <v>3188</v>
      </c>
      <c r="Q1100" s="608" t="s">
        <v>3115</v>
      </c>
    </row>
    <row r="1101" spans="1:17">
      <c r="A1101" s="611">
        <v>43021</v>
      </c>
      <c r="B1101" s="611">
        <v>43105</v>
      </c>
      <c r="C1101" s="611">
        <v>43027</v>
      </c>
      <c r="D1101" s="612" t="s">
        <v>3288</v>
      </c>
      <c r="E1101" s="612" t="s">
        <v>3220</v>
      </c>
      <c r="F1101" s="612" t="s">
        <v>3123</v>
      </c>
      <c r="G1101" s="612" t="s">
        <v>3221</v>
      </c>
      <c r="H1101" s="613">
        <v>123.79</v>
      </c>
      <c r="I1101" s="612">
        <v>36</v>
      </c>
      <c r="J1101" s="614">
        <v>0</v>
      </c>
      <c r="K1101" s="613">
        <f t="shared" si="17"/>
        <v>4456.4400000000005</v>
      </c>
      <c r="L1101" s="612" t="s">
        <v>3072</v>
      </c>
      <c r="M1101" s="612" t="s">
        <v>3132</v>
      </c>
      <c r="N1101" s="612" t="s">
        <v>3133</v>
      </c>
      <c r="O1101" s="612" t="s">
        <v>3134</v>
      </c>
      <c r="P1101" s="612" t="s">
        <v>930</v>
      </c>
      <c r="Q1101" s="612" t="s">
        <v>3150</v>
      </c>
    </row>
    <row r="1102" spans="1:17">
      <c r="A1102" s="607">
        <v>43386</v>
      </c>
      <c r="B1102" s="607">
        <v>43457</v>
      </c>
      <c r="C1102" s="607">
        <v>43389</v>
      </c>
      <c r="D1102" s="608" t="s">
        <v>3288</v>
      </c>
      <c r="E1102" s="608" t="s">
        <v>3080</v>
      </c>
      <c r="F1102" s="608" t="s">
        <v>3081</v>
      </c>
      <c r="G1102" s="608" t="s">
        <v>3082</v>
      </c>
      <c r="H1102" s="609">
        <v>21.05</v>
      </c>
      <c r="I1102" s="608">
        <v>10</v>
      </c>
      <c r="J1102" s="610">
        <v>0</v>
      </c>
      <c r="K1102" s="609">
        <f t="shared" si="17"/>
        <v>210.5</v>
      </c>
      <c r="L1102" s="608" t="s">
        <v>3072</v>
      </c>
      <c r="M1102" s="608" t="s">
        <v>3132</v>
      </c>
      <c r="N1102" s="608" t="s">
        <v>3133</v>
      </c>
      <c r="O1102" s="608" t="s">
        <v>3134</v>
      </c>
      <c r="P1102" s="608" t="s">
        <v>930</v>
      </c>
      <c r="Q1102" s="608" t="s">
        <v>3083</v>
      </c>
    </row>
    <row r="1103" spans="1:17">
      <c r="A1103" s="611">
        <v>42656</v>
      </c>
      <c r="B1103" s="611">
        <v>42726</v>
      </c>
      <c r="C1103" s="611">
        <v>42659</v>
      </c>
      <c r="D1103" s="612" t="s">
        <v>3288</v>
      </c>
      <c r="E1103" s="612" t="s">
        <v>3302</v>
      </c>
      <c r="F1103" s="612" t="s">
        <v>3045</v>
      </c>
      <c r="G1103" s="612" t="s">
        <v>3303</v>
      </c>
      <c r="H1103" s="613">
        <v>36</v>
      </c>
      <c r="I1103" s="612">
        <v>45</v>
      </c>
      <c r="J1103" s="614">
        <v>0.2</v>
      </c>
      <c r="K1103" s="613">
        <f t="shared" si="17"/>
        <v>1620</v>
      </c>
      <c r="L1103" s="612" t="s">
        <v>3063</v>
      </c>
      <c r="M1103" s="612" t="s">
        <v>3161</v>
      </c>
      <c r="N1103" s="612" t="s">
        <v>3162</v>
      </c>
      <c r="O1103" s="612" t="s">
        <v>3163</v>
      </c>
      <c r="P1103" s="612" t="s">
        <v>2336</v>
      </c>
      <c r="Q1103" s="612" t="s">
        <v>3099</v>
      </c>
    </row>
    <row r="1104" spans="1:17">
      <c r="A1104" s="607">
        <v>43386</v>
      </c>
      <c r="B1104" s="607">
        <v>43477</v>
      </c>
      <c r="C1104" s="607">
        <v>43387</v>
      </c>
      <c r="D1104" s="608" t="s">
        <v>3288</v>
      </c>
      <c r="E1104" s="608" t="s">
        <v>3235</v>
      </c>
      <c r="F1104" s="608" t="s">
        <v>3045</v>
      </c>
      <c r="G1104" s="608" t="s">
        <v>3206</v>
      </c>
      <c r="H1104" s="609">
        <v>21.5</v>
      </c>
      <c r="I1104" s="608">
        <v>14</v>
      </c>
      <c r="J1104" s="610">
        <v>0.2</v>
      </c>
      <c r="K1104" s="609">
        <f t="shared" si="17"/>
        <v>301</v>
      </c>
      <c r="L1104" s="608" t="s">
        <v>3063</v>
      </c>
      <c r="M1104" s="608" t="s">
        <v>3161</v>
      </c>
      <c r="N1104" s="608" t="s">
        <v>3162</v>
      </c>
      <c r="O1104" s="608" t="s">
        <v>3163</v>
      </c>
      <c r="P1104" s="608" t="s">
        <v>2336</v>
      </c>
      <c r="Q1104" s="608" t="s">
        <v>3099</v>
      </c>
    </row>
    <row r="1105" spans="1:17">
      <c r="A1105" s="611">
        <v>42659</v>
      </c>
      <c r="B1105" s="611">
        <v>42662</v>
      </c>
      <c r="C1105" s="611">
        <v>42666</v>
      </c>
      <c r="D1105" s="612" t="s">
        <v>3158</v>
      </c>
      <c r="E1105" s="612" t="s">
        <v>3111</v>
      </c>
      <c r="F1105" s="612" t="s">
        <v>3045</v>
      </c>
      <c r="G1105" s="612" t="s">
        <v>3112</v>
      </c>
      <c r="H1105" s="613">
        <v>12.5</v>
      </c>
      <c r="I1105" s="612">
        <v>8</v>
      </c>
      <c r="J1105" s="614">
        <v>0.1</v>
      </c>
      <c r="K1105" s="613">
        <f t="shared" si="17"/>
        <v>100</v>
      </c>
      <c r="L1105" s="612" t="s">
        <v>3072</v>
      </c>
      <c r="M1105" s="612" t="s">
        <v>3309</v>
      </c>
      <c r="N1105" s="612" t="s">
        <v>3310</v>
      </c>
      <c r="O1105" s="612" t="s">
        <v>3311</v>
      </c>
      <c r="P1105" s="612" t="s">
        <v>910</v>
      </c>
      <c r="Q1105" s="612" t="s">
        <v>3051</v>
      </c>
    </row>
    <row r="1106" spans="1:17">
      <c r="A1106" s="607">
        <v>42293</v>
      </c>
      <c r="B1106" s="607">
        <v>42345</v>
      </c>
      <c r="C1106" s="607">
        <v>42297</v>
      </c>
      <c r="D1106" s="608" t="s">
        <v>3158</v>
      </c>
      <c r="E1106" s="608" t="s">
        <v>3293</v>
      </c>
      <c r="F1106" s="608" t="s">
        <v>3053</v>
      </c>
      <c r="G1106" s="608" t="s">
        <v>3294</v>
      </c>
      <c r="H1106" s="609">
        <v>33.25</v>
      </c>
      <c r="I1106" s="608">
        <v>15</v>
      </c>
      <c r="J1106" s="610">
        <v>0.1</v>
      </c>
      <c r="K1106" s="609">
        <f t="shared" si="17"/>
        <v>498.75</v>
      </c>
      <c r="L1106" s="608" t="s">
        <v>3072</v>
      </c>
      <c r="M1106" s="608" t="s">
        <v>3309</v>
      </c>
      <c r="N1106" s="608" t="s">
        <v>3310</v>
      </c>
      <c r="O1106" s="608" t="s">
        <v>3311</v>
      </c>
      <c r="P1106" s="608" t="s">
        <v>910</v>
      </c>
      <c r="Q1106" s="608" t="s">
        <v>3150</v>
      </c>
    </row>
    <row r="1107" spans="1:17">
      <c r="A1107" s="611">
        <v>43024</v>
      </c>
      <c r="B1107" s="611">
        <v>43113</v>
      </c>
      <c r="C1107" s="611">
        <v>43033</v>
      </c>
      <c r="D1107" s="612" t="s">
        <v>3158</v>
      </c>
      <c r="E1107" s="612" t="s">
        <v>3122</v>
      </c>
      <c r="F1107" s="612" t="s">
        <v>3123</v>
      </c>
      <c r="G1107" s="612" t="s">
        <v>3124</v>
      </c>
      <c r="H1107" s="613">
        <v>24</v>
      </c>
      <c r="I1107" s="612">
        <v>4</v>
      </c>
      <c r="J1107" s="614">
        <v>0.1</v>
      </c>
      <c r="K1107" s="613">
        <f t="shared" si="17"/>
        <v>96</v>
      </c>
      <c r="L1107" s="612" t="s">
        <v>3072</v>
      </c>
      <c r="M1107" s="612" t="s">
        <v>3309</v>
      </c>
      <c r="N1107" s="612" t="s">
        <v>3310</v>
      </c>
      <c r="O1107" s="612" t="s">
        <v>3311</v>
      </c>
      <c r="P1107" s="612" t="s">
        <v>910</v>
      </c>
      <c r="Q1107" s="612" t="s">
        <v>3125</v>
      </c>
    </row>
    <row r="1108" spans="1:17">
      <c r="A1108" s="607">
        <v>43389</v>
      </c>
      <c r="B1108" s="607">
        <v>43405</v>
      </c>
      <c r="C1108" s="607">
        <v>43391</v>
      </c>
      <c r="D1108" s="608" t="s">
        <v>3199</v>
      </c>
      <c r="E1108" s="608" t="s">
        <v>3140</v>
      </c>
      <c r="F1108" s="608" t="s">
        <v>3077</v>
      </c>
      <c r="G1108" s="608" t="s">
        <v>3141</v>
      </c>
      <c r="H1108" s="609">
        <v>19</v>
      </c>
      <c r="I1108" s="608">
        <v>30</v>
      </c>
      <c r="J1108" s="610">
        <v>0</v>
      </c>
      <c r="K1108" s="609">
        <f t="shared" si="17"/>
        <v>570</v>
      </c>
      <c r="L1108" s="608" t="s">
        <v>3063</v>
      </c>
      <c r="M1108" s="608" t="s">
        <v>3372</v>
      </c>
      <c r="N1108" s="608" t="s">
        <v>3373</v>
      </c>
      <c r="O1108" s="608" t="s">
        <v>3374</v>
      </c>
      <c r="P1108" s="608" t="s">
        <v>1727</v>
      </c>
      <c r="Q1108" s="608" t="s">
        <v>3142</v>
      </c>
    </row>
    <row r="1109" spans="1:17">
      <c r="A1109" s="611">
        <v>42660</v>
      </c>
      <c r="B1109" s="611">
        <v>42676</v>
      </c>
      <c r="C1109" s="611">
        <v>42663</v>
      </c>
      <c r="D1109" s="612" t="s">
        <v>3071</v>
      </c>
      <c r="E1109" s="612" t="s">
        <v>3260</v>
      </c>
      <c r="F1109" s="612" t="s">
        <v>3108</v>
      </c>
      <c r="G1109" s="612" t="s">
        <v>3261</v>
      </c>
      <c r="H1109" s="613">
        <v>7.75</v>
      </c>
      <c r="I1109" s="612">
        <v>25</v>
      </c>
      <c r="J1109" s="614">
        <v>0</v>
      </c>
      <c r="K1109" s="613">
        <f t="shared" si="17"/>
        <v>193.75</v>
      </c>
      <c r="L1109" s="612" t="s">
        <v>3063</v>
      </c>
      <c r="M1109" s="612" t="s">
        <v>3212</v>
      </c>
      <c r="N1109" s="612" t="s">
        <v>3213</v>
      </c>
      <c r="O1109" s="612" t="s">
        <v>3214</v>
      </c>
      <c r="P1109" s="612" t="s">
        <v>910</v>
      </c>
      <c r="Q1109" s="612" t="s">
        <v>3150</v>
      </c>
    </row>
    <row r="1110" spans="1:17">
      <c r="A1110" s="607">
        <v>42660</v>
      </c>
      <c r="B1110" s="607">
        <v>42747</v>
      </c>
      <c r="C1110" s="607">
        <v>42664</v>
      </c>
      <c r="D1110" s="608" t="s">
        <v>3071</v>
      </c>
      <c r="E1110" s="608" t="s">
        <v>3272</v>
      </c>
      <c r="F1110" s="608" t="s">
        <v>3108</v>
      </c>
      <c r="G1110" s="608" t="s">
        <v>3131</v>
      </c>
      <c r="H1110" s="609">
        <v>14</v>
      </c>
      <c r="I1110" s="608">
        <v>25</v>
      </c>
      <c r="J1110" s="610">
        <v>0</v>
      </c>
      <c r="K1110" s="609">
        <f t="shared" si="17"/>
        <v>350</v>
      </c>
      <c r="L1110" s="608" t="s">
        <v>3063</v>
      </c>
      <c r="M1110" s="608" t="s">
        <v>3212</v>
      </c>
      <c r="N1110" s="608" t="s">
        <v>3213</v>
      </c>
      <c r="O1110" s="608" t="s">
        <v>3214</v>
      </c>
      <c r="P1110" s="608" t="s">
        <v>910</v>
      </c>
      <c r="Q1110" s="608" t="s">
        <v>3183</v>
      </c>
    </row>
    <row r="1111" spans="1:17">
      <c r="A1111" s="611">
        <v>43025</v>
      </c>
      <c r="B1111" s="611">
        <v>43045</v>
      </c>
      <c r="C1111" s="611">
        <v>43028</v>
      </c>
      <c r="D1111" s="612" t="s">
        <v>3071</v>
      </c>
      <c r="E1111" s="612" t="s">
        <v>3275</v>
      </c>
      <c r="F1111" s="612" t="s">
        <v>3077</v>
      </c>
      <c r="G1111" s="612" t="s">
        <v>3276</v>
      </c>
      <c r="H1111" s="613">
        <v>12</v>
      </c>
      <c r="I1111" s="612">
        <v>60</v>
      </c>
      <c r="J1111" s="614">
        <v>0</v>
      </c>
      <c r="K1111" s="613">
        <f t="shared" si="17"/>
        <v>720</v>
      </c>
      <c r="L1111" s="612" t="s">
        <v>3063</v>
      </c>
      <c r="M1111" s="612" t="s">
        <v>3212</v>
      </c>
      <c r="N1111" s="612" t="s">
        <v>3213</v>
      </c>
      <c r="O1111" s="612" t="s">
        <v>3214</v>
      </c>
      <c r="P1111" s="612" t="s">
        <v>910</v>
      </c>
      <c r="Q1111" s="612" t="s">
        <v>3279</v>
      </c>
    </row>
    <row r="1112" spans="1:17">
      <c r="A1112" s="607">
        <v>43390</v>
      </c>
      <c r="B1112" s="607">
        <v>43454</v>
      </c>
      <c r="C1112" s="607">
        <v>43399</v>
      </c>
      <c r="D1112" s="608" t="s">
        <v>3071</v>
      </c>
      <c r="E1112" s="608" t="s">
        <v>3251</v>
      </c>
      <c r="F1112" s="608" t="s">
        <v>3077</v>
      </c>
      <c r="G1112" s="608" t="s">
        <v>3252</v>
      </c>
      <c r="H1112" s="609">
        <v>15</v>
      </c>
      <c r="I1112" s="608">
        <v>50</v>
      </c>
      <c r="J1112" s="610">
        <v>0</v>
      </c>
      <c r="K1112" s="609">
        <f t="shared" si="17"/>
        <v>750</v>
      </c>
      <c r="L1112" s="608" t="s">
        <v>3063</v>
      </c>
      <c r="M1112" s="608" t="s">
        <v>3212</v>
      </c>
      <c r="N1112" s="608" t="s">
        <v>3213</v>
      </c>
      <c r="O1112" s="608" t="s">
        <v>3214</v>
      </c>
      <c r="P1112" s="608" t="s">
        <v>910</v>
      </c>
      <c r="Q1112" s="608" t="s">
        <v>3142</v>
      </c>
    </row>
    <row r="1113" spans="1:17">
      <c r="A1113" s="611">
        <v>42294</v>
      </c>
      <c r="B1113" s="611">
        <v>42308</v>
      </c>
      <c r="C1113" s="611">
        <v>42299</v>
      </c>
      <c r="D1113" s="612" t="s">
        <v>3071</v>
      </c>
      <c r="E1113" s="612" t="s">
        <v>3370</v>
      </c>
      <c r="F1113" s="612" t="s">
        <v>3053</v>
      </c>
      <c r="G1113" s="612" t="s">
        <v>3371</v>
      </c>
      <c r="H1113" s="613">
        <v>9</v>
      </c>
      <c r="I1113" s="612">
        <v>32</v>
      </c>
      <c r="J1113" s="614">
        <v>0</v>
      </c>
      <c r="K1113" s="613">
        <f t="shared" si="17"/>
        <v>288</v>
      </c>
      <c r="L1113" s="612" t="s">
        <v>3063</v>
      </c>
      <c r="M1113" s="612" t="s">
        <v>3212</v>
      </c>
      <c r="N1113" s="612" t="s">
        <v>3213</v>
      </c>
      <c r="O1113" s="612" t="s">
        <v>3214</v>
      </c>
      <c r="P1113" s="612" t="s">
        <v>910</v>
      </c>
      <c r="Q1113" s="612" t="s">
        <v>3090</v>
      </c>
    </row>
    <row r="1114" spans="1:17">
      <c r="A1114" s="607">
        <v>42661</v>
      </c>
      <c r="B1114" s="607">
        <v>42703</v>
      </c>
      <c r="C1114" s="607">
        <v>42667</v>
      </c>
      <c r="D1114" s="608" t="s">
        <v>3158</v>
      </c>
      <c r="E1114" s="608" t="s">
        <v>3137</v>
      </c>
      <c r="F1114" s="608" t="s">
        <v>3104</v>
      </c>
      <c r="G1114" s="608" t="s">
        <v>3138</v>
      </c>
      <c r="H1114" s="609">
        <v>17.45</v>
      </c>
      <c r="I1114" s="608">
        <v>10</v>
      </c>
      <c r="J1114" s="610">
        <v>0</v>
      </c>
      <c r="K1114" s="609">
        <f t="shared" si="17"/>
        <v>174.5</v>
      </c>
      <c r="L1114" s="608" t="s">
        <v>3063</v>
      </c>
      <c r="M1114" s="608" t="s">
        <v>3479</v>
      </c>
      <c r="N1114" s="608" t="s">
        <v>3480</v>
      </c>
      <c r="O1114" s="608" t="s">
        <v>3331</v>
      </c>
      <c r="P1114" s="608" t="s">
        <v>982</v>
      </c>
      <c r="Q1114" s="608" t="s">
        <v>3139</v>
      </c>
    </row>
    <row r="1115" spans="1:17">
      <c r="A1115" s="611">
        <v>42661</v>
      </c>
      <c r="B1115" s="611">
        <v>42735</v>
      </c>
      <c r="C1115" s="611">
        <v>42668</v>
      </c>
      <c r="D1115" s="612" t="s">
        <v>3158</v>
      </c>
      <c r="E1115" s="612" t="s">
        <v>3080</v>
      </c>
      <c r="F1115" s="612" t="s">
        <v>3081</v>
      </c>
      <c r="G1115" s="612" t="s">
        <v>3082</v>
      </c>
      <c r="H1115" s="613">
        <v>21.05</v>
      </c>
      <c r="I1115" s="612">
        <v>12</v>
      </c>
      <c r="J1115" s="614">
        <v>0</v>
      </c>
      <c r="K1115" s="613">
        <f t="shared" si="17"/>
        <v>252.60000000000002</v>
      </c>
      <c r="L1115" s="612" t="s">
        <v>3063</v>
      </c>
      <c r="M1115" s="612" t="s">
        <v>3479</v>
      </c>
      <c r="N1115" s="612" t="s">
        <v>3480</v>
      </c>
      <c r="O1115" s="612" t="s">
        <v>3331</v>
      </c>
      <c r="P1115" s="612" t="s">
        <v>982</v>
      </c>
      <c r="Q1115" s="612" t="s">
        <v>3083</v>
      </c>
    </row>
    <row r="1116" spans="1:17">
      <c r="A1116" s="607">
        <v>42295</v>
      </c>
      <c r="B1116" s="607">
        <v>42330</v>
      </c>
      <c r="C1116" s="607">
        <v>42302</v>
      </c>
      <c r="D1116" s="608" t="s">
        <v>3158</v>
      </c>
      <c r="E1116" s="608" t="s">
        <v>3177</v>
      </c>
      <c r="F1116" s="608" t="s">
        <v>3104</v>
      </c>
      <c r="G1116" s="608" t="s">
        <v>3178</v>
      </c>
      <c r="H1116" s="609">
        <v>49.3</v>
      </c>
      <c r="I1116" s="608">
        <v>10</v>
      </c>
      <c r="J1116" s="610">
        <v>0</v>
      </c>
      <c r="K1116" s="609">
        <f t="shared" si="17"/>
        <v>493</v>
      </c>
      <c r="L1116" s="608" t="s">
        <v>3063</v>
      </c>
      <c r="M1116" s="608" t="s">
        <v>3479</v>
      </c>
      <c r="N1116" s="608" t="s">
        <v>3480</v>
      </c>
      <c r="O1116" s="608" t="s">
        <v>3331</v>
      </c>
      <c r="P1116" s="608" t="s">
        <v>982</v>
      </c>
      <c r="Q1116" s="608" t="s">
        <v>3179</v>
      </c>
    </row>
    <row r="1117" spans="1:17">
      <c r="A1117" s="611">
        <v>43391</v>
      </c>
      <c r="B1117" s="611">
        <v>43473</v>
      </c>
      <c r="C1117" s="611">
        <v>43396</v>
      </c>
      <c r="D1117" s="612" t="s">
        <v>3129</v>
      </c>
      <c r="E1117" s="612" t="s">
        <v>3235</v>
      </c>
      <c r="F1117" s="612" t="s">
        <v>3045</v>
      </c>
      <c r="G1117" s="612" t="s">
        <v>3206</v>
      </c>
      <c r="H1117" s="613">
        <v>21.5</v>
      </c>
      <c r="I1117" s="612">
        <v>12</v>
      </c>
      <c r="J1117" s="614">
        <v>0</v>
      </c>
      <c r="K1117" s="613">
        <f t="shared" si="17"/>
        <v>258</v>
      </c>
      <c r="L1117" s="612" t="s">
        <v>3072</v>
      </c>
      <c r="M1117" s="612" t="s">
        <v>3248</v>
      </c>
      <c r="N1117" s="612" t="s">
        <v>3249</v>
      </c>
      <c r="O1117" s="612" t="s">
        <v>3250</v>
      </c>
      <c r="P1117" s="612" t="s">
        <v>1303</v>
      </c>
      <c r="Q1117" s="612" t="s">
        <v>3099</v>
      </c>
    </row>
    <row r="1118" spans="1:17">
      <c r="A1118" s="607">
        <v>43026</v>
      </c>
      <c r="B1118" s="607">
        <v>43078</v>
      </c>
      <c r="C1118" s="607">
        <v>43031</v>
      </c>
      <c r="D1118" s="608" t="s">
        <v>3129</v>
      </c>
      <c r="E1118" s="608" t="s">
        <v>3355</v>
      </c>
      <c r="F1118" s="608" t="s">
        <v>3108</v>
      </c>
      <c r="G1118" s="608" t="s">
        <v>3356</v>
      </c>
      <c r="H1118" s="609">
        <v>263.5</v>
      </c>
      <c r="I1118" s="608">
        <v>15</v>
      </c>
      <c r="J1118" s="610">
        <v>0.1</v>
      </c>
      <c r="K1118" s="609">
        <f t="shared" si="17"/>
        <v>3952.5</v>
      </c>
      <c r="L1118" s="608" t="s">
        <v>3072</v>
      </c>
      <c r="M1118" s="608" t="s">
        <v>3248</v>
      </c>
      <c r="N1118" s="608" t="s">
        <v>3249</v>
      </c>
      <c r="O1118" s="608" t="s">
        <v>3250</v>
      </c>
      <c r="P1118" s="608" t="s">
        <v>1303</v>
      </c>
      <c r="Q1118" s="608" t="s">
        <v>3110</v>
      </c>
    </row>
    <row r="1119" spans="1:17">
      <c r="A1119" s="611">
        <v>43027</v>
      </c>
      <c r="B1119" s="611">
        <v>43087</v>
      </c>
      <c r="C1119" s="611">
        <v>43032</v>
      </c>
      <c r="D1119" s="612" t="s">
        <v>3199</v>
      </c>
      <c r="E1119" s="612" t="s">
        <v>3137</v>
      </c>
      <c r="F1119" s="612" t="s">
        <v>3104</v>
      </c>
      <c r="G1119" s="612" t="s">
        <v>3138</v>
      </c>
      <c r="H1119" s="613">
        <v>17.45</v>
      </c>
      <c r="I1119" s="612">
        <v>3</v>
      </c>
      <c r="J1119" s="614">
        <v>0</v>
      </c>
      <c r="K1119" s="613">
        <f t="shared" si="17"/>
        <v>52.349999999999994</v>
      </c>
      <c r="L1119" s="612" t="s">
        <v>3063</v>
      </c>
      <c r="M1119" s="612" t="s">
        <v>3470</v>
      </c>
      <c r="N1119" s="612" t="s">
        <v>3471</v>
      </c>
      <c r="O1119" s="612" t="s">
        <v>3472</v>
      </c>
      <c r="P1119" s="612" t="s">
        <v>1373</v>
      </c>
      <c r="Q1119" s="612" t="s">
        <v>3139</v>
      </c>
    </row>
    <row r="1120" spans="1:17">
      <c r="A1120" s="607">
        <v>43392</v>
      </c>
      <c r="B1120" s="607">
        <v>43482</v>
      </c>
      <c r="C1120" s="607">
        <v>43398</v>
      </c>
      <c r="D1120" s="608" t="s">
        <v>3199</v>
      </c>
      <c r="E1120" s="608" t="s">
        <v>3225</v>
      </c>
      <c r="F1120" s="608" t="s">
        <v>3108</v>
      </c>
      <c r="G1120" s="608" t="s">
        <v>3226</v>
      </c>
      <c r="H1120" s="609">
        <v>46</v>
      </c>
      <c r="I1120" s="608">
        <v>6</v>
      </c>
      <c r="J1120" s="610">
        <v>0</v>
      </c>
      <c r="K1120" s="609">
        <f t="shared" si="17"/>
        <v>276</v>
      </c>
      <c r="L1120" s="608" t="s">
        <v>3063</v>
      </c>
      <c r="M1120" s="608" t="s">
        <v>3470</v>
      </c>
      <c r="N1120" s="608" t="s">
        <v>3471</v>
      </c>
      <c r="O1120" s="608" t="s">
        <v>3472</v>
      </c>
      <c r="P1120" s="608" t="s">
        <v>1373</v>
      </c>
      <c r="Q1120" s="608" t="s">
        <v>3055</v>
      </c>
    </row>
    <row r="1121" spans="1:17">
      <c r="A1121" s="611">
        <v>42662</v>
      </c>
      <c r="B1121" s="611">
        <v>42761</v>
      </c>
      <c r="C1121" s="611">
        <v>42671</v>
      </c>
      <c r="D1121" s="612" t="s">
        <v>3199</v>
      </c>
      <c r="E1121" s="612" t="s">
        <v>3052</v>
      </c>
      <c r="F1121" s="612" t="s">
        <v>3053</v>
      </c>
      <c r="G1121" s="612" t="s">
        <v>3054</v>
      </c>
      <c r="H1121" s="613">
        <v>14</v>
      </c>
      <c r="I1121" s="612">
        <v>6</v>
      </c>
      <c r="J1121" s="614">
        <v>0</v>
      </c>
      <c r="K1121" s="613">
        <f t="shared" si="17"/>
        <v>84</v>
      </c>
      <c r="L1121" s="612" t="s">
        <v>3063</v>
      </c>
      <c r="M1121" s="612" t="s">
        <v>3470</v>
      </c>
      <c r="N1121" s="612" t="s">
        <v>3471</v>
      </c>
      <c r="O1121" s="612" t="s">
        <v>3472</v>
      </c>
      <c r="P1121" s="612" t="s">
        <v>1373</v>
      </c>
      <c r="Q1121" s="612" t="s">
        <v>3055</v>
      </c>
    </row>
    <row r="1122" spans="1:17">
      <c r="A1122" s="607">
        <v>43027</v>
      </c>
      <c r="B1122" s="607">
        <v>43070</v>
      </c>
      <c r="C1122" s="607">
        <v>43027</v>
      </c>
      <c r="D1122" s="608" t="s">
        <v>3071</v>
      </c>
      <c r="E1122" s="608" t="s">
        <v>3370</v>
      </c>
      <c r="F1122" s="608" t="s">
        <v>3053</v>
      </c>
      <c r="G1122" s="608" t="s">
        <v>3371</v>
      </c>
      <c r="H1122" s="609">
        <v>9</v>
      </c>
      <c r="I1122" s="608">
        <v>5</v>
      </c>
      <c r="J1122" s="610">
        <v>0</v>
      </c>
      <c r="K1122" s="609">
        <f t="shared" si="17"/>
        <v>45</v>
      </c>
      <c r="L1122" s="608" t="s">
        <v>3072</v>
      </c>
      <c r="M1122" s="608" t="s">
        <v>3335</v>
      </c>
      <c r="N1122" s="608" t="s">
        <v>3336</v>
      </c>
      <c r="O1122" s="608" t="s">
        <v>3337</v>
      </c>
      <c r="P1122" s="608" t="s">
        <v>389</v>
      </c>
      <c r="Q1122" s="608" t="s">
        <v>3090</v>
      </c>
    </row>
    <row r="1123" spans="1:17">
      <c r="A1123" s="611">
        <v>42663</v>
      </c>
      <c r="B1123" s="611">
        <v>42674</v>
      </c>
      <c r="C1123" s="611">
        <v>42672</v>
      </c>
      <c r="D1123" s="612" t="s">
        <v>3043</v>
      </c>
      <c r="E1123" s="612" t="s">
        <v>3143</v>
      </c>
      <c r="F1123" s="612" t="s">
        <v>3123</v>
      </c>
      <c r="G1123" s="612" t="s">
        <v>3144</v>
      </c>
      <c r="H1123" s="613">
        <v>32.799999999999997</v>
      </c>
      <c r="I1123" s="612">
        <v>10</v>
      </c>
      <c r="J1123" s="614">
        <v>0</v>
      </c>
      <c r="K1123" s="613">
        <f t="shared" si="17"/>
        <v>328</v>
      </c>
      <c r="L1123" s="612" t="s">
        <v>3072</v>
      </c>
      <c r="M1123" s="612" t="s">
        <v>3212</v>
      </c>
      <c r="N1123" s="612" t="s">
        <v>3213</v>
      </c>
      <c r="O1123" s="612" t="s">
        <v>3214</v>
      </c>
      <c r="P1123" s="612" t="s">
        <v>910</v>
      </c>
      <c r="Q1123" s="612" t="s">
        <v>3067</v>
      </c>
    </row>
    <row r="1124" spans="1:17">
      <c r="A1124" s="607">
        <v>42663</v>
      </c>
      <c r="B1124" s="607">
        <v>42760</v>
      </c>
      <c r="C1124" s="607">
        <v>42665</v>
      </c>
      <c r="D1124" s="608" t="s">
        <v>3043</v>
      </c>
      <c r="E1124" s="608" t="s">
        <v>3068</v>
      </c>
      <c r="F1124" s="608" t="s">
        <v>3061</v>
      </c>
      <c r="G1124" s="608" t="s">
        <v>3069</v>
      </c>
      <c r="H1124" s="609">
        <v>23.25</v>
      </c>
      <c r="I1124" s="608">
        <v>30</v>
      </c>
      <c r="J1124" s="610">
        <v>0</v>
      </c>
      <c r="K1124" s="609">
        <f t="shared" si="17"/>
        <v>697.5</v>
      </c>
      <c r="L1124" s="608" t="s">
        <v>3072</v>
      </c>
      <c r="M1124" s="608" t="s">
        <v>3212</v>
      </c>
      <c r="N1124" s="608" t="s">
        <v>3213</v>
      </c>
      <c r="O1124" s="608" t="s">
        <v>3214</v>
      </c>
      <c r="P1124" s="608" t="s">
        <v>910</v>
      </c>
      <c r="Q1124" s="608" t="s">
        <v>3070</v>
      </c>
    </row>
    <row r="1125" spans="1:17">
      <c r="A1125" s="611">
        <v>43028</v>
      </c>
      <c r="B1125" s="611">
        <v>43055</v>
      </c>
      <c r="C1125" s="611">
        <v>43034</v>
      </c>
      <c r="D1125" s="612" t="s">
        <v>3043</v>
      </c>
      <c r="E1125" s="612" t="s">
        <v>3332</v>
      </c>
      <c r="F1125" s="612" t="s">
        <v>3077</v>
      </c>
      <c r="G1125" s="612" t="s">
        <v>3333</v>
      </c>
      <c r="H1125" s="613">
        <v>13.25</v>
      </c>
      <c r="I1125" s="612">
        <v>30</v>
      </c>
      <c r="J1125" s="614">
        <v>0</v>
      </c>
      <c r="K1125" s="613">
        <f t="shared" si="17"/>
        <v>397.5</v>
      </c>
      <c r="L1125" s="612" t="s">
        <v>3072</v>
      </c>
      <c r="M1125" s="612" t="s">
        <v>3212</v>
      </c>
      <c r="N1125" s="612" t="s">
        <v>3213</v>
      </c>
      <c r="O1125" s="612" t="s">
        <v>3214</v>
      </c>
      <c r="P1125" s="612" t="s">
        <v>910</v>
      </c>
      <c r="Q1125" s="612" t="s">
        <v>3334</v>
      </c>
    </row>
    <row r="1126" spans="1:17">
      <c r="A1126" s="607">
        <v>42300</v>
      </c>
      <c r="B1126" s="607">
        <v>42356</v>
      </c>
      <c r="C1126" s="607">
        <v>42306</v>
      </c>
      <c r="D1126" s="608" t="s">
        <v>3199</v>
      </c>
      <c r="E1126" s="608" t="s">
        <v>3233</v>
      </c>
      <c r="F1126" s="608" t="s">
        <v>3077</v>
      </c>
      <c r="G1126" s="608" t="s">
        <v>3234</v>
      </c>
      <c r="H1126" s="609">
        <v>31</v>
      </c>
      <c r="I1126" s="608">
        <v>2</v>
      </c>
      <c r="J1126" s="610">
        <v>0</v>
      </c>
      <c r="K1126" s="609">
        <f t="shared" si="17"/>
        <v>62</v>
      </c>
      <c r="L1126" s="608" t="s">
        <v>3072</v>
      </c>
      <c r="M1126" s="608" t="s">
        <v>3239</v>
      </c>
      <c r="N1126" s="608" t="s">
        <v>3240</v>
      </c>
      <c r="O1126" s="608" t="s">
        <v>3169</v>
      </c>
      <c r="P1126" s="608" t="s">
        <v>1036</v>
      </c>
      <c r="Q1126" s="608" t="s">
        <v>3121</v>
      </c>
    </row>
    <row r="1127" spans="1:17">
      <c r="A1127" s="611">
        <v>42666</v>
      </c>
      <c r="B1127" s="611">
        <v>42728</v>
      </c>
      <c r="C1127" s="611">
        <v>42676</v>
      </c>
      <c r="D1127" s="612" t="s">
        <v>3199</v>
      </c>
      <c r="E1127" s="612" t="s">
        <v>3253</v>
      </c>
      <c r="F1127" s="612" t="s">
        <v>3081</v>
      </c>
      <c r="G1127" s="612" t="s">
        <v>3254</v>
      </c>
      <c r="H1127" s="613">
        <v>19.45</v>
      </c>
      <c r="I1127" s="612">
        <v>21</v>
      </c>
      <c r="J1127" s="614">
        <v>0</v>
      </c>
      <c r="K1127" s="613">
        <f t="shared" si="17"/>
        <v>408.45</v>
      </c>
      <c r="L1127" s="612" t="s">
        <v>3072</v>
      </c>
      <c r="M1127" s="612" t="s">
        <v>3239</v>
      </c>
      <c r="N1127" s="612" t="s">
        <v>3240</v>
      </c>
      <c r="O1127" s="612" t="s">
        <v>3169</v>
      </c>
      <c r="P1127" s="612" t="s">
        <v>1036</v>
      </c>
      <c r="Q1127" s="612" t="s">
        <v>3055</v>
      </c>
    </row>
    <row r="1128" spans="1:17">
      <c r="A1128" s="607">
        <v>42300</v>
      </c>
      <c r="B1128" s="607">
        <v>42364</v>
      </c>
      <c r="C1128" s="607">
        <v>42310</v>
      </c>
      <c r="D1128" s="608" t="s">
        <v>3199</v>
      </c>
      <c r="E1128" s="608" t="s">
        <v>3265</v>
      </c>
      <c r="F1128" s="608" t="s">
        <v>3104</v>
      </c>
      <c r="G1128" s="608" t="s">
        <v>3266</v>
      </c>
      <c r="H1128" s="609">
        <v>9.1999999999999993</v>
      </c>
      <c r="I1128" s="608">
        <v>7</v>
      </c>
      <c r="J1128" s="610">
        <v>0</v>
      </c>
      <c r="K1128" s="609">
        <f t="shared" si="17"/>
        <v>64.399999999999991</v>
      </c>
      <c r="L1128" s="608" t="s">
        <v>3072</v>
      </c>
      <c r="M1128" s="608" t="s">
        <v>3239</v>
      </c>
      <c r="N1128" s="608" t="s">
        <v>3240</v>
      </c>
      <c r="O1128" s="608" t="s">
        <v>3169</v>
      </c>
      <c r="P1128" s="608" t="s">
        <v>1036</v>
      </c>
      <c r="Q1128" s="608" t="s">
        <v>3106</v>
      </c>
    </row>
    <row r="1129" spans="1:17">
      <c r="A1129" s="611">
        <v>42300</v>
      </c>
      <c r="B1129" s="611">
        <v>42351</v>
      </c>
      <c r="C1129" s="611">
        <v>42304</v>
      </c>
      <c r="D1129" s="612" t="s">
        <v>3158</v>
      </c>
      <c r="E1129" s="612" t="s">
        <v>3357</v>
      </c>
      <c r="F1129" s="612" t="s">
        <v>3104</v>
      </c>
      <c r="G1129" s="612" t="s">
        <v>3358</v>
      </c>
      <c r="H1129" s="613">
        <v>31.23</v>
      </c>
      <c r="I1129" s="612">
        <v>30</v>
      </c>
      <c r="J1129" s="614">
        <v>0.15</v>
      </c>
      <c r="K1129" s="613">
        <f t="shared" si="17"/>
        <v>936.9</v>
      </c>
      <c r="L1129" s="612" t="s">
        <v>3047</v>
      </c>
      <c r="M1129" s="612" t="s">
        <v>3396</v>
      </c>
      <c r="N1129" s="612" t="s">
        <v>3397</v>
      </c>
      <c r="O1129" s="612" t="s">
        <v>3169</v>
      </c>
      <c r="P1129" s="612" t="s">
        <v>1036</v>
      </c>
      <c r="Q1129" s="612" t="s">
        <v>3157</v>
      </c>
    </row>
    <row r="1130" spans="1:17">
      <c r="A1130" s="607">
        <v>43396</v>
      </c>
      <c r="B1130" s="607">
        <v>43439</v>
      </c>
      <c r="C1130" s="607">
        <v>43400</v>
      </c>
      <c r="D1130" s="608" t="s">
        <v>3158</v>
      </c>
      <c r="E1130" s="608" t="s">
        <v>3094</v>
      </c>
      <c r="F1130" s="608" t="s">
        <v>3045</v>
      </c>
      <c r="G1130" s="608" t="s">
        <v>3095</v>
      </c>
      <c r="H1130" s="609">
        <v>2.5</v>
      </c>
      <c r="I1130" s="608">
        <v>8</v>
      </c>
      <c r="J1130" s="610">
        <v>0.15</v>
      </c>
      <c r="K1130" s="609">
        <f t="shared" si="17"/>
        <v>20</v>
      </c>
      <c r="L1130" s="608" t="s">
        <v>3047</v>
      </c>
      <c r="M1130" s="608" t="s">
        <v>3396</v>
      </c>
      <c r="N1130" s="608" t="s">
        <v>3397</v>
      </c>
      <c r="O1130" s="608" t="s">
        <v>3169</v>
      </c>
      <c r="P1130" s="608" t="s">
        <v>1036</v>
      </c>
      <c r="Q1130" s="608" t="s">
        <v>3099</v>
      </c>
    </row>
    <row r="1131" spans="1:17">
      <c r="A1131" s="611">
        <v>42667</v>
      </c>
      <c r="B1131" s="611">
        <v>42705</v>
      </c>
      <c r="C1131" s="611">
        <v>42668</v>
      </c>
      <c r="D1131" s="612" t="s">
        <v>3288</v>
      </c>
      <c r="E1131" s="612" t="s">
        <v>3205</v>
      </c>
      <c r="F1131" s="612" t="s">
        <v>3045</v>
      </c>
      <c r="G1131" s="612" t="s">
        <v>3206</v>
      </c>
      <c r="H1131" s="613">
        <v>38</v>
      </c>
      <c r="I1131" s="612">
        <v>100</v>
      </c>
      <c r="J1131" s="614">
        <v>0</v>
      </c>
      <c r="K1131" s="613">
        <f t="shared" si="17"/>
        <v>3800</v>
      </c>
      <c r="L1131" s="612" t="s">
        <v>3047</v>
      </c>
      <c r="M1131" s="612" t="s">
        <v>3347</v>
      </c>
      <c r="N1131" s="612" t="s">
        <v>3348</v>
      </c>
      <c r="O1131" s="612" t="s">
        <v>3349</v>
      </c>
      <c r="P1131" s="612" t="s">
        <v>3188</v>
      </c>
      <c r="Q1131" s="612" t="s">
        <v>3058</v>
      </c>
    </row>
    <row r="1132" spans="1:17">
      <c r="A1132" s="607">
        <v>42301</v>
      </c>
      <c r="B1132" s="607">
        <v>42398</v>
      </c>
      <c r="C1132" s="607">
        <v>42310</v>
      </c>
      <c r="D1132" s="608" t="s">
        <v>3288</v>
      </c>
      <c r="E1132" s="608" t="s">
        <v>3094</v>
      </c>
      <c r="F1132" s="608" t="s">
        <v>3045</v>
      </c>
      <c r="G1132" s="608" t="s">
        <v>3095</v>
      </c>
      <c r="H1132" s="609">
        <v>2.5</v>
      </c>
      <c r="I1132" s="608">
        <v>30</v>
      </c>
      <c r="J1132" s="610">
        <v>0</v>
      </c>
      <c r="K1132" s="609">
        <f t="shared" si="17"/>
        <v>75</v>
      </c>
      <c r="L1132" s="608" t="s">
        <v>3047</v>
      </c>
      <c r="M1132" s="608" t="s">
        <v>3347</v>
      </c>
      <c r="N1132" s="608" t="s">
        <v>3348</v>
      </c>
      <c r="O1132" s="608" t="s">
        <v>3349</v>
      </c>
      <c r="P1132" s="608" t="s">
        <v>3188</v>
      </c>
      <c r="Q1132" s="608" t="s">
        <v>3099</v>
      </c>
    </row>
    <row r="1133" spans="1:17">
      <c r="A1133" s="611">
        <v>43397</v>
      </c>
      <c r="B1133" s="611">
        <v>43479</v>
      </c>
      <c r="C1133" s="611">
        <v>43397</v>
      </c>
      <c r="D1133" s="612" t="s">
        <v>3288</v>
      </c>
      <c r="E1133" s="612" t="s">
        <v>3076</v>
      </c>
      <c r="F1133" s="612" t="s">
        <v>3077</v>
      </c>
      <c r="G1133" s="612" t="s">
        <v>3078</v>
      </c>
      <c r="H1133" s="613">
        <v>9.65</v>
      </c>
      <c r="I1133" s="612">
        <v>120</v>
      </c>
      <c r="J1133" s="614">
        <v>0</v>
      </c>
      <c r="K1133" s="613">
        <f t="shared" si="17"/>
        <v>1158</v>
      </c>
      <c r="L1133" s="612" t="s">
        <v>3047</v>
      </c>
      <c r="M1133" s="612" t="s">
        <v>3347</v>
      </c>
      <c r="N1133" s="612" t="s">
        <v>3348</v>
      </c>
      <c r="O1133" s="612" t="s">
        <v>3349</v>
      </c>
      <c r="P1133" s="612" t="s">
        <v>3188</v>
      </c>
      <c r="Q1133" s="612" t="s">
        <v>3079</v>
      </c>
    </row>
    <row r="1134" spans="1:17">
      <c r="A1134" s="607">
        <v>43032</v>
      </c>
      <c r="B1134" s="607">
        <v>43110</v>
      </c>
      <c r="C1134" s="607">
        <v>43033</v>
      </c>
      <c r="D1134" s="608" t="s">
        <v>3288</v>
      </c>
      <c r="E1134" s="608" t="s">
        <v>3286</v>
      </c>
      <c r="F1134" s="608" t="s">
        <v>3123</v>
      </c>
      <c r="G1134" s="608" t="s">
        <v>3287</v>
      </c>
      <c r="H1134" s="609">
        <v>7.45</v>
      </c>
      <c r="I1134" s="608">
        <v>30</v>
      </c>
      <c r="J1134" s="610">
        <v>0</v>
      </c>
      <c r="K1134" s="609">
        <f t="shared" si="17"/>
        <v>223.5</v>
      </c>
      <c r="L1134" s="608" t="s">
        <v>3047</v>
      </c>
      <c r="M1134" s="608" t="s">
        <v>3347</v>
      </c>
      <c r="N1134" s="608" t="s">
        <v>3348</v>
      </c>
      <c r="O1134" s="608" t="s">
        <v>3349</v>
      </c>
      <c r="P1134" s="608" t="s">
        <v>3188</v>
      </c>
      <c r="Q1134" s="608" t="s">
        <v>3125</v>
      </c>
    </row>
    <row r="1135" spans="1:17">
      <c r="A1135" s="611">
        <v>42301</v>
      </c>
      <c r="B1135" s="611">
        <v>42355</v>
      </c>
      <c r="C1135" s="611">
        <v>42305</v>
      </c>
      <c r="D1135" s="612" t="s">
        <v>3184</v>
      </c>
      <c r="E1135" s="612" t="s">
        <v>3136</v>
      </c>
      <c r="F1135" s="612" t="s">
        <v>3045</v>
      </c>
      <c r="G1135" s="612" t="s">
        <v>3117</v>
      </c>
      <c r="H1135" s="613">
        <v>55</v>
      </c>
      <c r="I1135" s="612">
        <v>12</v>
      </c>
      <c r="J1135" s="614">
        <v>0</v>
      </c>
      <c r="K1135" s="613">
        <f t="shared" si="17"/>
        <v>660</v>
      </c>
      <c r="L1135" s="612" t="s">
        <v>3047</v>
      </c>
      <c r="M1135" s="612" t="s">
        <v>3202</v>
      </c>
      <c r="N1135" s="612" t="s">
        <v>3203</v>
      </c>
      <c r="O1135" s="612" t="s">
        <v>3204</v>
      </c>
      <c r="P1135" s="612" t="s">
        <v>982</v>
      </c>
      <c r="Q1135" s="612" t="s">
        <v>3102</v>
      </c>
    </row>
    <row r="1136" spans="1:17">
      <c r="A1136" s="607">
        <v>42302</v>
      </c>
      <c r="B1136" s="607">
        <v>42381</v>
      </c>
      <c r="C1136" s="607">
        <v>42311</v>
      </c>
      <c r="D1136" s="608" t="s">
        <v>3158</v>
      </c>
      <c r="E1136" s="608" t="s">
        <v>3111</v>
      </c>
      <c r="F1136" s="608" t="s">
        <v>3045</v>
      </c>
      <c r="G1136" s="608" t="s">
        <v>3112</v>
      </c>
      <c r="H1136" s="609">
        <v>12.5</v>
      </c>
      <c r="I1136" s="608">
        <v>20</v>
      </c>
      <c r="J1136" s="610">
        <v>0.25</v>
      </c>
      <c r="K1136" s="609">
        <f t="shared" si="17"/>
        <v>250</v>
      </c>
      <c r="L1136" s="608" t="s">
        <v>3063</v>
      </c>
      <c r="M1136" s="608" t="s">
        <v>3315</v>
      </c>
      <c r="N1136" s="608" t="s">
        <v>3316</v>
      </c>
      <c r="O1136" s="608" t="s">
        <v>3317</v>
      </c>
      <c r="P1136" s="608" t="s">
        <v>3188</v>
      </c>
      <c r="Q1136" s="608" t="s">
        <v>3051</v>
      </c>
    </row>
    <row r="1137" spans="1:17">
      <c r="A1137" s="611">
        <v>42302</v>
      </c>
      <c r="B1137" s="611">
        <v>42382</v>
      </c>
      <c r="C1137" s="611">
        <v>42311</v>
      </c>
      <c r="D1137" s="612" t="s">
        <v>3158</v>
      </c>
      <c r="E1137" s="612" t="s">
        <v>3137</v>
      </c>
      <c r="F1137" s="612" t="s">
        <v>3104</v>
      </c>
      <c r="G1137" s="612" t="s">
        <v>3138</v>
      </c>
      <c r="H1137" s="613">
        <v>17.45</v>
      </c>
      <c r="I1137" s="612">
        <v>50</v>
      </c>
      <c r="J1137" s="614">
        <v>0.25</v>
      </c>
      <c r="K1137" s="613">
        <f t="shared" si="17"/>
        <v>872.5</v>
      </c>
      <c r="L1137" s="612" t="s">
        <v>3063</v>
      </c>
      <c r="M1137" s="612" t="s">
        <v>3315</v>
      </c>
      <c r="N1137" s="612" t="s">
        <v>3316</v>
      </c>
      <c r="O1137" s="612" t="s">
        <v>3317</v>
      </c>
      <c r="P1137" s="612" t="s">
        <v>3188</v>
      </c>
      <c r="Q1137" s="612" t="s">
        <v>3139</v>
      </c>
    </row>
    <row r="1138" spans="1:17">
      <c r="A1138" s="607">
        <v>42302</v>
      </c>
      <c r="B1138" s="607">
        <v>42333</v>
      </c>
      <c r="C1138" s="607">
        <v>42308</v>
      </c>
      <c r="D1138" s="608" t="s">
        <v>3158</v>
      </c>
      <c r="E1138" s="608" t="s">
        <v>3052</v>
      </c>
      <c r="F1138" s="608" t="s">
        <v>3053</v>
      </c>
      <c r="G1138" s="608" t="s">
        <v>3054</v>
      </c>
      <c r="H1138" s="609">
        <v>14</v>
      </c>
      <c r="I1138" s="608">
        <v>40</v>
      </c>
      <c r="J1138" s="610">
        <v>0.25</v>
      </c>
      <c r="K1138" s="609">
        <f t="shared" si="17"/>
        <v>560</v>
      </c>
      <c r="L1138" s="608" t="s">
        <v>3063</v>
      </c>
      <c r="M1138" s="608" t="s">
        <v>3315</v>
      </c>
      <c r="N1138" s="608" t="s">
        <v>3316</v>
      </c>
      <c r="O1138" s="608" t="s">
        <v>3317</v>
      </c>
      <c r="P1138" s="608" t="s">
        <v>3188</v>
      </c>
      <c r="Q1138" s="608" t="s">
        <v>3055</v>
      </c>
    </row>
    <row r="1139" spans="1:17">
      <c r="A1139" s="611">
        <v>42669</v>
      </c>
      <c r="B1139" s="611">
        <v>42757</v>
      </c>
      <c r="C1139" s="611">
        <v>42676</v>
      </c>
      <c r="D1139" s="612" t="s">
        <v>3084</v>
      </c>
      <c r="E1139" s="612" t="s">
        <v>3165</v>
      </c>
      <c r="F1139" s="612" t="s">
        <v>3104</v>
      </c>
      <c r="G1139" s="612" t="s">
        <v>3166</v>
      </c>
      <c r="H1139" s="613">
        <v>10</v>
      </c>
      <c r="I1139" s="612">
        <v>12</v>
      </c>
      <c r="J1139" s="614">
        <v>0.1</v>
      </c>
      <c r="K1139" s="613">
        <f t="shared" si="17"/>
        <v>120</v>
      </c>
      <c r="L1139" s="612" t="s">
        <v>3047</v>
      </c>
      <c r="M1139" s="612" t="s">
        <v>3458</v>
      </c>
      <c r="N1139" s="612" t="s">
        <v>3459</v>
      </c>
      <c r="O1139" s="612" t="s">
        <v>3460</v>
      </c>
      <c r="P1139" s="612" t="s">
        <v>3188</v>
      </c>
      <c r="Q1139" s="612" t="s">
        <v>3106</v>
      </c>
    </row>
    <row r="1140" spans="1:17">
      <c r="A1140" s="607">
        <v>43034</v>
      </c>
      <c r="B1140" s="607">
        <v>43116</v>
      </c>
      <c r="C1140" s="607">
        <v>43038</v>
      </c>
      <c r="D1140" s="608" t="s">
        <v>3084</v>
      </c>
      <c r="E1140" s="608" t="s">
        <v>3293</v>
      </c>
      <c r="F1140" s="608" t="s">
        <v>3053</v>
      </c>
      <c r="G1140" s="608" t="s">
        <v>3294</v>
      </c>
      <c r="H1140" s="609">
        <v>33.25</v>
      </c>
      <c r="I1140" s="608">
        <v>28</v>
      </c>
      <c r="J1140" s="610">
        <v>0</v>
      </c>
      <c r="K1140" s="609">
        <f t="shared" si="17"/>
        <v>931</v>
      </c>
      <c r="L1140" s="608" t="s">
        <v>3047</v>
      </c>
      <c r="M1140" s="608" t="s">
        <v>3458</v>
      </c>
      <c r="N1140" s="608" t="s">
        <v>3459</v>
      </c>
      <c r="O1140" s="608" t="s">
        <v>3460</v>
      </c>
      <c r="P1140" s="608" t="s">
        <v>3188</v>
      </c>
      <c r="Q1140" s="608" t="s">
        <v>3150</v>
      </c>
    </row>
    <row r="1141" spans="1:17">
      <c r="A1141" s="611">
        <v>42303</v>
      </c>
      <c r="B1141" s="611">
        <v>42343</v>
      </c>
      <c r="C1141" s="611">
        <v>42306</v>
      </c>
      <c r="D1141" s="612" t="s">
        <v>3084</v>
      </c>
      <c r="E1141" s="612" t="s">
        <v>3265</v>
      </c>
      <c r="F1141" s="612" t="s">
        <v>3104</v>
      </c>
      <c r="G1141" s="612" t="s">
        <v>3266</v>
      </c>
      <c r="H1141" s="613">
        <v>9.1999999999999993</v>
      </c>
      <c r="I1141" s="612">
        <v>30</v>
      </c>
      <c r="J1141" s="614">
        <v>0.1</v>
      </c>
      <c r="K1141" s="613">
        <f t="shared" si="17"/>
        <v>276</v>
      </c>
      <c r="L1141" s="612" t="s">
        <v>3047</v>
      </c>
      <c r="M1141" s="612" t="s">
        <v>3458</v>
      </c>
      <c r="N1141" s="612" t="s">
        <v>3459</v>
      </c>
      <c r="O1141" s="612" t="s">
        <v>3460</v>
      </c>
      <c r="P1141" s="612" t="s">
        <v>3188</v>
      </c>
      <c r="Q1141" s="612" t="s">
        <v>3106</v>
      </c>
    </row>
    <row r="1142" spans="1:17">
      <c r="A1142" s="607">
        <v>43034</v>
      </c>
      <c r="B1142" s="607">
        <v>43048</v>
      </c>
      <c r="C1142" s="607">
        <v>43036</v>
      </c>
      <c r="D1142" s="608" t="s">
        <v>3084</v>
      </c>
      <c r="E1142" s="608" t="s">
        <v>3260</v>
      </c>
      <c r="F1142" s="608" t="s">
        <v>3108</v>
      </c>
      <c r="G1142" s="608" t="s">
        <v>3261</v>
      </c>
      <c r="H1142" s="609">
        <v>7.75</v>
      </c>
      <c r="I1142" s="608">
        <v>30</v>
      </c>
      <c r="J1142" s="610">
        <v>0</v>
      </c>
      <c r="K1142" s="609">
        <f t="shared" si="17"/>
        <v>232.5</v>
      </c>
      <c r="L1142" s="608" t="s">
        <v>3072</v>
      </c>
      <c r="M1142" s="608" t="s">
        <v>3396</v>
      </c>
      <c r="N1142" s="608" t="s">
        <v>3397</v>
      </c>
      <c r="O1142" s="608" t="s">
        <v>3169</v>
      </c>
      <c r="P1142" s="608" t="s">
        <v>1036</v>
      </c>
      <c r="Q1142" s="608" t="s">
        <v>3150</v>
      </c>
    </row>
    <row r="1143" spans="1:17">
      <c r="A1143" s="611">
        <v>43399</v>
      </c>
      <c r="B1143" s="611">
        <v>43476</v>
      </c>
      <c r="C1143" s="611">
        <v>43408</v>
      </c>
      <c r="D1143" s="612" t="s">
        <v>3084</v>
      </c>
      <c r="E1143" s="612" t="s">
        <v>3307</v>
      </c>
      <c r="F1143" s="612" t="s">
        <v>3081</v>
      </c>
      <c r="G1143" s="612" t="s">
        <v>3308</v>
      </c>
      <c r="H1143" s="613">
        <v>17</v>
      </c>
      <c r="I1143" s="612">
        <v>4</v>
      </c>
      <c r="J1143" s="614">
        <v>0</v>
      </c>
      <c r="K1143" s="613">
        <f t="shared" si="17"/>
        <v>68</v>
      </c>
      <c r="L1143" s="612" t="s">
        <v>3072</v>
      </c>
      <c r="M1143" s="612" t="s">
        <v>3396</v>
      </c>
      <c r="N1143" s="612" t="s">
        <v>3397</v>
      </c>
      <c r="O1143" s="612" t="s">
        <v>3169</v>
      </c>
      <c r="P1143" s="612" t="s">
        <v>1036</v>
      </c>
      <c r="Q1143" s="612" t="s">
        <v>3083</v>
      </c>
    </row>
    <row r="1144" spans="1:17">
      <c r="A1144" s="607">
        <v>42303</v>
      </c>
      <c r="B1144" s="607">
        <v>42391</v>
      </c>
      <c r="C1144" s="607">
        <v>42303</v>
      </c>
      <c r="D1144" s="608" t="s">
        <v>3084</v>
      </c>
      <c r="E1144" s="608" t="s">
        <v>3094</v>
      </c>
      <c r="F1144" s="608" t="s">
        <v>3045</v>
      </c>
      <c r="G1144" s="608" t="s">
        <v>3095</v>
      </c>
      <c r="H1144" s="609">
        <v>2.5</v>
      </c>
      <c r="I1144" s="608">
        <v>30</v>
      </c>
      <c r="J1144" s="610">
        <v>0</v>
      </c>
      <c r="K1144" s="609">
        <f t="shared" si="17"/>
        <v>75</v>
      </c>
      <c r="L1144" s="608" t="s">
        <v>3072</v>
      </c>
      <c r="M1144" s="608" t="s">
        <v>3396</v>
      </c>
      <c r="N1144" s="608" t="s">
        <v>3397</v>
      </c>
      <c r="O1144" s="608" t="s">
        <v>3169</v>
      </c>
      <c r="P1144" s="608" t="s">
        <v>1036</v>
      </c>
      <c r="Q1144" s="608" t="s">
        <v>3099</v>
      </c>
    </row>
    <row r="1145" spans="1:17">
      <c r="A1145" s="611">
        <v>43035</v>
      </c>
      <c r="B1145" s="611">
        <v>43043</v>
      </c>
      <c r="C1145" s="611">
        <v>43038</v>
      </c>
      <c r="D1145" s="612" t="s">
        <v>3199</v>
      </c>
      <c r="E1145" s="612" t="s">
        <v>3338</v>
      </c>
      <c r="F1145" s="612" t="s">
        <v>3053</v>
      </c>
      <c r="G1145" s="612" t="s">
        <v>3339</v>
      </c>
      <c r="H1145" s="613">
        <v>7</v>
      </c>
      <c r="I1145" s="612">
        <v>9</v>
      </c>
      <c r="J1145" s="614">
        <v>0</v>
      </c>
      <c r="K1145" s="613">
        <f t="shared" si="17"/>
        <v>63</v>
      </c>
      <c r="L1145" s="612" t="s">
        <v>3063</v>
      </c>
      <c r="M1145" s="612" t="s">
        <v>3329</v>
      </c>
      <c r="N1145" s="612" t="s">
        <v>3330</v>
      </c>
      <c r="O1145" s="612" t="s">
        <v>3331</v>
      </c>
      <c r="P1145" s="612" t="s">
        <v>982</v>
      </c>
      <c r="Q1145" s="612" t="s">
        <v>3067</v>
      </c>
    </row>
    <row r="1146" spans="1:17">
      <c r="A1146" s="607">
        <v>42304</v>
      </c>
      <c r="B1146" s="607">
        <v>42316</v>
      </c>
      <c r="C1146" s="607">
        <v>42306</v>
      </c>
      <c r="D1146" s="608" t="s">
        <v>3084</v>
      </c>
      <c r="E1146" s="608" t="s">
        <v>3362</v>
      </c>
      <c r="F1146" s="608" t="s">
        <v>3104</v>
      </c>
      <c r="G1146" s="608" t="s">
        <v>3363</v>
      </c>
      <c r="H1146" s="609">
        <v>9.5</v>
      </c>
      <c r="I1146" s="608">
        <v>40</v>
      </c>
      <c r="J1146" s="610">
        <v>0</v>
      </c>
      <c r="K1146" s="609">
        <f t="shared" si="17"/>
        <v>380</v>
      </c>
      <c r="L1146" s="608" t="s">
        <v>3063</v>
      </c>
      <c r="M1146" s="608" t="s">
        <v>3174</v>
      </c>
      <c r="N1146" s="608" t="s">
        <v>3175</v>
      </c>
      <c r="O1146" s="608" t="s">
        <v>3176</v>
      </c>
      <c r="P1146" s="608" t="s">
        <v>910</v>
      </c>
      <c r="Q1146" s="608" t="s">
        <v>3367</v>
      </c>
    </row>
    <row r="1147" spans="1:17">
      <c r="A1147" s="611">
        <v>42670</v>
      </c>
      <c r="B1147" s="611">
        <v>42699</v>
      </c>
      <c r="C1147" s="611">
        <v>42680</v>
      </c>
      <c r="D1147" s="612" t="s">
        <v>3084</v>
      </c>
      <c r="E1147" s="612" t="s">
        <v>3215</v>
      </c>
      <c r="F1147" s="612" t="s">
        <v>3077</v>
      </c>
      <c r="G1147" s="612" t="s">
        <v>3216</v>
      </c>
      <c r="H1147" s="613">
        <v>18.399999999999999</v>
      </c>
      <c r="I1147" s="612">
        <v>20</v>
      </c>
      <c r="J1147" s="614">
        <v>0</v>
      </c>
      <c r="K1147" s="613">
        <f t="shared" si="17"/>
        <v>368</v>
      </c>
      <c r="L1147" s="612" t="s">
        <v>3063</v>
      </c>
      <c r="M1147" s="612" t="s">
        <v>3174</v>
      </c>
      <c r="N1147" s="612" t="s">
        <v>3175</v>
      </c>
      <c r="O1147" s="612" t="s">
        <v>3176</v>
      </c>
      <c r="P1147" s="612" t="s">
        <v>910</v>
      </c>
      <c r="Q1147" s="612" t="s">
        <v>3079</v>
      </c>
    </row>
    <row r="1148" spans="1:17">
      <c r="A1148" s="607">
        <v>42304</v>
      </c>
      <c r="B1148" s="607">
        <v>42359</v>
      </c>
      <c r="C1148" s="607">
        <v>42306</v>
      </c>
      <c r="D1148" s="608" t="s">
        <v>3084</v>
      </c>
      <c r="E1148" s="608" t="s">
        <v>3100</v>
      </c>
      <c r="F1148" s="608" t="s">
        <v>3045</v>
      </c>
      <c r="G1148" s="608" t="s">
        <v>3101</v>
      </c>
      <c r="H1148" s="609">
        <v>34</v>
      </c>
      <c r="I1148" s="608">
        <v>30</v>
      </c>
      <c r="J1148" s="610">
        <v>0</v>
      </c>
      <c r="K1148" s="609">
        <f t="shared" si="17"/>
        <v>1020</v>
      </c>
      <c r="L1148" s="608" t="s">
        <v>3063</v>
      </c>
      <c r="M1148" s="608" t="s">
        <v>3174</v>
      </c>
      <c r="N1148" s="608" t="s">
        <v>3175</v>
      </c>
      <c r="O1148" s="608" t="s">
        <v>3176</v>
      </c>
      <c r="P1148" s="608" t="s">
        <v>910</v>
      </c>
      <c r="Q1148" s="608" t="s">
        <v>3102</v>
      </c>
    </row>
    <row r="1149" spans="1:17">
      <c r="A1149" s="611">
        <v>43403</v>
      </c>
      <c r="B1149" s="611">
        <v>43411</v>
      </c>
      <c r="C1149" s="611">
        <v>43413</v>
      </c>
      <c r="D1149" s="612" t="s">
        <v>3071</v>
      </c>
      <c r="E1149" s="612" t="s">
        <v>3076</v>
      </c>
      <c r="F1149" s="612" t="s">
        <v>3077</v>
      </c>
      <c r="G1149" s="612" t="s">
        <v>3078</v>
      </c>
      <c r="H1149" s="613">
        <v>9.65</v>
      </c>
      <c r="I1149" s="612">
        <v>4</v>
      </c>
      <c r="J1149" s="614">
        <v>0</v>
      </c>
      <c r="K1149" s="613">
        <f t="shared" si="17"/>
        <v>38.6</v>
      </c>
      <c r="L1149" s="612" t="s">
        <v>3072</v>
      </c>
      <c r="M1149" s="612" t="s">
        <v>3438</v>
      </c>
      <c r="N1149" s="612" t="s">
        <v>3439</v>
      </c>
      <c r="O1149" s="612" t="s">
        <v>3440</v>
      </c>
      <c r="P1149" s="612" t="s">
        <v>988</v>
      </c>
      <c r="Q1149" s="612" t="s">
        <v>3079</v>
      </c>
    </row>
    <row r="1150" spans="1:17">
      <c r="A1150" s="607">
        <v>43403</v>
      </c>
      <c r="B1150" s="607">
        <v>43450</v>
      </c>
      <c r="C1150" s="607">
        <v>43410</v>
      </c>
      <c r="D1150" s="608" t="s">
        <v>3071</v>
      </c>
      <c r="E1150" s="608" t="s">
        <v>3362</v>
      </c>
      <c r="F1150" s="608" t="s">
        <v>3104</v>
      </c>
      <c r="G1150" s="608" t="s">
        <v>3363</v>
      </c>
      <c r="H1150" s="609">
        <v>9.5</v>
      </c>
      <c r="I1150" s="608">
        <v>15</v>
      </c>
      <c r="J1150" s="610">
        <v>0</v>
      </c>
      <c r="K1150" s="609">
        <f t="shared" si="17"/>
        <v>142.5</v>
      </c>
      <c r="L1150" s="608" t="s">
        <v>3072</v>
      </c>
      <c r="M1150" s="608" t="s">
        <v>3438</v>
      </c>
      <c r="N1150" s="608" t="s">
        <v>3439</v>
      </c>
      <c r="O1150" s="608" t="s">
        <v>3440</v>
      </c>
      <c r="P1150" s="608" t="s">
        <v>988</v>
      </c>
      <c r="Q1150" s="608" t="s">
        <v>3367</v>
      </c>
    </row>
    <row r="1151" spans="1:17">
      <c r="A1151" s="611">
        <v>43038</v>
      </c>
      <c r="B1151" s="611">
        <v>43115</v>
      </c>
      <c r="C1151" s="611">
        <v>43039</v>
      </c>
      <c r="D1151" s="612" t="s">
        <v>3071</v>
      </c>
      <c r="E1151" s="612" t="s">
        <v>3233</v>
      </c>
      <c r="F1151" s="612" t="s">
        <v>3077</v>
      </c>
      <c r="G1151" s="612" t="s">
        <v>3234</v>
      </c>
      <c r="H1151" s="613">
        <v>31</v>
      </c>
      <c r="I1151" s="612">
        <v>20</v>
      </c>
      <c r="J1151" s="614">
        <v>0</v>
      </c>
      <c r="K1151" s="613">
        <f t="shared" si="17"/>
        <v>620</v>
      </c>
      <c r="L1151" s="612" t="s">
        <v>3072</v>
      </c>
      <c r="M1151" s="612" t="s">
        <v>3438</v>
      </c>
      <c r="N1151" s="612" t="s">
        <v>3439</v>
      </c>
      <c r="O1151" s="612" t="s">
        <v>3440</v>
      </c>
      <c r="P1151" s="612" t="s">
        <v>988</v>
      </c>
      <c r="Q1151" s="612" t="s">
        <v>3121</v>
      </c>
    </row>
    <row r="1152" spans="1:17">
      <c r="A1152" s="607">
        <v>42674</v>
      </c>
      <c r="B1152" s="607">
        <v>42749</v>
      </c>
      <c r="C1152" s="607">
        <v>42675</v>
      </c>
      <c r="D1152" s="608" t="s">
        <v>3199</v>
      </c>
      <c r="E1152" s="608" t="s">
        <v>3200</v>
      </c>
      <c r="F1152" s="608" t="s">
        <v>3123</v>
      </c>
      <c r="G1152" s="608" t="s">
        <v>3201</v>
      </c>
      <c r="H1152" s="609">
        <v>39</v>
      </c>
      <c r="I1152" s="608">
        <v>30</v>
      </c>
      <c r="J1152" s="610">
        <v>0.2</v>
      </c>
      <c r="K1152" s="609">
        <f t="shared" si="17"/>
        <v>1170</v>
      </c>
      <c r="L1152" s="608" t="s">
        <v>3063</v>
      </c>
      <c r="M1152" s="608" t="s">
        <v>3384</v>
      </c>
      <c r="N1152" s="608" t="s">
        <v>3385</v>
      </c>
      <c r="O1152" s="608" t="s">
        <v>3386</v>
      </c>
      <c r="P1152" s="608" t="s">
        <v>2336</v>
      </c>
      <c r="Q1152" s="608" t="s">
        <v>3139</v>
      </c>
    </row>
    <row r="1153" spans="1:17">
      <c r="A1153" s="611">
        <v>43039</v>
      </c>
      <c r="B1153" s="611">
        <v>43092</v>
      </c>
      <c r="C1153" s="611">
        <v>43049</v>
      </c>
      <c r="D1153" s="612" t="s">
        <v>3199</v>
      </c>
      <c r="E1153" s="612" t="s">
        <v>3357</v>
      </c>
      <c r="F1153" s="612" t="s">
        <v>3104</v>
      </c>
      <c r="G1153" s="612" t="s">
        <v>3358</v>
      </c>
      <c r="H1153" s="613">
        <v>31.23</v>
      </c>
      <c r="I1153" s="612">
        <v>15</v>
      </c>
      <c r="J1153" s="614">
        <v>0</v>
      </c>
      <c r="K1153" s="613">
        <f t="shared" si="17"/>
        <v>468.45</v>
      </c>
      <c r="L1153" s="612" t="s">
        <v>3063</v>
      </c>
      <c r="M1153" s="612" t="s">
        <v>3384</v>
      </c>
      <c r="N1153" s="612" t="s">
        <v>3385</v>
      </c>
      <c r="O1153" s="612" t="s">
        <v>3386</v>
      </c>
      <c r="P1153" s="612" t="s">
        <v>2336</v>
      </c>
      <c r="Q1153" s="612" t="s">
        <v>3157</v>
      </c>
    </row>
    <row r="1154" spans="1:17">
      <c r="A1154" s="607">
        <v>43404</v>
      </c>
      <c r="B1154" s="607">
        <v>43433</v>
      </c>
      <c r="C1154" s="607">
        <v>43413</v>
      </c>
      <c r="D1154" s="608" t="s">
        <v>3129</v>
      </c>
      <c r="E1154" s="608" t="s">
        <v>3220</v>
      </c>
      <c r="F1154" s="608" t="s">
        <v>3123</v>
      </c>
      <c r="G1154" s="608" t="s">
        <v>3221</v>
      </c>
      <c r="H1154" s="609">
        <v>123.79</v>
      </c>
      <c r="I1154" s="608">
        <v>10</v>
      </c>
      <c r="J1154" s="610">
        <v>0</v>
      </c>
      <c r="K1154" s="609">
        <f t="shared" si="17"/>
        <v>1237.9000000000001</v>
      </c>
      <c r="L1154" s="608" t="s">
        <v>3072</v>
      </c>
      <c r="M1154" s="608" t="s">
        <v>3304</v>
      </c>
      <c r="N1154" s="608" t="s">
        <v>3305</v>
      </c>
      <c r="O1154" s="608" t="s">
        <v>3306</v>
      </c>
      <c r="P1154" s="608" t="s">
        <v>921</v>
      </c>
      <c r="Q1154" s="608" t="s">
        <v>3150</v>
      </c>
    </row>
    <row r="1155" spans="1:17">
      <c r="A1155" s="611">
        <v>42308</v>
      </c>
      <c r="B1155" s="611">
        <v>42394</v>
      </c>
      <c r="C1155" s="611">
        <v>42311</v>
      </c>
      <c r="D1155" s="612" t="s">
        <v>3129</v>
      </c>
      <c r="E1155" s="612" t="s">
        <v>3433</v>
      </c>
      <c r="F1155" s="612" t="s">
        <v>3123</v>
      </c>
      <c r="G1155" s="612" t="s">
        <v>3434</v>
      </c>
      <c r="H1155" s="613">
        <v>97</v>
      </c>
      <c r="I1155" s="612">
        <v>50</v>
      </c>
      <c r="J1155" s="614">
        <v>0.25</v>
      </c>
      <c r="K1155" s="613">
        <f t="shared" ref="K1155:K1218" si="18">I1155*H1155</f>
        <v>4850</v>
      </c>
      <c r="L1155" s="612" t="s">
        <v>3072</v>
      </c>
      <c r="M1155" s="612" t="s">
        <v>3304</v>
      </c>
      <c r="N1155" s="612" t="s">
        <v>3305</v>
      </c>
      <c r="O1155" s="612" t="s">
        <v>3306</v>
      </c>
      <c r="P1155" s="612" t="s">
        <v>921</v>
      </c>
      <c r="Q1155" s="612" t="s">
        <v>3121</v>
      </c>
    </row>
    <row r="1156" spans="1:17">
      <c r="A1156" s="607">
        <v>42674</v>
      </c>
      <c r="B1156" s="607">
        <v>42685</v>
      </c>
      <c r="C1156" s="607">
        <v>42674</v>
      </c>
      <c r="D1156" s="608" t="s">
        <v>3129</v>
      </c>
      <c r="E1156" s="608" t="s">
        <v>3140</v>
      </c>
      <c r="F1156" s="608" t="s">
        <v>3077</v>
      </c>
      <c r="G1156" s="608" t="s">
        <v>3141</v>
      </c>
      <c r="H1156" s="609">
        <v>19</v>
      </c>
      <c r="I1156" s="608">
        <v>6</v>
      </c>
      <c r="J1156" s="610">
        <v>0.25</v>
      </c>
      <c r="K1156" s="609">
        <f t="shared" si="18"/>
        <v>114</v>
      </c>
      <c r="L1156" s="608" t="s">
        <v>3072</v>
      </c>
      <c r="M1156" s="608" t="s">
        <v>3304</v>
      </c>
      <c r="N1156" s="608" t="s">
        <v>3305</v>
      </c>
      <c r="O1156" s="608" t="s">
        <v>3306</v>
      </c>
      <c r="P1156" s="608" t="s">
        <v>921</v>
      </c>
      <c r="Q1156" s="608" t="s">
        <v>3142</v>
      </c>
    </row>
    <row r="1157" spans="1:17">
      <c r="A1157" s="611">
        <v>42675</v>
      </c>
      <c r="B1157" s="611">
        <v>42718</v>
      </c>
      <c r="C1157" s="611">
        <v>42685</v>
      </c>
      <c r="D1157" s="612" t="s">
        <v>3071</v>
      </c>
      <c r="E1157" s="612" t="s">
        <v>3280</v>
      </c>
      <c r="F1157" s="612" t="s">
        <v>3108</v>
      </c>
      <c r="G1157" s="612" t="s">
        <v>3131</v>
      </c>
      <c r="H1157" s="613">
        <v>14</v>
      </c>
      <c r="I1157" s="612">
        <v>14</v>
      </c>
      <c r="J1157" s="614">
        <v>0</v>
      </c>
      <c r="K1157" s="613">
        <f t="shared" si="18"/>
        <v>196</v>
      </c>
      <c r="L1157" s="612" t="s">
        <v>3072</v>
      </c>
      <c r="M1157" s="612" t="s">
        <v>3401</v>
      </c>
      <c r="N1157" s="612" t="s">
        <v>3402</v>
      </c>
      <c r="O1157" s="612" t="s">
        <v>3403</v>
      </c>
      <c r="P1157" s="612" t="s">
        <v>1727</v>
      </c>
      <c r="Q1157" s="612" t="s">
        <v>3183</v>
      </c>
    </row>
    <row r="1158" spans="1:17">
      <c r="A1158" s="607">
        <v>43040</v>
      </c>
      <c r="B1158" s="607">
        <v>43079</v>
      </c>
      <c r="C1158" s="607">
        <v>43041</v>
      </c>
      <c r="D1158" s="608" t="s">
        <v>3071</v>
      </c>
      <c r="E1158" s="608" t="s">
        <v>3243</v>
      </c>
      <c r="F1158" s="608" t="s">
        <v>3061</v>
      </c>
      <c r="G1158" s="608" t="s">
        <v>3244</v>
      </c>
      <c r="H1158" s="609">
        <v>45.6</v>
      </c>
      <c r="I1158" s="608">
        <v>60</v>
      </c>
      <c r="J1158" s="610">
        <v>0.1</v>
      </c>
      <c r="K1158" s="609">
        <f t="shared" si="18"/>
        <v>2736</v>
      </c>
      <c r="L1158" s="608" t="s">
        <v>3072</v>
      </c>
      <c r="M1158" s="608" t="s">
        <v>3401</v>
      </c>
      <c r="N1158" s="608" t="s">
        <v>3402</v>
      </c>
      <c r="O1158" s="608" t="s">
        <v>3403</v>
      </c>
      <c r="P1158" s="608" t="s">
        <v>1727</v>
      </c>
      <c r="Q1158" s="608" t="s">
        <v>3150</v>
      </c>
    </row>
    <row r="1159" spans="1:17">
      <c r="A1159" s="611">
        <v>42675</v>
      </c>
      <c r="B1159" s="611">
        <v>42768</v>
      </c>
      <c r="C1159" s="611">
        <v>42677</v>
      </c>
      <c r="D1159" s="612" t="s">
        <v>3071</v>
      </c>
      <c r="E1159" s="612" t="s">
        <v>3233</v>
      </c>
      <c r="F1159" s="612" t="s">
        <v>3077</v>
      </c>
      <c r="G1159" s="612" t="s">
        <v>3234</v>
      </c>
      <c r="H1159" s="613">
        <v>31</v>
      </c>
      <c r="I1159" s="612">
        <v>18</v>
      </c>
      <c r="J1159" s="614">
        <v>0.1</v>
      </c>
      <c r="K1159" s="613">
        <f t="shared" si="18"/>
        <v>558</v>
      </c>
      <c r="L1159" s="612" t="s">
        <v>3072</v>
      </c>
      <c r="M1159" s="612" t="s">
        <v>3401</v>
      </c>
      <c r="N1159" s="612" t="s">
        <v>3402</v>
      </c>
      <c r="O1159" s="612" t="s">
        <v>3403</v>
      </c>
      <c r="P1159" s="612" t="s">
        <v>1727</v>
      </c>
      <c r="Q1159" s="612" t="s">
        <v>3121</v>
      </c>
    </row>
    <row r="1160" spans="1:17">
      <c r="A1160" s="607">
        <v>42309</v>
      </c>
      <c r="B1160" s="607">
        <v>42337</v>
      </c>
      <c r="C1160" s="607">
        <v>42310</v>
      </c>
      <c r="D1160" s="608" t="s">
        <v>3158</v>
      </c>
      <c r="E1160" s="608" t="s">
        <v>3273</v>
      </c>
      <c r="F1160" s="608" t="s">
        <v>3108</v>
      </c>
      <c r="G1160" s="608" t="s">
        <v>3274</v>
      </c>
      <c r="H1160" s="609">
        <v>18</v>
      </c>
      <c r="I1160" s="608">
        <v>35</v>
      </c>
      <c r="J1160" s="610">
        <v>0.25</v>
      </c>
      <c r="K1160" s="609">
        <f t="shared" si="18"/>
        <v>630</v>
      </c>
      <c r="L1160" s="608" t="s">
        <v>3072</v>
      </c>
      <c r="M1160" s="608" t="s">
        <v>3248</v>
      </c>
      <c r="N1160" s="608" t="s">
        <v>3249</v>
      </c>
      <c r="O1160" s="608" t="s">
        <v>3250</v>
      </c>
      <c r="P1160" s="608" t="s">
        <v>1303</v>
      </c>
      <c r="Q1160" s="608" t="s">
        <v>3135</v>
      </c>
    </row>
    <row r="1161" spans="1:17">
      <c r="A1161" s="611">
        <v>43406</v>
      </c>
      <c r="B1161" s="611">
        <v>43475</v>
      </c>
      <c r="C1161" s="611">
        <v>43413</v>
      </c>
      <c r="D1161" s="612" t="s">
        <v>3158</v>
      </c>
      <c r="E1161" s="612" t="s">
        <v>3148</v>
      </c>
      <c r="F1161" s="612" t="s">
        <v>3081</v>
      </c>
      <c r="G1161" s="612" t="s">
        <v>3149</v>
      </c>
      <c r="H1161" s="613">
        <v>13</v>
      </c>
      <c r="I1161" s="612">
        <v>30</v>
      </c>
      <c r="J1161" s="614">
        <v>0.25</v>
      </c>
      <c r="K1161" s="613">
        <f t="shared" si="18"/>
        <v>390</v>
      </c>
      <c r="L1161" s="612" t="s">
        <v>3063</v>
      </c>
      <c r="M1161" s="612" t="s">
        <v>3073</v>
      </c>
      <c r="N1161" s="612" t="s">
        <v>3074</v>
      </c>
      <c r="O1161" s="612" t="s">
        <v>3075</v>
      </c>
      <c r="P1161" s="612" t="s">
        <v>988</v>
      </c>
      <c r="Q1161" s="612" t="s">
        <v>3150</v>
      </c>
    </row>
    <row r="1162" spans="1:17">
      <c r="A1162" s="607">
        <v>43041</v>
      </c>
      <c r="B1162" s="607">
        <v>43122</v>
      </c>
      <c r="C1162" s="607">
        <v>43041</v>
      </c>
      <c r="D1162" s="608" t="s">
        <v>3158</v>
      </c>
      <c r="E1162" s="608" t="s">
        <v>3192</v>
      </c>
      <c r="F1162" s="608" t="s">
        <v>3053</v>
      </c>
      <c r="G1162" s="608" t="s">
        <v>3092</v>
      </c>
      <c r="H1162" s="609">
        <v>38</v>
      </c>
      <c r="I1162" s="608">
        <v>20</v>
      </c>
      <c r="J1162" s="610">
        <v>0.25</v>
      </c>
      <c r="K1162" s="609">
        <f t="shared" si="18"/>
        <v>760</v>
      </c>
      <c r="L1162" s="608" t="s">
        <v>3063</v>
      </c>
      <c r="M1162" s="608" t="s">
        <v>3073</v>
      </c>
      <c r="N1162" s="608" t="s">
        <v>3074</v>
      </c>
      <c r="O1162" s="608" t="s">
        <v>3075</v>
      </c>
      <c r="P1162" s="608" t="s">
        <v>988</v>
      </c>
      <c r="Q1162" s="608" t="s">
        <v>3093</v>
      </c>
    </row>
    <row r="1163" spans="1:17">
      <c r="A1163" s="611">
        <v>42311</v>
      </c>
      <c r="B1163" s="611">
        <v>42372</v>
      </c>
      <c r="C1163" s="611">
        <v>42316</v>
      </c>
      <c r="D1163" s="612" t="s">
        <v>3199</v>
      </c>
      <c r="E1163" s="612" t="s">
        <v>3177</v>
      </c>
      <c r="F1163" s="612" t="s">
        <v>3104</v>
      </c>
      <c r="G1163" s="612" t="s">
        <v>3178</v>
      </c>
      <c r="H1163" s="613">
        <v>49.3</v>
      </c>
      <c r="I1163" s="612">
        <v>48</v>
      </c>
      <c r="J1163" s="614">
        <v>0</v>
      </c>
      <c r="K1163" s="613">
        <f t="shared" si="18"/>
        <v>2366.3999999999996</v>
      </c>
      <c r="L1163" s="612" t="s">
        <v>3072</v>
      </c>
      <c r="M1163" s="612" t="s">
        <v>3230</v>
      </c>
      <c r="N1163" s="612" t="s">
        <v>3231</v>
      </c>
      <c r="O1163" s="612" t="s">
        <v>3232</v>
      </c>
      <c r="P1163" s="612" t="s">
        <v>910</v>
      </c>
      <c r="Q1163" s="612" t="s">
        <v>3179</v>
      </c>
    </row>
    <row r="1164" spans="1:17">
      <c r="A1164" s="607">
        <v>42311</v>
      </c>
      <c r="B1164" s="607">
        <v>42387</v>
      </c>
      <c r="C1164" s="607">
        <v>42321</v>
      </c>
      <c r="D1164" s="608" t="s">
        <v>3199</v>
      </c>
      <c r="E1164" s="608" t="s">
        <v>3273</v>
      </c>
      <c r="F1164" s="608" t="s">
        <v>3108</v>
      </c>
      <c r="G1164" s="608" t="s">
        <v>3274</v>
      </c>
      <c r="H1164" s="609">
        <v>18</v>
      </c>
      <c r="I1164" s="608">
        <v>30</v>
      </c>
      <c r="J1164" s="610">
        <v>0</v>
      </c>
      <c r="K1164" s="609">
        <f t="shared" si="18"/>
        <v>540</v>
      </c>
      <c r="L1164" s="608" t="s">
        <v>3072</v>
      </c>
      <c r="M1164" s="608" t="s">
        <v>3230</v>
      </c>
      <c r="N1164" s="608" t="s">
        <v>3231</v>
      </c>
      <c r="O1164" s="608" t="s">
        <v>3232</v>
      </c>
      <c r="P1164" s="608" t="s">
        <v>910</v>
      </c>
      <c r="Q1164" s="608" t="s">
        <v>3135</v>
      </c>
    </row>
    <row r="1165" spans="1:17">
      <c r="A1165" s="611">
        <v>43042</v>
      </c>
      <c r="B1165" s="611">
        <v>43077</v>
      </c>
      <c r="C1165" s="611">
        <v>43047</v>
      </c>
      <c r="D1165" s="612" t="s">
        <v>3199</v>
      </c>
      <c r="E1165" s="612" t="s">
        <v>3225</v>
      </c>
      <c r="F1165" s="612" t="s">
        <v>3108</v>
      </c>
      <c r="G1165" s="612" t="s">
        <v>3226</v>
      </c>
      <c r="H1165" s="613">
        <v>46</v>
      </c>
      <c r="I1165" s="612">
        <v>40</v>
      </c>
      <c r="J1165" s="614">
        <v>0</v>
      </c>
      <c r="K1165" s="613">
        <f t="shared" si="18"/>
        <v>1840</v>
      </c>
      <c r="L1165" s="612" t="s">
        <v>3072</v>
      </c>
      <c r="M1165" s="612" t="s">
        <v>3230</v>
      </c>
      <c r="N1165" s="612" t="s">
        <v>3231</v>
      </c>
      <c r="O1165" s="612" t="s">
        <v>3232</v>
      </c>
      <c r="P1165" s="612" t="s">
        <v>910</v>
      </c>
      <c r="Q1165" s="612" t="s">
        <v>3055</v>
      </c>
    </row>
    <row r="1166" spans="1:17">
      <c r="A1166" s="607">
        <v>42311</v>
      </c>
      <c r="B1166" s="607">
        <v>42387</v>
      </c>
      <c r="C1166" s="607">
        <v>42317</v>
      </c>
      <c r="D1166" s="608" t="s">
        <v>3199</v>
      </c>
      <c r="E1166" s="608" t="s">
        <v>3253</v>
      </c>
      <c r="F1166" s="608" t="s">
        <v>3081</v>
      </c>
      <c r="G1166" s="608" t="s">
        <v>3254</v>
      </c>
      <c r="H1166" s="609">
        <v>19.45</v>
      </c>
      <c r="I1166" s="608">
        <v>24</v>
      </c>
      <c r="J1166" s="610">
        <v>0</v>
      </c>
      <c r="K1166" s="609">
        <f t="shared" si="18"/>
        <v>466.79999999999995</v>
      </c>
      <c r="L1166" s="608" t="s">
        <v>3072</v>
      </c>
      <c r="M1166" s="608" t="s">
        <v>3230</v>
      </c>
      <c r="N1166" s="608" t="s">
        <v>3231</v>
      </c>
      <c r="O1166" s="608" t="s">
        <v>3232</v>
      </c>
      <c r="P1166" s="608" t="s">
        <v>910</v>
      </c>
      <c r="Q1166" s="608" t="s">
        <v>3055</v>
      </c>
    </row>
    <row r="1167" spans="1:17">
      <c r="A1167" s="611">
        <v>42311</v>
      </c>
      <c r="B1167" s="611">
        <v>42318</v>
      </c>
      <c r="C1167" s="611">
        <v>42317</v>
      </c>
      <c r="D1167" s="612" t="s">
        <v>3199</v>
      </c>
      <c r="E1167" s="612" t="s">
        <v>3220</v>
      </c>
      <c r="F1167" s="612" t="s">
        <v>3123</v>
      </c>
      <c r="G1167" s="612" t="s">
        <v>3221</v>
      </c>
      <c r="H1167" s="613">
        <v>123.79</v>
      </c>
      <c r="I1167" s="612">
        <v>40</v>
      </c>
      <c r="J1167" s="614">
        <v>0</v>
      </c>
      <c r="K1167" s="613">
        <f t="shared" si="18"/>
        <v>4951.6000000000004</v>
      </c>
      <c r="L1167" s="612" t="s">
        <v>3072</v>
      </c>
      <c r="M1167" s="612" t="s">
        <v>3230</v>
      </c>
      <c r="N1167" s="612" t="s">
        <v>3231</v>
      </c>
      <c r="O1167" s="612" t="s">
        <v>3232</v>
      </c>
      <c r="P1167" s="612" t="s">
        <v>910</v>
      </c>
      <c r="Q1167" s="612" t="s">
        <v>3150</v>
      </c>
    </row>
    <row r="1168" spans="1:17">
      <c r="A1168" s="607">
        <v>42311</v>
      </c>
      <c r="B1168" s="607">
        <v>42362</v>
      </c>
      <c r="C1168" s="607">
        <v>42312</v>
      </c>
      <c r="D1168" s="608" t="s">
        <v>3071</v>
      </c>
      <c r="E1168" s="608" t="s">
        <v>3255</v>
      </c>
      <c r="F1168" s="608" t="s">
        <v>3081</v>
      </c>
      <c r="G1168" s="608" t="s">
        <v>3256</v>
      </c>
      <c r="H1168" s="609">
        <v>43.9</v>
      </c>
      <c r="I1168" s="608">
        <v>20</v>
      </c>
      <c r="J1168" s="610">
        <v>0</v>
      </c>
      <c r="K1168" s="609">
        <f t="shared" si="18"/>
        <v>878</v>
      </c>
      <c r="L1168" s="608" t="s">
        <v>3072</v>
      </c>
      <c r="M1168" s="608" t="s">
        <v>3476</v>
      </c>
      <c r="N1168" s="608" t="s">
        <v>3477</v>
      </c>
      <c r="O1168" s="608" t="s">
        <v>3478</v>
      </c>
      <c r="P1168" s="608" t="s">
        <v>910</v>
      </c>
      <c r="Q1168" s="608" t="s">
        <v>3139</v>
      </c>
    </row>
    <row r="1169" spans="1:17">
      <c r="A1169" s="611">
        <v>42314</v>
      </c>
      <c r="B1169" s="611">
        <v>42409</v>
      </c>
      <c r="C1169" s="611">
        <v>42320</v>
      </c>
      <c r="D1169" s="612" t="s">
        <v>3084</v>
      </c>
      <c r="E1169" s="612" t="s">
        <v>3433</v>
      </c>
      <c r="F1169" s="612" t="s">
        <v>3123</v>
      </c>
      <c r="G1169" s="612" t="s">
        <v>3434</v>
      </c>
      <c r="H1169" s="613">
        <v>97</v>
      </c>
      <c r="I1169" s="612">
        <v>6</v>
      </c>
      <c r="J1169" s="614">
        <v>0</v>
      </c>
      <c r="K1169" s="613">
        <f t="shared" si="18"/>
        <v>582</v>
      </c>
      <c r="L1169" s="612" t="s">
        <v>3047</v>
      </c>
      <c r="M1169" s="612" t="s">
        <v>3222</v>
      </c>
      <c r="N1169" s="612" t="s">
        <v>3223</v>
      </c>
      <c r="O1169" s="612" t="s">
        <v>3224</v>
      </c>
      <c r="P1169" s="612" t="s">
        <v>3188</v>
      </c>
      <c r="Q1169" s="612" t="s">
        <v>3121</v>
      </c>
    </row>
    <row r="1170" spans="1:17">
      <c r="A1170" s="607">
        <v>42680</v>
      </c>
      <c r="B1170" s="607">
        <v>42750</v>
      </c>
      <c r="C1170" s="607">
        <v>42685</v>
      </c>
      <c r="D1170" s="608" t="s">
        <v>3084</v>
      </c>
      <c r="E1170" s="608" t="s">
        <v>3251</v>
      </c>
      <c r="F1170" s="608" t="s">
        <v>3077</v>
      </c>
      <c r="G1170" s="608" t="s">
        <v>3252</v>
      </c>
      <c r="H1170" s="609">
        <v>15</v>
      </c>
      <c r="I1170" s="608">
        <v>15</v>
      </c>
      <c r="J1170" s="610">
        <v>0.15</v>
      </c>
      <c r="K1170" s="609">
        <f t="shared" si="18"/>
        <v>225</v>
      </c>
      <c r="L1170" s="608" t="s">
        <v>3047</v>
      </c>
      <c r="M1170" s="608" t="s">
        <v>3222</v>
      </c>
      <c r="N1170" s="608" t="s">
        <v>3223</v>
      </c>
      <c r="O1170" s="608" t="s">
        <v>3224</v>
      </c>
      <c r="P1170" s="608" t="s">
        <v>3188</v>
      </c>
      <c r="Q1170" s="608" t="s">
        <v>3142</v>
      </c>
    </row>
    <row r="1171" spans="1:17">
      <c r="A1171" s="611">
        <v>42680</v>
      </c>
      <c r="B1171" s="611">
        <v>42693</v>
      </c>
      <c r="C1171" s="611">
        <v>42687</v>
      </c>
      <c r="D1171" s="612" t="s">
        <v>3084</v>
      </c>
      <c r="E1171" s="612" t="s">
        <v>3302</v>
      </c>
      <c r="F1171" s="612" t="s">
        <v>3045</v>
      </c>
      <c r="G1171" s="612" t="s">
        <v>3303</v>
      </c>
      <c r="H1171" s="613">
        <v>36</v>
      </c>
      <c r="I1171" s="612">
        <v>30</v>
      </c>
      <c r="J1171" s="614">
        <v>0.15</v>
      </c>
      <c r="K1171" s="613">
        <f t="shared" si="18"/>
        <v>1080</v>
      </c>
      <c r="L1171" s="612" t="s">
        <v>3047</v>
      </c>
      <c r="M1171" s="612" t="s">
        <v>3222</v>
      </c>
      <c r="N1171" s="612" t="s">
        <v>3223</v>
      </c>
      <c r="O1171" s="612" t="s">
        <v>3224</v>
      </c>
      <c r="P1171" s="612" t="s">
        <v>3188</v>
      </c>
      <c r="Q1171" s="612" t="s">
        <v>3099</v>
      </c>
    </row>
    <row r="1172" spans="1:17">
      <c r="A1172" s="607">
        <v>43410</v>
      </c>
      <c r="B1172" s="607">
        <v>43419</v>
      </c>
      <c r="C1172" s="607">
        <v>43418</v>
      </c>
      <c r="D1172" s="608" t="s">
        <v>3084</v>
      </c>
      <c r="E1172" s="608" t="s">
        <v>3286</v>
      </c>
      <c r="F1172" s="608" t="s">
        <v>3123</v>
      </c>
      <c r="G1172" s="608" t="s">
        <v>3287</v>
      </c>
      <c r="H1172" s="609">
        <v>7.45</v>
      </c>
      <c r="I1172" s="608">
        <v>60</v>
      </c>
      <c r="J1172" s="610">
        <v>0.15</v>
      </c>
      <c r="K1172" s="609">
        <f t="shared" si="18"/>
        <v>447</v>
      </c>
      <c r="L1172" s="608" t="s">
        <v>3047</v>
      </c>
      <c r="M1172" s="608" t="s">
        <v>3222</v>
      </c>
      <c r="N1172" s="608" t="s">
        <v>3223</v>
      </c>
      <c r="O1172" s="608" t="s">
        <v>3224</v>
      </c>
      <c r="P1172" s="608" t="s">
        <v>3188</v>
      </c>
      <c r="Q1172" s="608" t="s">
        <v>3125</v>
      </c>
    </row>
    <row r="1173" spans="1:17">
      <c r="A1173" s="611">
        <v>42314</v>
      </c>
      <c r="B1173" s="611">
        <v>42327</v>
      </c>
      <c r="C1173" s="611">
        <v>42321</v>
      </c>
      <c r="D1173" s="612" t="s">
        <v>3184</v>
      </c>
      <c r="E1173" s="612" t="s">
        <v>3172</v>
      </c>
      <c r="F1173" s="612" t="s">
        <v>3108</v>
      </c>
      <c r="G1173" s="612" t="s">
        <v>3173</v>
      </c>
      <c r="H1173" s="613">
        <v>15</v>
      </c>
      <c r="I1173" s="612">
        <v>50</v>
      </c>
      <c r="J1173" s="614">
        <v>0</v>
      </c>
      <c r="K1173" s="613">
        <f t="shared" si="18"/>
        <v>750</v>
      </c>
      <c r="L1173" s="612" t="s">
        <v>3047</v>
      </c>
      <c r="M1173" s="612" t="s">
        <v>3230</v>
      </c>
      <c r="N1173" s="612" t="s">
        <v>3231</v>
      </c>
      <c r="O1173" s="612" t="s">
        <v>3232</v>
      </c>
      <c r="P1173" s="612" t="s">
        <v>910</v>
      </c>
      <c r="Q1173" s="612" t="s">
        <v>3139</v>
      </c>
    </row>
    <row r="1174" spans="1:17">
      <c r="A1174" s="607">
        <v>43045</v>
      </c>
      <c r="B1174" s="607">
        <v>43079</v>
      </c>
      <c r="C1174" s="607">
        <v>43045</v>
      </c>
      <c r="D1174" s="608" t="s">
        <v>3184</v>
      </c>
      <c r="E1174" s="608" t="s">
        <v>3136</v>
      </c>
      <c r="F1174" s="608" t="s">
        <v>3045</v>
      </c>
      <c r="G1174" s="608" t="s">
        <v>3117</v>
      </c>
      <c r="H1174" s="609">
        <v>55</v>
      </c>
      <c r="I1174" s="608">
        <v>25</v>
      </c>
      <c r="J1174" s="610">
        <v>0</v>
      </c>
      <c r="K1174" s="609">
        <f t="shared" si="18"/>
        <v>1375</v>
      </c>
      <c r="L1174" s="608" t="s">
        <v>3047</v>
      </c>
      <c r="M1174" s="608" t="s">
        <v>3230</v>
      </c>
      <c r="N1174" s="608" t="s">
        <v>3231</v>
      </c>
      <c r="O1174" s="608" t="s">
        <v>3232</v>
      </c>
      <c r="P1174" s="608" t="s">
        <v>910</v>
      </c>
      <c r="Q1174" s="608" t="s">
        <v>3102</v>
      </c>
    </row>
    <row r="1175" spans="1:17">
      <c r="A1175" s="611">
        <v>42314</v>
      </c>
      <c r="B1175" s="611">
        <v>42321</v>
      </c>
      <c r="C1175" s="611">
        <v>42324</v>
      </c>
      <c r="D1175" s="612" t="s">
        <v>3184</v>
      </c>
      <c r="E1175" s="612" t="s">
        <v>3189</v>
      </c>
      <c r="F1175" s="612" t="s">
        <v>3061</v>
      </c>
      <c r="G1175" s="612" t="s">
        <v>3190</v>
      </c>
      <c r="H1175" s="613">
        <v>30</v>
      </c>
      <c r="I1175" s="612">
        <v>90</v>
      </c>
      <c r="J1175" s="614">
        <v>0</v>
      </c>
      <c r="K1175" s="613">
        <f t="shared" si="18"/>
        <v>2700</v>
      </c>
      <c r="L1175" s="612" t="s">
        <v>3047</v>
      </c>
      <c r="M1175" s="612" t="s">
        <v>3230</v>
      </c>
      <c r="N1175" s="612" t="s">
        <v>3231</v>
      </c>
      <c r="O1175" s="612" t="s">
        <v>3232</v>
      </c>
      <c r="P1175" s="612" t="s">
        <v>910</v>
      </c>
      <c r="Q1175" s="612" t="s">
        <v>3191</v>
      </c>
    </row>
    <row r="1176" spans="1:17">
      <c r="A1176" s="607">
        <v>43046</v>
      </c>
      <c r="B1176" s="607">
        <v>43101</v>
      </c>
      <c r="C1176" s="607">
        <v>43051</v>
      </c>
      <c r="D1176" s="608" t="s">
        <v>3288</v>
      </c>
      <c r="E1176" s="608" t="s">
        <v>3205</v>
      </c>
      <c r="F1176" s="608" t="s">
        <v>3045</v>
      </c>
      <c r="G1176" s="608" t="s">
        <v>3206</v>
      </c>
      <c r="H1176" s="609">
        <v>38</v>
      </c>
      <c r="I1176" s="608">
        <v>4</v>
      </c>
      <c r="J1176" s="610">
        <v>0</v>
      </c>
      <c r="K1176" s="609">
        <f t="shared" si="18"/>
        <v>152</v>
      </c>
      <c r="L1176" s="608" t="s">
        <v>3063</v>
      </c>
      <c r="M1176" s="608" t="s">
        <v>3470</v>
      </c>
      <c r="N1176" s="608" t="s">
        <v>3471</v>
      </c>
      <c r="O1176" s="608" t="s">
        <v>3472</v>
      </c>
      <c r="P1176" s="608" t="s">
        <v>1373</v>
      </c>
      <c r="Q1176" s="608" t="s">
        <v>3058</v>
      </c>
    </row>
    <row r="1177" spans="1:17">
      <c r="A1177" s="611">
        <v>42315</v>
      </c>
      <c r="B1177" s="611">
        <v>42355</v>
      </c>
      <c r="C1177" s="611">
        <v>42321</v>
      </c>
      <c r="D1177" s="612" t="s">
        <v>3288</v>
      </c>
      <c r="E1177" s="612" t="s">
        <v>3126</v>
      </c>
      <c r="F1177" s="612" t="s">
        <v>3108</v>
      </c>
      <c r="G1177" s="612" t="s">
        <v>3127</v>
      </c>
      <c r="H1177" s="613">
        <v>4.5</v>
      </c>
      <c r="I1177" s="612">
        <v>20</v>
      </c>
      <c r="J1177" s="614">
        <v>0</v>
      </c>
      <c r="K1177" s="613">
        <f t="shared" si="18"/>
        <v>90</v>
      </c>
      <c r="L1177" s="612" t="s">
        <v>3063</v>
      </c>
      <c r="M1177" s="612" t="s">
        <v>3470</v>
      </c>
      <c r="N1177" s="612" t="s">
        <v>3471</v>
      </c>
      <c r="O1177" s="612" t="s">
        <v>3472</v>
      </c>
      <c r="P1177" s="612" t="s">
        <v>1373</v>
      </c>
      <c r="Q1177" s="612" t="s">
        <v>3128</v>
      </c>
    </row>
    <row r="1178" spans="1:17">
      <c r="A1178" s="607">
        <v>42315</v>
      </c>
      <c r="B1178" s="607">
        <v>42322</v>
      </c>
      <c r="C1178" s="607">
        <v>42320</v>
      </c>
      <c r="D1178" s="608" t="s">
        <v>3288</v>
      </c>
      <c r="E1178" s="608" t="s">
        <v>3375</v>
      </c>
      <c r="F1178" s="608" t="s">
        <v>3081</v>
      </c>
      <c r="G1178" s="608" t="s">
        <v>3376</v>
      </c>
      <c r="H1178" s="609">
        <v>40</v>
      </c>
      <c r="I1178" s="608">
        <v>10</v>
      </c>
      <c r="J1178" s="610">
        <v>0</v>
      </c>
      <c r="K1178" s="609">
        <f t="shared" si="18"/>
        <v>400</v>
      </c>
      <c r="L1178" s="608" t="s">
        <v>3063</v>
      </c>
      <c r="M1178" s="608" t="s">
        <v>3470</v>
      </c>
      <c r="N1178" s="608" t="s">
        <v>3471</v>
      </c>
      <c r="O1178" s="608" t="s">
        <v>3472</v>
      </c>
      <c r="P1178" s="608" t="s">
        <v>1373</v>
      </c>
      <c r="Q1178" s="608" t="s">
        <v>3191</v>
      </c>
    </row>
    <row r="1179" spans="1:17">
      <c r="A1179" s="611">
        <v>43047</v>
      </c>
      <c r="B1179" s="611">
        <v>43106</v>
      </c>
      <c r="C1179" s="611">
        <v>43056</v>
      </c>
      <c r="D1179" s="612" t="s">
        <v>3184</v>
      </c>
      <c r="E1179" s="612" t="s">
        <v>3275</v>
      </c>
      <c r="F1179" s="612" t="s">
        <v>3077</v>
      </c>
      <c r="G1179" s="612" t="s">
        <v>3276</v>
      </c>
      <c r="H1179" s="613">
        <v>12</v>
      </c>
      <c r="I1179" s="612">
        <v>18</v>
      </c>
      <c r="J1179" s="614">
        <v>0</v>
      </c>
      <c r="K1179" s="613">
        <f t="shared" si="18"/>
        <v>216</v>
      </c>
      <c r="L1179" s="612" t="s">
        <v>3047</v>
      </c>
      <c r="M1179" s="612" t="s">
        <v>3222</v>
      </c>
      <c r="N1179" s="612" t="s">
        <v>3223</v>
      </c>
      <c r="O1179" s="612" t="s">
        <v>3224</v>
      </c>
      <c r="P1179" s="612" t="s">
        <v>3188</v>
      </c>
      <c r="Q1179" s="612" t="s">
        <v>3279</v>
      </c>
    </row>
    <row r="1180" spans="1:17">
      <c r="A1180" s="607">
        <v>43047</v>
      </c>
      <c r="B1180" s="607">
        <v>43124</v>
      </c>
      <c r="C1180" s="607">
        <v>43051</v>
      </c>
      <c r="D1180" s="608" t="s">
        <v>3184</v>
      </c>
      <c r="E1180" s="608" t="s">
        <v>3200</v>
      </c>
      <c r="F1180" s="608" t="s">
        <v>3123</v>
      </c>
      <c r="G1180" s="608" t="s">
        <v>3201</v>
      </c>
      <c r="H1180" s="609">
        <v>39</v>
      </c>
      <c r="I1180" s="608">
        <v>20</v>
      </c>
      <c r="J1180" s="610">
        <v>0</v>
      </c>
      <c r="K1180" s="609">
        <f t="shared" si="18"/>
        <v>780</v>
      </c>
      <c r="L1180" s="608" t="s">
        <v>3047</v>
      </c>
      <c r="M1180" s="608" t="s">
        <v>3222</v>
      </c>
      <c r="N1180" s="608" t="s">
        <v>3223</v>
      </c>
      <c r="O1180" s="608" t="s">
        <v>3224</v>
      </c>
      <c r="P1180" s="608" t="s">
        <v>3188</v>
      </c>
      <c r="Q1180" s="608" t="s">
        <v>3139</v>
      </c>
    </row>
    <row r="1181" spans="1:17">
      <c r="A1181" s="611">
        <v>43047</v>
      </c>
      <c r="B1181" s="611">
        <v>43060</v>
      </c>
      <c r="C1181" s="611">
        <v>43056</v>
      </c>
      <c r="D1181" s="612" t="s">
        <v>3084</v>
      </c>
      <c r="E1181" s="612" t="s">
        <v>3180</v>
      </c>
      <c r="F1181" s="612" t="s">
        <v>3108</v>
      </c>
      <c r="G1181" s="612" t="s">
        <v>3131</v>
      </c>
      <c r="H1181" s="613">
        <v>18</v>
      </c>
      <c r="I1181" s="612">
        <v>9</v>
      </c>
      <c r="J1181" s="614">
        <v>0.25</v>
      </c>
      <c r="K1181" s="613">
        <f t="shared" si="18"/>
        <v>162</v>
      </c>
      <c r="L1181" s="612" t="s">
        <v>3063</v>
      </c>
      <c r="M1181" s="612" t="s">
        <v>3422</v>
      </c>
      <c r="N1181" s="612" t="s">
        <v>3423</v>
      </c>
      <c r="O1181" s="612" t="s">
        <v>3424</v>
      </c>
      <c r="P1181" s="612" t="s">
        <v>3156</v>
      </c>
      <c r="Q1181" s="612" t="s">
        <v>3183</v>
      </c>
    </row>
    <row r="1182" spans="1:17">
      <c r="A1182" s="607">
        <v>43412</v>
      </c>
      <c r="B1182" s="607">
        <v>43433</v>
      </c>
      <c r="C1182" s="607">
        <v>43417</v>
      </c>
      <c r="D1182" s="608" t="s">
        <v>3084</v>
      </c>
      <c r="E1182" s="608" t="s">
        <v>3172</v>
      </c>
      <c r="F1182" s="608" t="s">
        <v>3108</v>
      </c>
      <c r="G1182" s="608" t="s">
        <v>3173</v>
      </c>
      <c r="H1182" s="609">
        <v>15</v>
      </c>
      <c r="I1182" s="608">
        <v>30</v>
      </c>
      <c r="J1182" s="610">
        <v>0.25</v>
      </c>
      <c r="K1182" s="609">
        <f t="shared" si="18"/>
        <v>450</v>
      </c>
      <c r="L1182" s="608" t="s">
        <v>3063</v>
      </c>
      <c r="M1182" s="608" t="s">
        <v>3422</v>
      </c>
      <c r="N1182" s="608" t="s">
        <v>3423</v>
      </c>
      <c r="O1182" s="608" t="s">
        <v>3424</v>
      </c>
      <c r="P1182" s="608" t="s">
        <v>3156</v>
      </c>
      <c r="Q1182" s="608" t="s">
        <v>3139</v>
      </c>
    </row>
    <row r="1183" spans="1:17">
      <c r="A1183" s="611">
        <v>43412</v>
      </c>
      <c r="B1183" s="611">
        <v>43466</v>
      </c>
      <c r="C1183" s="611">
        <v>43417</v>
      </c>
      <c r="D1183" s="612" t="s">
        <v>3084</v>
      </c>
      <c r="E1183" s="612" t="s">
        <v>3332</v>
      </c>
      <c r="F1183" s="612" t="s">
        <v>3077</v>
      </c>
      <c r="G1183" s="612" t="s">
        <v>3333</v>
      </c>
      <c r="H1183" s="613">
        <v>13.25</v>
      </c>
      <c r="I1183" s="612">
        <v>30</v>
      </c>
      <c r="J1183" s="614">
        <v>0.25</v>
      </c>
      <c r="K1183" s="613">
        <f t="shared" si="18"/>
        <v>397.5</v>
      </c>
      <c r="L1183" s="612" t="s">
        <v>3063</v>
      </c>
      <c r="M1183" s="612" t="s">
        <v>3422</v>
      </c>
      <c r="N1183" s="612" t="s">
        <v>3423</v>
      </c>
      <c r="O1183" s="612" t="s">
        <v>3424</v>
      </c>
      <c r="P1183" s="612" t="s">
        <v>3156</v>
      </c>
      <c r="Q1183" s="612" t="s">
        <v>3334</v>
      </c>
    </row>
    <row r="1184" spans="1:17">
      <c r="A1184" s="607">
        <v>42316</v>
      </c>
      <c r="B1184" s="607">
        <v>42338</v>
      </c>
      <c r="C1184" s="607">
        <v>42326</v>
      </c>
      <c r="D1184" s="608" t="s">
        <v>3084</v>
      </c>
      <c r="E1184" s="608" t="s">
        <v>3265</v>
      </c>
      <c r="F1184" s="608" t="s">
        <v>3104</v>
      </c>
      <c r="G1184" s="608" t="s">
        <v>3266</v>
      </c>
      <c r="H1184" s="609">
        <v>9.1999999999999993</v>
      </c>
      <c r="I1184" s="608">
        <v>7</v>
      </c>
      <c r="J1184" s="610">
        <v>0.25</v>
      </c>
      <c r="K1184" s="609">
        <f t="shared" si="18"/>
        <v>64.399999999999991</v>
      </c>
      <c r="L1184" s="608" t="s">
        <v>3063</v>
      </c>
      <c r="M1184" s="608" t="s">
        <v>3422</v>
      </c>
      <c r="N1184" s="608" t="s">
        <v>3423</v>
      </c>
      <c r="O1184" s="608" t="s">
        <v>3424</v>
      </c>
      <c r="P1184" s="608" t="s">
        <v>3156</v>
      </c>
      <c r="Q1184" s="608" t="s">
        <v>3106</v>
      </c>
    </row>
    <row r="1185" spans="1:17">
      <c r="A1185" s="611">
        <v>43048</v>
      </c>
      <c r="B1185" s="611">
        <v>43145</v>
      </c>
      <c r="C1185" s="611">
        <v>43049</v>
      </c>
      <c r="D1185" s="612" t="s">
        <v>3071</v>
      </c>
      <c r="E1185" s="612" t="s">
        <v>3056</v>
      </c>
      <c r="F1185" s="612" t="s">
        <v>3045</v>
      </c>
      <c r="G1185" s="612" t="s">
        <v>3057</v>
      </c>
      <c r="H1185" s="613">
        <v>21</v>
      </c>
      <c r="I1185" s="612">
        <v>15</v>
      </c>
      <c r="J1185" s="614">
        <v>0</v>
      </c>
      <c r="K1185" s="613">
        <f t="shared" si="18"/>
        <v>315</v>
      </c>
      <c r="L1185" s="612" t="s">
        <v>3063</v>
      </c>
      <c r="M1185" s="612" t="s">
        <v>3161</v>
      </c>
      <c r="N1185" s="612" t="s">
        <v>3162</v>
      </c>
      <c r="O1185" s="612" t="s">
        <v>3163</v>
      </c>
      <c r="P1185" s="612" t="s">
        <v>2336</v>
      </c>
      <c r="Q1185" s="612" t="s">
        <v>3058</v>
      </c>
    </row>
    <row r="1186" spans="1:17">
      <c r="A1186" s="607">
        <v>43413</v>
      </c>
      <c r="B1186" s="607">
        <v>43483</v>
      </c>
      <c r="C1186" s="607">
        <v>43416</v>
      </c>
      <c r="D1186" s="608" t="s">
        <v>3071</v>
      </c>
      <c r="E1186" s="608" t="s">
        <v>3172</v>
      </c>
      <c r="F1186" s="608" t="s">
        <v>3108</v>
      </c>
      <c r="G1186" s="608" t="s">
        <v>3173</v>
      </c>
      <c r="H1186" s="609">
        <v>15</v>
      </c>
      <c r="I1186" s="608">
        <v>8</v>
      </c>
      <c r="J1186" s="610">
        <v>0.05</v>
      </c>
      <c r="K1186" s="609">
        <f t="shared" si="18"/>
        <v>120</v>
      </c>
      <c r="L1186" s="608" t="s">
        <v>3063</v>
      </c>
      <c r="M1186" s="608" t="s">
        <v>3161</v>
      </c>
      <c r="N1186" s="608" t="s">
        <v>3162</v>
      </c>
      <c r="O1186" s="608" t="s">
        <v>3163</v>
      </c>
      <c r="P1186" s="608" t="s">
        <v>2336</v>
      </c>
      <c r="Q1186" s="608" t="s">
        <v>3139</v>
      </c>
    </row>
    <row r="1187" spans="1:17">
      <c r="A1187" s="611">
        <v>42317</v>
      </c>
      <c r="B1187" s="611">
        <v>42407</v>
      </c>
      <c r="C1187" s="611">
        <v>42317</v>
      </c>
      <c r="D1187" s="612" t="s">
        <v>3071</v>
      </c>
      <c r="E1187" s="612" t="s">
        <v>3080</v>
      </c>
      <c r="F1187" s="612" t="s">
        <v>3081</v>
      </c>
      <c r="G1187" s="612" t="s">
        <v>3082</v>
      </c>
      <c r="H1187" s="613">
        <v>21.05</v>
      </c>
      <c r="I1187" s="612">
        <v>65</v>
      </c>
      <c r="J1187" s="614">
        <v>0.05</v>
      </c>
      <c r="K1187" s="613">
        <f t="shared" si="18"/>
        <v>1368.25</v>
      </c>
      <c r="L1187" s="612" t="s">
        <v>3063</v>
      </c>
      <c r="M1187" s="612" t="s">
        <v>3161</v>
      </c>
      <c r="N1187" s="612" t="s">
        <v>3162</v>
      </c>
      <c r="O1187" s="612" t="s">
        <v>3163</v>
      </c>
      <c r="P1187" s="612" t="s">
        <v>2336</v>
      </c>
      <c r="Q1187" s="612" t="s">
        <v>3083</v>
      </c>
    </row>
    <row r="1188" spans="1:17">
      <c r="A1188" s="607">
        <v>42317</v>
      </c>
      <c r="B1188" s="607">
        <v>42410</v>
      </c>
      <c r="C1188" s="607">
        <v>42327</v>
      </c>
      <c r="D1188" s="608" t="s">
        <v>3071</v>
      </c>
      <c r="E1188" s="608" t="s">
        <v>3200</v>
      </c>
      <c r="F1188" s="608" t="s">
        <v>3123</v>
      </c>
      <c r="G1188" s="608" t="s">
        <v>3201</v>
      </c>
      <c r="H1188" s="609">
        <v>39</v>
      </c>
      <c r="I1188" s="608">
        <v>8</v>
      </c>
      <c r="J1188" s="610">
        <v>0.05</v>
      </c>
      <c r="K1188" s="609">
        <f t="shared" si="18"/>
        <v>312</v>
      </c>
      <c r="L1188" s="608" t="s">
        <v>3063</v>
      </c>
      <c r="M1188" s="608" t="s">
        <v>3161</v>
      </c>
      <c r="N1188" s="608" t="s">
        <v>3162</v>
      </c>
      <c r="O1188" s="608" t="s">
        <v>3163</v>
      </c>
      <c r="P1188" s="608" t="s">
        <v>2336</v>
      </c>
      <c r="Q1188" s="608" t="s">
        <v>3139</v>
      </c>
    </row>
    <row r="1189" spans="1:17">
      <c r="A1189" s="611">
        <v>42683</v>
      </c>
      <c r="B1189" s="611">
        <v>42686</v>
      </c>
      <c r="C1189" s="611">
        <v>42691</v>
      </c>
      <c r="D1189" s="612" t="s">
        <v>3071</v>
      </c>
      <c r="E1189" s="612" t="s">
        <v>3220</v>
      </c>
      <c r="F1189" s="612" t="s">
        <v>3123</v>
      </c>
      <c r="G1189" s="612" t="s">
        <v>3221</v>
      </c>
      <c r="H1189" s="613">
        <v>123.79</v>
      </c>
      <c r="I1189" s="612">
        <v>12</v>
      </c>
      <c r="J1189" s="614">
        <v>0.05</v>
      </c>
      <c r="K1189" s="613">
        <f t="shared" si="18"/>
        <v>1485.48</v>
      </c>
      <c r="L1189" s="612" t="s">
        <v>3063</v>
      </c>
      <c r="M1189" s="612" t="s">
        <v>3161</v>
      </c>
      <c r="N1189" s="612" t="s">
        <v>3162</v>
      </c>
      <c r="O1189" s="612" t="s">
        <v>3163</v>
      </c>
      <c r="P1189" s="612" t="s">
        <v>2336</v>
      </c>
      <c r="Q1189" s="612" t="s">
        <v>3150</v>
      </c>
    </row>
    <row r="1190" spans="1:17">
      <c r="A1190" s="607">
        <v>43048</v>
      </c>
      <c r="B1190" s="607">
        <v>43131</v>
      </c>
      <c r="C1190" s="607">
        <v>43056</v>
      </c>
      <c r="D1190" s="608" t="s">
        <v>3084</v>
      </c>
      <c r="E1190" s="608" t="s">
        <v>3362</v>
      </c>
      <c r="F1190" s="608" t="s">
        <v>3104</v>
      </c>
      <c r="G1190" s="608" t="s">
        <v>3363</v>
      </c>
      <c r="H1190" s="609">
        <v>9.5</v>
      </c>
      <c r="I1190" s="608">
        <v>12</v>
      </c>
      <c r="J1190" s="610">
        <v>0</v>
      </c>
      <c r="K1190" s="609">
        <f t="shared" si="18"/>
        <v>114</v>
      </c>
      <c r="L1190" s="608" t="s">
        <v>3047</v>
      </c>
      <c r="M1190" s="608" t="s">
        <v>3245</v>
      </c>
      <c r="N1190" s="608" t="s">
        <v>3246</v>
      </c>
      <c r="O1190" s="608" t="s">
        <v>3247</v>
      </c>
      <c r="P1190" s="608" t="s">
        <v>910</v>
      </c>
      <c r="Q1190" s="608" t="s">
        <v>3367</v>
      </c>
    </row>
    <row r="1191" spans="1:17">
      <c r="A1191" s="611">
        <v>43049</v>
      </c>
      <c r="B1191" s="611">
        <v>43145</v>
      </c>
      <c r="C1191" s="611">
        <v>43053</v>
      </c>
      <c r="D1191" s="612" t="s">
        <v>3084</v>
      </c>
      <c r="E1191" s="612" t="s">
        <v>3281</v>
      </c>
      <c r="F1191" s="612" t="s">
        <v>3104</v>
      </c>
      <c r="G1191" s="612" t="s">
        <v>3282</v>
      </c>
      <c r="H1191" s="613">
        <v>12.5</v>
      </c>
      <c r="I1191" s="612">
        <v>40</v>
      </c>
      <c r="J1191" s="614">
        <v>0.2</v>
      </c>
      <c r="K1191" s="613">
        <f t="shared" si="18"/>
        <v>500</v>
      </c>
      <c r="L1191" s="612" t="s">
        <v>3063</v>
      </c>
      <c r="M1191" s="612" t="s">
        <v>3347</v>
      </c>
      <c r="N1191" s="612" t="s">
        <v>3348</v>
      </c>
      <c r="O1191" s="612" t="s">
        <v>3349</v>
      </c>
      <c r="P1191" s="612" t="s">
        <v>3188</v>
      </c>
      <c r="Q1191" s="612" t="s">
        <v>3106</v>
      </c>
    </row>
    <row r="1192" spans="1:17">
      <c r="A1192" s="607">
        <v>42318</v>
      </c>
      <c r="B1192" s="607">
        <v>42377</v>
      </c>
      <c r="C1192" s="607">
        <v>42322</v>
      </c>
      <c r="D1192" s="608" t="s">
        <v>3084</v>
      </c>
      <c r="E1192" s="608" t="s">
        <v>3280</v>
      </c>
      <c r="F1192" s="608" t="s">
        <v>3108</v>
      </c>
      <c r="G1192" s="608" t="s">
        <v>3131</v>
      </c>
      <c r="H1192" s="609">
        <v>14</v>
      </c>
      <c r="I1192" s="608">
        <v>12</v>
      </c>
      <c r="J1192" s="610">
        <v>0.2</v>
      </c>
      <c r="K1192" s="609">
        <f t="shared" si="18"/>
        <v>168</v>
      </c>
      <c r="L1192" s="608" t="s">
        <v>3063</v>
      </c>
      <c r="M1192" s="608" t="s">
        <v>3347</v>
      </c>
      <c r="N1192" s="608" t="s">
        <v>3348</v>
      </c>
      <c r="O1192" s="608" t="s">
        <v>3349</v>
      </c>
      <c r="P1192" s="608" t="s">
        <v>3188</v>
      </c>
      <c r="Q1192" s="608" t="s">
        <v>3183</v>
      </c>
    </row>
    <row r="1193" spans="1:17">
      <c r="A1193" s="611">
        <v>43049</v>
      </c>
      <c r="B1193" s="611">
        <v>43106</v>
      </c>
      <c r="C1193" s="611">
        <v>43049</v>
      </c>
      <c r="D1193" s="612" t="s">
        <v>3084</v>
      </c>
      <c r="E1193" s="612" t="s">
        <v>3273</v>
      </c>
      <c r="F1193" s="612" t="s">
        <v>3108</v>
      </c>
      <c r="G1193" s="612" t="s">
        <v>3274</v>
      </c>
      <c r="H1193" s="613">
        <v>18</v>
      </c>
      <c r="I1193" s="612">
        <v>5</v>
      </c>
      <c r="J1193" s="614">
        <v>0.2</v>
      </c>
      <c r="K1193" s="613">
        <f t="shared" si="18"/>
        <v>90</v>
      </c>
      <c r="L1193" s="612" t="s">
        <v>3063</v>
      </c>
      <c r="M1193" s="612" t="s">
        <v>3347</v>
      </c>
      <c r="N1193" s="612" t="s">
        <v>3348</v>
      </c>
      <c r="O1193" s="612" t="s">
        <v>3349</v>
      </c>
      <c r="P1193" s="612" t="s">
        <v>3188</v>
      </c>
      <c r="Q1193" s="612" t="s">
        <v>3135</v>
      </c>
    </row>
    <row r="1194" spans="1:17">
      <c r="A1194" s="607">
        <v>43414</v>
      </c>
      <c r="B1194" s="607">
        <v>43485</v>
      </c>
      <c r="C1194" s="607">
        <v>43423</v>
      </c>
      <c r="D1194" s="608" t="s">
        <v>3084</v>
      </c>
      <c r="E1194" s="608" t="s">
        <v>3235</v>
      </c>
      <c r="F1194" s="608" t="s">
        <v>3045</v>
      </c>
      <c r="G1194" s="608" t="s">
        <v>3206</v>
      </c>
      <c r="H1194" s="609">
        <v>21.5</v>
      </c>
      <c r="I1194" s="608">
        <v>60</v>
      </c>
      <c r="J1194" s="610">
        <v>0.2</v>
      </c>
      <c r="K1194" s="609">
        <f t="shared" si="18"/>
        <v>1290</v>
      </c>
      <c r="L1194" s="608" t="s">
        <v>3063</v>
      </c>
      <c r="M1194" s="608" t="s">
        <v>3347</v>
      </c>
      <c r="N1194" s="608" t="s">
        <v>3348</v>
      </c>
      <c r="O1194" s="608" t="s">
        <v>3349</v>
      </c>
      <c r="P1194" s="608" t="s">
        <v>3188</v>
      </c>
      <c r="Q1194" s="608" t="s">
        <v>3099</v>
      </c>
    </row>
    <row r="1195" spans="1:17">
      <c r="A1195" s="611">
        <v>43417</v>
      </c>
      <c r="B1195" s="611">
        <v>43456</v>
      </c>
      <c r="C1195" s="611">
        <v>43420</v>
      </c>
      <c r="D1195" s="612" t="s">
        <v>3059</v>
      </c>
      <c r="E1195" s="612" t="s">
        <v>3235</v>
      </c>
      <c r="F1195" s="612" t="s">
        <v>3045</v>
      </c>
      <c r="G1195" s="612" t="s">
        <v>3206</v>
      </c>
      <c r="H1195" s="613">
        <v>21.5</v>
      </c>
      <c r="I1195" s="612">
        <v>20</v>
      </c>
      <c r="J1195" s="614">
        <v>0.15</v>
      </c>
      <c r="K1195" s="613">
        <f t="shared" si="18"/>
        <v>430</v>
      </c>
      <c r="L1195" s="612" t="s">
        <v>3047</v>
      </c>
      <c r="M1195" s="612" t="s">
        <v>3304</v>
      </c>
      <c r="N1195" s="612" t="s">
        <v>3305</v>
      </c>
      <c r="O1195" s="612" t="s">
        <v>3306</v>
      </c>
      <c r="P1195" s="612" t="s">
        <v>921</v>
      </c>
      <c r="Q1195" s="612" t="s">
        <v>3099</v>
      </c>
    </row>
    <row r="1196" spans="1:17">
      <c r="A1196" s="607">
        <v>42321</v>
      </c>
      <c r="B1196" s="607">
        <v>42410</v>
      </c>
      <c r="C1196" s="607">
        <v>42327</v>
      </c>
      <c r="D1196" s="608" t="s">
        <v>3059</v>
      </c>
      <c r="E1196" s="608" t="s">
        <v>3210</v>
      </c>
      <c r="F1196" s="608" t="s">
        <v>3108</v>
      </c>
      <c r="G1196" s="608" t="s">
        <v>3211</v>
      </c>
      <c r="H1196" s="609">
        <v>18</v>
      </c>
      <c r="I1196" s="608">
        <v>35</v>
      </c>
      <c r="J1196" s="610">
        <v>0.15</v>
      </c>
      <c r="K1196" s="609">
        <f t="shared" si="18"/>
        <v>630</v>
      </c>
      <c r="L1196" s="608" t="s">
        <v>3047</v>
      </c>
      <c r="M1196" s="608" t="s">
        <v>3304</v>
      </c>
      <c r="N1196" s="608" t="s">
        <v>3305</v>
      </c>
      <c r="O1196" s="608" t="s">
        <v>3306</v>
      </c>
      <c r="P1196" s="608" t="s">
        <v>921</v>
      </c>
      <c r="Q1196" s="608" t="s">
        <v>3115</v>
      </c>
    </row>
    <row r="1197" spans="1:17">
      <c r="A1197" s="611">
        <v>42687</v>
      </c>
      <c r="B1197" s="611">
        <v>42739</v>
      </c>
      <c r="C1197" s="611">
        <v>42696</v>
      </c>
      <c r="D1197" s="612" t="s">
        <v>3059</v>
      </c>
      <c r="E1197" s="612" t="s">
        <v>3136</v>
      </c>
      <c r="F1197" s="612" t="s">
        <v>3045</v>
      </c>
      <c r="G1197" s="612" t="s">
        <v>3117</v>
      </c>
      <c r="H1197" s="613">
        <v>55</v>
      </c>
      <c r="I1197" s="612">
        <v>42</v>
      </c>
      <c r="J1197" s="614">
        <v>0.15</v>
      </c>
      <c r="K1197" s="613">
        <f t="shared" si="18"/>
        <v>2310</v>
      </c>
      <c r="L1197" s="612" t="s">
        <v>3047</v>
      </c>
      <c r="M1197" s="612" t="s">
        <v>3304</v>
      </c>
      <c r="N1197" s="612" t="s">
        <v>3305</v>
      </c>
      <c r="O1197" s="612" t="s">
        <v>3306</v>
      </c>
      <c r="P1197" s="612" t="s">
        <v>921</v>
      </c>
      <c r="Q1197" s="612" t="s">
        <v>3102</v>
      </c>
    </row>
    <row r="1198" spans="1:17">
      <c r="A1198" s="607">
        <v>42687</v>
      </c>
      <c r="B1198" s="607">
        <v>42709</v>
      </c>
      <c r="C1198" s="607">
        <v>42690</v>
      </c>
      <c r="D1198" s="608" t="s">
        <v>3071</v>
      </c>
      <c r="E1198" s="608" t="s">
        <v>3289</v>
      </c>
      <c r="F1198" s="608" t="s">
        <v>3081</v>
      </c>
      <c r="G1198" s="608" t="s">
        <v>3290</v>
      </c>
      <c r="H1198" s="609">
        <v>10</v>
      </c>
      <c r="I1198" s="608">
        <v>6</v>
      </c>
      <c r="J1198" s="610">
        <v>0</v>
      </c>
      <c r="K1198" s="609">
        <f t="shared" si="18"/>
        <v>60</v>
      </c>
      <c r="L1198" s="608" t="s">
        <v>3063</v>
      </c>
      <c r="M1198" s="608" t="s">
        <v>3476</v>
      </c>
      <c r="N1198" s="608" t="s">
        <v>3477</v>
      </c>
      <c r="O1198" s="608" t="s">
        <v>3478</v>
      </c>
      <c r="P1198" s="608" t="s">
        <v>910</v>
      </c>
      <c r="Q1198" s="608" t="s">
        <v>3135</v>
      </c>
    </row>
    <row r="1199" spans="1:17">
      <c r="A1199" s="611">
        <v>42321</v>
      </c>
      <c r="B1199" s="611">
        <v>42365</v>
      </c>
      <c r="C1199" s="611">
        <v>42331</v>
      </c>
      <c r="D1199" s="612" t="s">
        <v>3071</v>
      </c>
      <c r="E1199" s="612" t="s">
        <v>3210</v>
      </c>
      <c r="F1199" s="612" t="s">
        <v>3108</v>
      </c>
      <c r="G1199" s="612" t="s">
        <v>3211</v>
      </c>
      <c r="H1199" s="613">
        <v>18</v>
      </c>
      <c r="I1199" s="612">
        <v>15</v>
      </c>
      <c r="J1199" s="614">
        <v>0</v>
      </c>
      <c r="K1199" s="613">
        <f t="shared" si="18"/>
        <v>270</v>
      </c>
      <c r="L1199" s="612" t="s">
        <v>3063</v>
      </c>
      <c r="M1199" s="612" t="s">
        <v>3476</v>
      </c>
      <c r="N1199" s="612" t="s">
        <v>3477</v>
      </c>
      <c r="O1199" s="612" t="s">
        <v>3478</v>
      </c>
      <c r="P1199" s="612" t="s">
        <v>910</v>
      </c>
      <c r="Q1199" s="612" t="s">
        <v>3115</v>
      </c>
    </row>
    <row r="1200" spans="1:17">
      <c r="A1200" s="607">
        <v>43418</v>
      </c>
      <c r="B1200" s="607">
        <v>43518</v>
      </c>
      <c r="C1200" s="607">
        <v>43421</v>
      </c>
      <c r="D1200" s="608" t="s">
        <v>3059</v>
      </c>
      <c r="E1200" s="608" t="s">
        <v>3251</v>
      </c>
      <c r="F1200" s="608" t="s">
        <v>3077</v>
      </c>
      <c r="G1200" s="608" t="s">
        <v>3252</v>
      </c>
      <c r="H1200" s="609">
        <v>15</v>
      </c>
      <c r="I1200" s="608">
        <v>35</v>
      </c>
      <c r="J1200" s="610">
        <v>0</v>
      </c>
      <c r="K1200" s="609">
        <f t="shared" si="18"/>
        <v>525</v>
      </c>
      <c r="L1200" s="608" t="s">
        <v>3072</v>
      </c>
      <c r="M1200" s="608" t="s">
        <v>3196</v>
      </c>
      <c r="N1200" s="608" t="s">
        <v>3197</v>
      </c>
      <c r="O1200" s="608" t="s">
        <v>3198</v>
      </c>
      <c r="P1200" s="608" t="s">
        <v>1303</v>
      </c>
      <c r="Q1200" s="608" t="s">
        <v>3142</v>
      </c>
    </row>
    <row r="1201" spans="1:17">
      <c r="A1201" s="611">
        <v>42322</v>
      </c>
      <c r="B1201" s="611">
        <v>42357</v>
      </c>
      <c r="C1201" s="611">
        <v>42323</v>
      </c>
      <c r="D1201" s="612" t="s">
        <v>3059</v>
      </c>
      <c r="E1201" s="612" t="s">
        <v>3136</v>
      </c>
      <c r="F1201" s="612" t="s">
        <v>3045</v>
      </c>
      <c r="G1201" s="612" t="s">
        <v>3117</v>
      </c>
      <c r="H1201" s="613">
        <v>55</v>
      </c>
      <c r="I1201" s="612">
        <v>35</v>
      </c>
      <c r="J1201" s="614">
        <v>0</v>
      </c>
      <c r="K1201" s="613">
        <f t="shared" si="18"/>
        <v>1925</v>
      </c>
      <c r="L1201" s="612" t="s">
        <v>3072</v>
      </c>
      <c r="M1201" s="612" t="s">
        <v>3196</v>
      </c>
      <c r="N1201" s="612" t="s">
        <v>3197</v>
      </c>
      <c r="O1201" s="612" t="s">
        <v>3198</v>
      </c>
      <c r="P1201" s="612" t="s">
        <v>1303</v>
      </c>
      <c r="Q1201" s="612" t="s">
        <v>3102</v>
      </c>
    </row>
    <row r="1202" spans="1:17">
      <c r="A1202" s="607">
        <v>43053</v>
      </c>
      <c r="B1202" s="607">
        <v>43135</v>
      </c>
      <c r="C1202" s="607">
        <v>43058</v>
      </c>
      <c r="D1202" s="608" t="s">
        <v>3059</v>
      </c>
      <c r="E1202" s="608" t="s">
        <v>3130</v>
      </c>
      <c r="F1202" s="608" t="s">
        <v>3108</v>
      </c>
      <c r="G1202" s="608" t="s">
        <v>3131</v>
      </c>
      <c r="H1202" s="609">
        <v>19</v>
      </c>
      <c r="I1202" s="608">
        <v>5</v>
      </c>
      <c r="J1202" s="610">
        <v>0</v>
      </c>
      <c r="K1202" s="609">
        <f t="shared" si="18"/>
        <v>95</v>
      </c>
      <c r="L1202" s="608" t="s">
        <v>3072</v>
      </c>
      <c r="M1202" s="608" t="s">
        <v>3196</v>
      </c>
      <c r="N1202" s="608" t="s">
        <v>3197</v>
      </c>
      <c r="O1202" s="608" t="s">
        <v>3198</v>
      </c>
      <c r="P1202" s="608" t="s">
        <v>1303</v>
      </c>
      <c r="Q1202" s="608" t="s">
        <v>3135</v>
      </c>
    </row>
    <row r="1203" spans="1:17">
      <c r="A1203" s="611">
        <v>43053</v>
      </c>
      <c r="B1203" s="611">
        <v>43121</v>
      </c>
      <c r="C1203" s="611">
        <v>43058</v>
      </c>
      <c r="D1203" s="612" t="s">
        <v>3059</v>
      </c>
      <c r="E1203" s="612" t="s">
        <v>3420</v>
      </c>
      <c r="F1203" s="612" t="s">
        <v>3104</v>
      </c>
      <c r="G1203" s="612" t="s">
        <v>3421</v>
      </c>
      <c r="H1203" s="613">
        <v>12.75</v>
      </c>
      <c r="I1203" s="612">
        <v>24</v>
      </c>
      <c r="J1203" s="614">
        <v>0</v>
      </c>
      <c r="K1203" s="613">
        <f t="shared" si="18"/>
        <v>306</v>
      </c>
      <c r="L1203" s="612" t="s">
        <v>3063</v>
      </c>
      <c r="M1203" s="612" t="s">
        <v>3404</v>
      </c>
      <c r="N1203" s="612" t="s">
        <v>3405</v>
      </c>
      <c r="O1203" s="612" t="s">
        <v>3297</v>
      </c>
      <c r="P1203" s="612" t="s">
        <v>988</v>
      </c>
      <c r="Q1203" s="612" t="s">
        <v>3367</v>
      </c>
    </row>
    <row r="1204" spans="1:17">
      <c r="A1204" s="607">
        <v>43418</v>
      </c>
      <c r="B1204" s="607">
        <v>43483</v>
      </c>
      <c r="C1204" s="607">
        <v>43424</v>
      </c>
      <c r="D1204" s="608" t="s">
        <v>3059</v>
      </c>
      <c r="E1204" s="608" t="s">
        <v>3325</v>
      </c>
      <c r="F1204" s="608" t="s">
        <v>3081</v>
      </c>
      <c r="G1204" s="608" t="s">
        <v>3326</v>
      </c>
      <c r="H1204" s="609">
        <v>22</v>
      </c>
      <c r="I1204" s="608">
        <v>6</v>
      </c>
      <c r="J1204" s="610">
        <v>0</v>
      </c>
      <c r="K1204" s="609">
        <f t="shared" si="18"/>
        <v>132</v>
      </c>
      <c r="L1204" s="608" t="s">
        <v>3063</v>
      </c>
      <c r="M1204" s="608" t="s">
        <v>3404</v>
      </c>
      <c r="N1204" s="608" t="s">
        <v>3405</v>
      </c>
      <c r="O1204" s="608" t="s">
        <v>3297</v>
      </c>
      <c r="P1204" s="608" t="s">
        <v>988</v>
      </c>
      <c r="Q1204" s="608" t="s">
        <v>3083</v>
      </c>
    </row>
    <row r="1205" spans="1:17">
      <c r="A1205" s="611">
        <v>43418</v>
      </c>
      <c r="B1205" s="611">
        <v>43489</v>
      </c>
      <c r="C1205" s="611">
        <v>43419</v>
      </c>
      <c r="D1205" s="612" t="s">
        <v>3059</v>
      </c>
      <c r="E1205" s="612" t="s">
        <v>3126</v>
      </c>
      <c r="F1205" s="612" t="s">
        <v>3108</v>
      </c>
      <c r="G1205" s="612" t="s">
        <v>3127</v>
      </c>
      <c r="H1205" s="613">
        <v>4.5</v>
      </c>
      <c r="I1205" s="612">
        <v>35</v>
      </c>
      <c r="J1205" s="614">
        <v>0</v>
      </c>
      <c r="K1205" s="613">
        <f t="shared" si="18"/>
        <v>157.5</v>
      </c>
      <c r="L1205" s="612" t="s">
        <v>3063</v>
      </c>
      <c r="M1205" s="612" t="s">
        <v>3404</v>
      </c>
      <c r="N1205" s="612" t="s">
        <v>3405</v>
      </c>
      <c r="O1205" s="612" t="s">
        <v>3297</v>
      </c>
      <c r="P1205" s="612" t="s">
        <v>988</v>
      </c>
      <c r="Q1205" s="612" t="s">
        <v>3128</v>
      </c>
    </row>
    <row r="1206" spans="1:17">
      <c r="A1206" s="607">
        <v>42323</v>
      </c>
      <c r="B1206" s="607">
        <v>42380</v>
      </c>
      <c r="C1206" s="607">
        <v>42324</v>
      </c>
      <c r="D1206" s="608" t="s">
        <v>3129</v>
      </c>
      <c r="E1206" s="608" t="s">
        <v>3164</v>
      </c>
      <c r="F1206" s="608" t="s">
        <v>3045</v>
      </c>
      <c r="G1206" s="608" t="s">
        <v>3046</v>
      </c>
      <c r="H1206" s="609">
        <v>32</v>
      </c>
      <c r="I1206" s="608">
        <v>4</v>
      </c>
      <c r="J1206" s="610">
        <v>0</v>
      </c>
      <c r="K1206" s="609">
        <f t="shared" si="18"/>
        <v>128</v>
      </c>
      <c r="L1206" s="608" t="s">
        <v>3072</v>
      </c>
      <c r="M1206" s="608" t="s">
        <v>3153</v>
      </c>
      <c r="N1206" s="608" t="s">
        <v>3154</v>
      </c>
      <c r="O1206" s="608" t="s">
        <v>3155</v>
      </c>
      <c r="P1206" s="608" t="s">
        <v>3156</v>
      </c>
      <c r="Q1206" s="608" t="s">
        <v>3051</v>
      </c>
    </row>
    <row r="1207" spans="1:17">
      <c r="A1207" s="611">
        <v>43419</v>
      </c>
      <c r="B1207" s="611">
        <v>43514</v>
      </c>
      <c r="C1207" s="611">
        <v>43424</v>
      </c>
      <c r="D1207" s="612" t="s">
        <v>3129</v>
      </c>
      <c r="E1207" s="612" t="s">
        <v>3111</v>
      </c>
      <c r="F1207" s="612" t="s">
        <v>3045</v>
      </c>
      <c r="G1207" s="612" t="s">
        <v>3112</v>
      </c>
      <c r="H1207" s="613">
        <v>12.5</v>
      </c>
      <c r="I1207" s="612">
        <v>20</v>
      </c>
      <c r="J1207" s="614">
        <v>0</v>
      </c>
      <c r="K1207" s="613">
        <f t="shared" si="18"/>
        <v>250</v>
      </c>
      <c r="L1207" s="612" t="s">
        <v>3072</v>
      </c>
      <c r="M1207" s="612" t="s">
        <v>3153</v>
      </c>
      <c r="N1207" s="612" t="s">
        <v>3154</v>
      </c>
      <c r="O1207" s="612" t="s">
        <v>3155</v>
      </c>
      <c r="P1207" s="612" t="s">
        <v>3156</v>
      </c>
      <c r="Q1207" s="612" t="s">
        <v>3051</v>
      </c>
    </row>
    <row r="1208" spans="1:17">
      <c r="A1208" s="607">
        <v>43420</v>
      </c>
      <c r="B1208" s="607">
        <v>43457</v>
      </c>
      <c r="C1208" s="607">
        <v>43430</v>
      </c>
      <c r="D1208" s="608" t="s">
        <v>3184</v>
      </c>
      <c r="E1208" s="608" t="s">
        <v>3137</v>
      </c>
      <c r="F1208" s="608" t="s">
        <v>3104</v>
      </c>
      <c r="G1208" s="608" t="s">
        <v>3138</v>
      </c>
      <c r="H1208" s="609">
        <v>17.45</v>
      </c>
      <c r="I1208" s="608">
        <v>20</v>
      </c>
      <c r="J1208" s="610">
        <v>0</v>
      </c>
      <c r="K1208" s="609">
        <f t="shared" si="18"/>
        <v>349</v>
      </c>
      <c r="L1208" s="608" t="s">
        <v>3047</v>
      </c>
      <c r="M1208" s="608" t="s">
        <v>3315</v>
      </c>
      <c r="N1208" s="608" t="s">
        <v>3316</v>
      </c>
      <c r="O1208" s="608" t="s">
        <v>3317</v>
      </c>
      <c r="P1208" s="608" t="s">
        <v>3188</v>
      </c>
      <c r="Q1208" s="608" t="s">
        <v>3139</v>
      </c>
    </row>
    <row r="1209" spans="1:17">
      <c r="A1209" s="611">
        <v>43055</v>
      </c>
      <c r="B1209" s="611">
        <v>43139</v>
      </c>
      <c r="C1209" s="611">
        <v>43060</v>
      </c>
      <c r="D1209" s="612" t="s">
        <v>3184</v>
      </c>
      <c r="E1209" s="612" t="s">
        <v>3225</v>
      </c>
      <c r="F1209" s="612" t="s">
        <v>3108</v>
      </c>
      <c r="G1209" s="612" t="s">
        <v>3226</v>
      </c>
      <c r="H1209" s="613">
        <v>46</v>
      </c>
      <c r="I1209" s="612">
        <v>24</v>
      </c>
      <c r="J1209" s="614">
        <v>0</v>
      </c>
      <c r="K1209" s="613">
        <f t="shared" si="18"/>
        <v>1104</v>
      </c>
      <c r="L1209" s="612" t="s">
        <v>3047</v>
      </c>
      <c r="M1209" s="612" t="s">
        <v>3315</v>
      </c>
      <c r="N1209" s="612" t="s">
        <v>3316</v>
      </c>
      <c r="O1209" s="612" t="s">
        <v>3317</v>
      </c>
      <c r="P1209" s="612" t="s">
        <v>3188</v>
      </c>
      <c r="Q1209" s="612" t="s">
        <v>3055</v>
      </c>
    </row>
    <row r="1210" spans="1:17">
      <c r="A1210" s="607">
        <v>43055</v>
      </c>
      <c r="B1210" s="607">
        <v>43142</v>
      </c>
      <c r="C1210" s="607">
        <v>43060</v>
      </c>
      <c r="D1210" s="608" t="s">
        <v>3184</v>
      </c>
      <c r="E1210" s="608" t="s">
        <v>3136</v>
      </c>
      <c r="F1210" s="608" t="s">
        <v>3045</v>
      </c>
      <c r="G1210" s="608" t="s">
        <v>3117</v>
      </c>
      <c r="H1210" s="609">
        <v>55</v>
      </c>
      <c r="I1210" s="608">
        <v>8</v>
      </c>
      <c r="J1210" s="610">
        <v>0</v>
      </c>
      <c r="K1210" s="609">
        <f t="shared" si="18"/>
        <v>440</v>
      </c>
      <c r="L1210" s="608" t="s">
        <v>3047</v>
      </c>
      <c r="M1210" s="608" t="s">
        <v>3315</v>
      </c>
      <c r="N1210" s="608" t="s">
        <v>3316</v>
      </c>
      <c r="O1210" s="608" t="s">
        <v>3317</v>
      </c>
      <c r="P1210" s="608" t="s">
        <v>3188</v>
      </c>
      <c r="Q1210" s="608" t="s">
        <v>3102</v>
      </c>
    </row>
    <row r="1211" spans="1:17">
      <c r="A1211" s="611">
        <v>42690</v>
      </c>
      <c r="B1211" s="611">
        <v>42750</v>
      </c>
      <c r="C1211" s="611">
        <v>42691</v>
      </c>
      <c r="D1211" s="612" t="s">
        <v>3071</v>
      </c>
      <c r="E1211" s="612" t="s">
        <v>3122</v>
      </c>
      <c r="F1211" s="612" t="s">
        <v>3123</v>
      </c>
      <c r="G1211" s="612" t="s">
        <v>3124</v>
      </c>
      <c r="H1211" s="613">
        <v>24</v>
      </c>
      <c r="I1211" s="612">
        <v>21</v>
      </c>
      <c r="J1211" s="614">
        <v>0</v>
      </c>
      <c r="K1211" s="613">
        <f t="shared" si="18"/>
        <v>504</v>
      </c>
      <c r="L1211" s="612" t="s">
        <v>3047</v>
      </c>
      <c r="M1211" s="612" t="s">
        <v>3387</v>
      </c>
      <c r="N1211" s="612" t="s">
        <v>3388</v>
      </c>
      <c r="O1211" s="612" t="s">
        <v>186</v>
      </c>
      <c r="P1211" s="612" t="s">
        <v>389</v>
      </c>
      <c r="Q1211" s="612" t="s">
        <v>3125</v>
      </c>
    </row>
    <row r="1212" spans="1:17">
      <c r="A1212" s="607">
        <v>43420</v>
      </c>
      <c r="B1212" s="607">
        <v>43448</v>
      </c>
      <c r="C1212" s="607">
        <v>43429</v>
      </c>
      <c r="D1212" s="608" t="s">
        <v>3071</v>
      </c>
      <c r="E1212" s="608" t="s">
        <v>3091</v>
      </c>
      <c r="F1212" s="608" t="s">
        <v>3053</v>
      </c>
      <c r="G1212" s="608" t="s">
        <v>3092</v>
      </c>
      <c r="H1212" s="609">
        <v>19.5</v>
      </c>
      <c r="I1212" s="608">
        <v>40</v>
      </c>
      <c r="J1212" s="610">
        <v>0</v>
      </c>
      <c r="K1212" s="609">
        <f t="shared" si="18"/>
        <v>780</v>
      </c>
      <c r="L1212" s="608" t="s">
        <v>3047</v>
      </c>
      <c r="M1212" s="608" t="s">
        <v>3387</v>
      </c>
      <c r="N1212" s="608" t="s">
        <v>3388</v>
      </c>
      <c r="O1212" s="608" t="s">
        <v>186</v>
      </c>
      <c r="P1212" s="608" t="s">
        <v>389</v>
      </c>
      <c r="Q1212" s="608" t="s">
        <v>3093</v>
      </c>
    </row>
    <row r="1213" spans="1:17">
      <c r="A1213" s="611">
        <v>43055</v>
      </c>
      <c r="B1213" s="611">
        <v>43084</v>
      </c>
      <c r="C1213" s="611">
        <v>43064</v>
      </c>
      <c r="D1213" s="612" t="s">
        <v>3071</v>
      </c>
      <c r="E1213" s="612" t="s">
        <v>3172</v>
      </c>
      <c r="F1213" s="612" t="s">
        <v>3108</v>
      </c>
      <c r="G1213" s="612" t="s">
        <v>3173</v>
      </c>
      <c r="H1213" s="613">
        <v>15</v>
      </c>
      <c r="I1213" s="612">
        <v>28</v>
      </c>
      <c r="J1213" s="614">
        <v>0.15</v>
      </c>
      <c r="K1213" s="613">
        <f t="shared" si="18"/>
        <v>420</v>
      </c>
      <c r="L1213" s="612" t="s">
        <v>3047</v>
      </c>
      <c r="M1213" s="612" t="s">
        <v>3387</v>
      </c>
      <c r="N1213" s="612" t="s">
        <v>3388</v>
      </c>
      <c r="O1213" s="612" t="s">
        <v>186</v>
      </c>
      <c r="P1213" s="612" t="s">
        <v>389</v>
      </c>
      <c r="Q1213" s="612" t="s">
        <v>3139</v>
      </c>
    </row>
    <row r="1214" spans="1:17">
      <c r="A1214" s="607">
        <v>43421</v>
      </c>
      <c r="B1214" s="607">
        <v>43499</v>
      </c>
      <c r="C1214" s="607">
        <v>43425</v>
      </c>
      <c r="D1214" s="608" t="s">
        <v>3059</v>
      </c>
      <c r="E1214" s="608" t="s">
        <v>3159</v>
      </c>
      <c r="F1214" s="608" t="s">
        <v>3081</v>
      </c>
      <c r="G1214" s="608" t="s">
        <v>3160</v>
      </c>
      <c r="H1214" s="609">
        <v>21.35</v>
      </c>
      <c r="I1214" s="608">
        <v>4</v>
      </c>
      <c r="J1214" s="610">
        <v>0</v>
      </c>
      <c r="K1214" s="609">
        <f t="shared" si="18"/>
        <v>85.4</v>
      </c>
      <c r="L1214" s="608" t="s">
        <v>3072</v>
      </c>
      <c r="M1214" s="608" t="s">
        <v>3327</v>
      </c>
      <c r="N1214" s="608" t="s">
        <v>3328</v>
      </c>
      <c r="O1214" s="608" t="s">
        <v>3320</v>
      </c>
      <c r="P1214" s="608" t="s">
        <v>3188</v>
      </c>
      <c r="Q1214" s="608" t="s">
        <v>3083</v>
      </c>
    </row>
    <row r="1215" spans="1:17">
      <c r="A1215" s="611">
        <v>43421</v>
      </c>
      <c r="B1215" s="611">
        <v>43497</v>
      </c>
      <c r="C1215" s="611">
        <v>43429</v>
      </c>
      <c r="D1215" s="612" t="s">
        <v>3059</v>
      </c>
      <c r="E1215" s="612" t="s">
        <v>3140</v>
      </c>
      <c r="F1215" s="612" t="s">
        <v>3077</v>
      </c>
      <c r="G1215" s="612" t="s">
        <v>3141</v>
      </c>
      <c r="H1215" s="613">
        <v>19</v>
      </c>
      <c r="I1215" s="612">
        <v>5</v>
      </c>
      <c r="J1215" s="614">
        <v>0</v>
      </c>
      <c r="K1215" s="613">
        <f t="shared" si="18"/>
        <v>95</v>
      </c>
      <c r="L1215" s="612" t="s">
        <v>3072</v>
      </c>
      <c r="M1215" s="612" t="s">
        <v>3327</v>
      </c>
      <c r="N1215" s="612" t="s">
        <v>3328</v>
      </c>
      <c r="O1215" s="612" t="s">
        <v>3320</v>
      </c>
      <c r="P1215" s="612" t="s">
        <v>3188</v>
      </c>
      <c r="Q1215" s="612" t="s">
        <v>3142</v>
      </c>
    </row>
    <row r="1216" spans="1:17">
      <c r="A1216" s="607">
        <v>42691</v>
      </c>
      <c r="B1216" s="607">
        <v>42695</v>
      </c>
      <c r="C1216" s="607">
        <v>42694</v>
      </c>
      <c r="D1216" s="608" t="s">
        <v>3158</v>
      </c>
      <c r="E1216" s="608" t="s">
        <v>3375</v>
      </c>
      <c r="F1216" s="608" t="s">
        <v>3081</v>
      </c>
      <c r="G1216" s="608" t="s">
        <v>3376</v>
      </c>
      <c r="H1216" s="609">
        <v>40</v>
      </c>
      <c r="I1216" s="608">
        <v>40</v>
      </c>
      <c r="J1216" s="610">
        <v>0</v>
      </c>
      <c r="K1216" s="609">
        <f t="shared" si="18"/>
        <v>1600</v>
      </c>
      <c r="L1216" s="608" t="s">
        <v>3047</v>
      </c>
      <c r="M1216" s="608" t="s">
        <v>3438</v>
      </c>
      <c r="N1216" s="608" t="s">
        <v>3439</v>
      </c>
      <c r="O1216" s="608" t="s">
        <v>3440</v>
      </c>
      <c r="P1216" s="608" t="s">
        <v>988</v>
      </c>
      <c r="Q1216" s="608" t="s">
        <v>3191</v>
      </c>
    </row>
    <row r="1217" spans="1:17">
      <c r="A1217" s="611">
        <v>43056</v>
      </c>
      <c r="B1217" s="611">
        <v>43115</v>
      </c>
      <c r="C1217" s="611">
        <v>43058</v>
      </c>
      <c r="D1217" s="612" t="s">
        <v>3158</v>
      </c>
      <c r="E1217" s="612" t="s">
        <v>3060</v>
      </c>
      <c r="F1217" s="612" t="s">
        <v>3061</v>
      </c>
      <c r="G1217" s="612" t="s">
        <v>3062</v>
      </c>
      <c r="H1217" s="613">
        <v>53</v>
      </c>
      <c r="I1217" s="612">
        <v>28</v>
      </c>
      <c r="J1217" s="614">
        <v>0</v>
      </c>
      <c r="K1217" s="613">
        <f t="shared" si="18"/>
        <v>1484</v>
      </c>
      <c r="L1217" s="612" t="s">
        <v>3047</v>
      </c>
      <c r="M1217" s="612" t="s">
        <v>3438</v>
      </c>
      <c r="N1217" s="612" t="s">
        <v>3439</v>
      </c>
      <c r="O1217" s="612" t="s">
        <v>3440</v>
      </c>
      <c r="P1217" s="612" t="s">
        <v>988</v>
      </c>
      <c r="Q1217" s="612" t="s">
        <v>3067</v>
      </c>
    </row>
    <row r="1218" spans="1:17">
      <c r="A1218" s="607">
        <v>42691</v>
      </c>
      <c r="B1218" s="607">
        <v>42726</v>
      </c>
      <c r="C1218" s="607">
        <v>42694</v>
      </c>
      <c r="D1218" s="608" t="s">
        <v>3158</v>
      </c>
      <c r="E1218" s="608" t="s">
        <v>3100</v>
      </c>
      <c r="F1218" s="608" t="s">
        <v>3045</v>
      </c>
      <c r="G1218" s="608" t="s">
        <v>3101</v>
      </c>
      <c r="H1218" s="609">
        <v>34</v>
      </c>
      <c r="I1218" s="608">
        <v>10</v>
      </c>
      <c r="J1218" s="610">
        <v>0</v>
      </c>
      <c r="K1218" s="609">
        <f t="shared" si="18"/>
        <v>340</v>
      </c>
      <c r="L1218" s="608" t="s">
        <v>3047</v>
      </c>
      <c r="M1218" s="608" t="s">
        <v>3438</v>
      </c>
      <c r="N1218" s="608" t="s">
        <v>3439</v>
      </c>
      <c r="O1218" s="608" t="s">
        <v>3440</v>
      </c>
      <c r="P1218" s="608" t="s">
        <v>988</v>
      </c>
      <c r="Q1218" s="608" t="s">
        <v>3102</v>
      </c>
    </row>
    <row r="1219" spans="1:17">
      <c r="A1219" s="611">
        <v>43059</v>
      </c>
      <c r="B1219" s="611">
        <v>43124</v>
      </c>
      <c r="C1219" s="611">
        <v>43063</v>
      </c>
      <c r="D1219" s="612" t="s">
        <v>3158</v>
      </c>
      <c r="E1219" s="612" t="s">
        <v>3265</v>
      </c>
      <c r="F1219" s="612" t="s">
        <v>3104</v>
      </c>
      <c r="G1219" s="612" t="s">
        <v>3266</v>
      </c>
      <c r="H1219" s="613">
        <v>9.1999999999999993</v>
      </c>
      <c r="I1219" s="612">
        <v>5</v>
      </c>
      <c r="J1219" s="614">
        <v>0</v>
      </c>
      <c r="K1219" s="613">
        <f t="shared" ref="K1219:K1282" si="19">I1219*H1219</f>
        <v>46</v>
      </c>
      <c r="L1219" s="612" t="s">
        <v>3063</v>
      </c>
      <c r="M1219" s="612" t="s">
        <v>3435</v>
      </c>
      <c r="N1219" s="612" t="s">
        <v>3436</v>
      </c>
      <c r="O1219" s="612" t="s">
        <v>3437</v>
      </c>
      <c r="P1219" s="612" t="s">
        <v>1743</v>
      </c>
      <c r="Q1219" s="612" t="s">
        <v>3106</v>
      </c>
    </row>
    <row r="1220" spans="1:17">
      <c r="A1220" s="607">
        <v>42328</v>
      </c>
      <c r="B1220" s="607">
        <v>42373</v>
      </c>
      <c r="C1220" s="607">
        <v>42331</v>
      </c>
      <c r="D1220" s="608" t="s">
        <v>3158</v>
      </c>
      <c r="E1220" s="608" t="s">
        <v>3362</v>
      </c>
      <c r="F1220" s="608" t="s">
        <v>3104</v>
      </c>
      <c r="G1220" s="608" t="s">
        <v>3363</v>
      </c>
      <c r="H1220" s="609">
        <v>9.5</v>
      </c>
      <c r="I1220" s="608">
        <v>5</v>
      </c>
      <c r="J1220" s="610">
        <v>0</v>
      </c>
      <c r="K1220" s="609">
        <f t="shared" si="19"/>
        <v>47.5</v>
      </c>
      <c r="L1220" s="608" t="s">
        <v>3063</v>
      </c>
      <c r="M1220" s="608" t="s">
        <v>3435</v>
      </c>
      <c r="N1220" s="608" t="s">
        <v>3436</v>
      </c>
      <c r="O1220" s="608" t="s">
        <v>3437</v>
      </c>
      <c r="P1220" s="608" t="s">
        <v>1743</v>
      </c>
      <c r="Q1220" s="608" t="s">
        <v>3367</v>
      </c>
    </row>
    <row r="1221" spans="1:17">
      <c r="A1221" s="611">
        <v>42695</v>
      </c>
      <c r="B1221" s="611">
        <v>42776</v>
      </c>
      <c r="C1221" s="611">
        <v>42703</v>
      </c>
      <c r="D1221" s="612" t="s">
        <v>3043</v>
      </c>
      <c r="E1221" s="612" t="s">
        <v>3076</v>
      </c>
      <c r="F1221" s="612" t="s">
        <v>3077</v>
      </c>
      <c r="G1221" s="612" t="s">
        <v>3078</v>
      </c>
      <c r="H1221" s="613">
        <v>9.65</v>
      </c>
      <c r="I1221" s="612">
        <v>42</v>
      </c>
      <c r="J1221" s="614">
        <v>0</v>
      </c>
      <c r="K1221" s="613">
        <f t="shared" si="19"/>
        <v>405.3</v>
      </c>
      <c r="L1221" s="612" t="s">
        <v>3072</v>
      </c>
      <c r="M1221" s="612" t="s">
        <v>3347</v>
      </c>
      <c r="N1221" s="612" t="s">
        <v>3348</v>
      </c>
      <c r="O1221" s="612" t="s">
        <v>3349</v>
      </c>
      <c r="P1221" s="612" t="s">
        <v>3188</v>
      </c>
      <c r="Q1221" s="612" t="s">
        <v>3079</v>
      </c>
    </row>
    <row r="1222" spans="1:17">
      <c r="A1222" s="607">
        <v>43425</v>
      </c>
      <c r="B1222" s="607">
        <v>43491</v>
      </c>
      <c r="C1222" s="607">
        <v>43430</v>
      </c>
      <c r="D1222" s="608" t="s">
        <v>3043</v>
      </c>
      <c r="E1222" s="608" t="s">
        <v>3265</v>
      </c>
      <c r="F1222" s="608" t="s">
        <v>3104</v>
      </c>
      <c r="G1222" s="608" t="s">
        <v>3266</v>
      </c>
      <c r="H1222" s="609">
        <v>9.1999999999999993</v>
      </c>
      <c r="I1222" s="608">
        <v>12</v>
      </c>
      <c r="J1222" s="610">
        <v>0</v>
      </c>
      <c r="K1222" s="609">
        <f t="shared" si="19"/>
        <v>110.39999999999999</v>
      </c>
      <c r="L1222" s="608" t="s">
        <v>3072</v>
      </c>
      <c r="M1222" s="608" t="s">
        <v>3347</v>
      </c>
      <c r="N1222" s="608" t="s">
        <v>3348</v>
      </c>
      <c r="O1222" s="608" t="s">
        <v>3349</v>
      </c>
      <c r="P1222" s="608" t="s">
        <v>3188</v>
      </c>
      <c r="Q1222" s="608" t="s">
        <v>3106</v>
      </c>
    </row>
    <row r="1223" spans="1:17">
      <c r="A1223" s="611">
        <v>43060</v>
      </c>
      <c r="B1223" s="611">
        <v>43077</v>
      </c>
      <c r="C1223" s="611">
        <v>43064</v>
      </c>
      <c r="D1223" s="612" t="s">
        <v>3043</v>
      </c>
      <c r="E1223" s="612" t="s">
        <v>3143</v>
      </c>
      <c r="F1223" s="612" t="s">
        <v>3123</v>
      </c>
      <c r="G1223" s="612" t="s">
        <v>3144</v>
      </c>
      <c r="H1223" s="613">
        <v>32.799999999999997</v>
      </c>
      <c r="I1223" s="612">
        <v>120</v>
      </c>
      <c r="J1223" s="614">
        <v>0</v>
      </c>
      <c r="K1223" s="613">
        <f t="shared" si="19"/>
        <v>3935.9999999999995</v>
      </c>
      <c r="L1223" s="612" t="s">
        <v>3072</v>
      </c>
      <c r="M1223" s="612" t="s">
        <v>3347</v>
      </c>
      <c r="N1223" s="612" t="s">
        <v>3348</v>
      </c>
      <c r="O1223" s="612" t="s">
        <v>3349</v>
      </c>
      <c r="P1223" s="612" t="s">
        <v>3188</v>
      </c>
      <c r="Q1223" s="612" t="s">
        <v>3067</v>
      </c>
    </row>
    <row r="1224" spans="1:17">
      <c r="A1224" s="607">
        <v>43425</v>
      </c>
      <c r="B1224" s="607">
        <v>43470</v>
      </c>
      <c r="C1224" s="607">
        <v>43427</v>
      </c>
      <c r="D1224" s="608" t="s">
        <v>3084</v>
      </c>
      <c r="E1224" s="608" t="s">
        <v>3192</v>
      </c>
      <c r="F1224" s="608" t="s">
        <v>3053</v>
      </c>
      <c r="G1224" s="608" t="s">
        <v>3092</v>
      </c>
      <c r="H1224" s="609">
        <v>38</v>
      </c>
      <c r="I1224" s="608">
        <v>30</v>
      </c>
      <c r="J1224" s="610">
        <v>0</v>
      </c>
      <c r="K1224" s="609">
        <f t="shared" si="19"/>
        <v>1140</v>
      </c>
      <c r="L1224" s="608" t="s">
        <v>3063</v>
      </c>
      <c r="M1224" s="608" t="s">
        <v>3304</v>
      </c>
      <c r="N1224" s="608" t="s">
        <v>3305</v>
      </c>
      <c r="O1224" s="608" t="s">
        <v>3306</v>
      </c>
      <c r="P1224" s="608" t="s">
        <v>921</v>
      </c>
      <c r="Q1224" s="608" t="s">
        <v>3093</v>
      </c>
    </row>
    <row r="1225" spans="1:17">
      <c r="A1225" s="611">
        <v>42695</v>
      </c>
      <c r="B1225" s="611">
        <v>42785</v>
      </c>
      <c r="C1225" s="611">
        <v>42703</v>
      </c>
      <c r="D1225" s="612" t="s">
        <v>3084</v>
      </c>
      <c r="E1225" s="612" t="s">
        <v>3143</v>
      </c>
      <c r="F1225" s="612" t="s">
        <v>3123</v>
      </c>
      <c r="G1225" s="612" t="s">
        <v>3144</v>
      </c>
      <c r="H1225" s="613">
        <v>32.799999999999997</v>
      </c>
      <c r="I1225" s="612">
        <v>3</v>
      </c>
      <c r="J1225" s="614">
        <v>0.05</v>
      </c>
      <c r="K1225" s="613">
        <f t="shared" si="19"/>
        <v>98.399999999999991</v>
      </c>
      <c r="L1225" s="612" t="s">
        <v>3063</v>
      </c>
      <c r="M1225" s="612" t="s">
        <v>3304</v>
      </c>
      <c r="N1225" s="612" t="s">
        <v>3305</v>
      </c>
      <c r="O1225" s="612" t="s">
        <v>3306</v>
      </c>
      <c r="P1225" s="612" t="s">
        <v>921</v>
      </c>
      <c r="Q1225" s="612" t="s">
        <v>3067</v>
      </c>
    </row>
    <row r="1226" spans="1:17">
      <c r="A1226" s="607">
        <v>42696</v>
      </c>
      <c r="B1226" s="607">
        <v>42750</v>
      </c>
      <c r="C1226" s="607">
        <v>42706</v>
      </c>
      <c r="D1226" s="608" t="s">
        <v>3158</v>
      </c>
      <c r="E1226" s="608" t="s">
        <v>3233</v>
      </c>
      <c r="F1226" s="608" t="s">
        <v>3077</v>
      </c>
      <c r="G1226" s="608" t="s">
        <v>3234</v>
      </c>
      <c r="H1226" s="609">
        <v>31</v>
      </c>
      <c r="I1226" s="608">
        <v>18</v>
      </c>
      <c r="J1226" s="610">
        <v>0</v>
      </c>
      <c r="K1226" s="609">
        <f t="shared" si="19"/>
        <v>558</v>
      </c>
      <c r="L1226" s="608" t="s">
        <v>3063</v>
      </c>
      <c r="M1226" s="608" t="s">
        <v>3347</v>
      </c>
      <c r="N1226" s="608" t="s">
        <v>3348</v>
      </c>
      <c r="O1226" s="608" t="s">
        <v>3349</v>
      </c>
      <c r="P1226" s="608" t="s">
        <v>3188</v>
      </c>
      <c r="Q1226" s="608" t="s">
        <v>3121</v>
      </c>
    </row>
    <row r="1227" spans="1:17">
      <c r="A1227" s="611">
        <v>42696</v>
      </c>
      <c r="B1227" s="611">
        <v>42706</v>
      </c>
      <c r="C1227" s="611">
        <v>42702</v>
      </c>
      <c r="D1227" s="612" t="s">
        <v>3158</v>
      </c>
      <c r="E1227" s="612" t="s">
        <v>3415</v>
      </c>
      <c r="F1227" s="612" t="s">
        <v>3077</v>
      </c>
      <c r="G1227" s="612" t="s">
        <v>3416</v>
      </c>
      <c r="H1227" s="613">
        <v>9.5</v>
      </c>
      <c r="I1227" s="612">
        <v>110</v>
      </c>
      <c r="J1227" s="614">
        <v>0</v>
      </c>
      <c r="K1227" s="613">
        <f t="shared" si="19"/>
        <v>1045</v>
      </c>
      <c r="L1227" s="612" t="s">
        <v>3063</v>
      </c>
      <c r="M1227" s="612" t="s">
        <v>3347</v>
      </c>
      <c r="N1227" s="612" t="s">
        <v>3348</v>
      </c>
      <c r="O1227" s="612" t="s">
        <v>3349</v>
      </c>
      <c r="P1227" s="612" t="s">
        <v>3188</v>
      </c>
      <c r="Q1227" s="612" t="s">
        <v>3279</v>
      </c>
    </row>
    <row r="1228" spans="1:17">
      <c r="A1228" s="607">
        <v>43061</v>
      </c>
      <c r="B1228" s="607">
        <v>43120</v>
      </c>
      <c r="C1228" s="607">
        <v>43062</v>
      </c>
      <c r="D1228" s="608" t="s">
        <v>3158</v>
      </c>
      <c r="E1228" s="608" t="s">
        <v>3275</v>
      </c>
      <c r="F1228" s="608" t="s">
        <v>3077</v>
      </c>
      <c r="G1228" s="608" t="s">
        <v>3276</v>
      </c>
      <c r="H1228" s="609">
        <v>12</v>
      </c>
      <c r="I1228" s="608">
        <v>24</v>
      </c>
      <c r="J1228" s="610">
        <v>0</v>
      </c>
      <c r="K1228" s="609">
        <f t="shared" si="19"/>
        <v>288</v>
      </c>
      <c r="L1228" s="608" t="s">
        <v>3063</v>
      </c>
      <c r="M1228" s="608" t="s">
        <v>3347</v>
      </c>
      <c r="N1228" s="608" t="s">
        <v>3348</v>
      </c>
      <c r="O1228" s="608" t="s">
        <v>3349</v>
      </c>
      <c r="P1228" s="608" t="s">
        <v>3188</v>
      </c>
      <c r="Q1228" s="608" t="s">
        <v>3279</v>
      </c>
    </row>
    <row r="1229" spans="1:17">
      <c r="A1229" s="611">
        <v>43426</v>
      </c>
      <c r="B1229" s="611">
        <v>43427</v>
      </c>
      <c r="C1229" s="611">
        <v>43433</v>
      </c>
      <c r="D1229" s="612" t="s">
        <v>3158</v>
      </c>
      <c r="E1229" s="612" t="s">
        <v>3357</v>
      </c>
      <c r="F1229" s="612" t="s">
        <v>3104</v>
      </c>
      <c r="G1229" s="612" t="s">
        <v>3358</v>
      </c>
      <c r="H1229" s="613">
        <v>31.23</v>
      </c>
      <c r="I1229" s="612">
        <v>30</v>
      </c>
      <c r="J1229" s="614">
        <v>0</v>
      </c>
      <c r="K1229" s="613">
        <f t="shared" si="19"/>
        <v>936.9</v>
      </c>
      <c r="L1229" s="612" t="s">
        <v>3063</v>
      </c>
      <c r="M1229" s="612" t="s">
        <v>3347</v>
      </c>
      <c r="N1229" s="612" t="s">
        <v>3348</v>
      </c>
      <c r="O1229" s="612" t="s">
        <v>3349</v>
      </c>
      <c r="P1229" s="612" t="s">
        <v>3188</v>
      </c>
      <c r="Q1229" s="612" t="s">
        <v>3157</v>
      </c>
    </row>
    <row r="1230" spans="1:17">
      <c r="A1230" s="607">
        <v>43061</v>
      </c>
      <c r="B1230" s="607">
        <v>43080</v>
      </c>
      <c r="C1230" s="607">
        <v>43067</v>
      </c>
      <c r="D1230" s="608" t="s">
        <v>3043</v>
      </c>
      <c r="E1230" s="608" t="s">
        <v>3192</v>
      </c>
      <c r="F1230" s="608" t="s">
        <v>3053</v>
      </c>
      <c r="G1230" s="608" t="s">
        <v>3092</v>
      </c>
      <c r="H1230" s="609">
        <v>38</v>
      </c>
      <c r="I1230" s="608">
        <v>18</v>
      </c>
      <c r="J1230" s="610">
        <v>0.25</v>
      </c>
      <c r="K1230" s="609">
        <f t="shared" si="19"/>
        <v>684</v>
      </c>
      <c r="L1230" s="608" t="s">
        <v>3047</v>
      </c>
      <c r="M1230" s="608" t="s">
        <v>3347</v>
      </c>
      <c r="N1230" s="608" t="s">
        <v>3348</v>
      </c>
      <c r="O1230" s="608" t="s">
        <v>3349</v>
      </c>
      <c r="P1230" s="608" t="s">
        <v>3188</v>
      </c>
      <c r="Q1230" s="608" t="s">
        <v>3093</v>
      </c>
    </row>
    <row r="1231" spans="1:17">
      <c r="A1231" s="611">
        <v>42696</v>
      </c>
      <c r="B1231" s="611">
        <v>42796</v>
      </c>
      <c r="C1231" s="611">
        <v>42705</v>
      </c>
      <c r="D1231" s="612" t="s">
        <v>3043</v>
      </c>
      <c r="E1231" s="612" t="s">
        <v>3362</v>
      </c>
      <c r="F1231" s="612" t="s">
        <v>3104</v>
      </c>
      <c r="G1231" s="612" t="s">
        <v>3363</v>
      </c>
      <c r="H1231" s="613">
        <v>9.5</v>
      </c>
      <c r="I1231" s="612">
        <v>50</v>
      </c>
      <c r="J1231" s="614">
        <v>0.25</v>
      </c>
      <c r="K1231" s="613">
        <f t="shared" si="19"/>
        <v>475</v>
      </c>
      <c r="L1231" s="612" t="s">
        <v>3047</v>
      </c>
      <c r="M1231" s="612" t="s">
        <v>3347</v>
      </c>
      <c r="N1231" s="612" t="s">
        <v>3348</v>
      </c>
      <c r="O1231" s="612" t="s">
        <v>3349</v>
      </c>
      <c r="P1231" s="612" t="s">
        <v>3188</v>
      </c>
      <c r="Q1231" s="612" t="s">
        <v>3367</v>
      </c>
    </row>
    <row r="1232" spans="1:17">
      <c r="A1232" s="607">
        <v>42696</v>
      </c>
      <c r="B1232" s="607">
        <v>42759</v>
      </c>
      <c r="C1232" s="607">
        <v>42705</v>
      </c>
      <c r="D1232" s="608" t="s">
        <v>3043</v>
      </c>
      <c r="E1232" s="608" t="s">
        <v>3200</v>
      </c>
      <c r="F1232" s="608" t="s">
        <v>3123</v>
      </c>
      <c r="G1232" s="608" t="s">
        <v>3201</v>
      </c>
      <c r="H1232" s="609">
        <v>39</v>
      </c>
      <c r="I1232" s="608">
        <v>27</v>
      </c>
      <c r="J1232" s="610">
        <v>0.25</v>
      </c>
      <c r="K1232" s="609">
        <f t="shared" si="19"/>
        <v>1053</v>
      </c>
      <c r="L1232" s="608" t="s">
        <v>3047</v>
      </c>
      <c r="M1232" s="608" t="s">
        <v>3347</v>
      </c>
      <c r="N1232" s="608" t="s">
        <v>3348</v>
      </c>
      <c r="O1232" s="608" t="s">
        <v>3349</v>
      </c>
      <c r="P1232" s="608" t="s">
        <v>3188</v>
      </c>
      <c r="Q1232" s="608" t="s">
        <v>3139</v>
      </c>
    </row>
    <row r="1233" spans="1:17">
      <c r="A1233" s="611">
        <v>43061</v>
      </c>
      <c r="B1233" s="611">
        <v>43071</v>
      </c>
      <c r="C1233" s="611">
        <v>43066</v>
      </c>
      <c r="D1233" s="612" t="s">
        <v>3043</v>
      </c>
      <c r="E1233" s="612" t="s">
        <v>3130</v>
      </c>
      <c r="F1233" s="612" t="s">
        <v>3108</v>
      </c>
      <c r="G1233" s="612" t="s">
        <v>3131</v>
      </c>
      <c r="H1233" s="613">
        <v>19</v>
      </c>
      <c r="I1233" s="612">
        <v>30</v>
      </c>
      <c r="J1233" s="614">
        <v>0.25</v>
      </c>
      <c r="K1233" s="613">
        <f t="shared" si="19"/>
        <v>570</v>
      </c>
      <c r="L1233" s="612" t="s">
        <v>3047</v>
      </c>
      <c r="M1233" s="612" t="s">
        <v>3347</v>
      </c>
      <c r="N1233" s="612" t="s">
        <v>3348</v>
      </c>
      <c r="O1233" s="612" t="s">
        <v>3349</v>
      </c>
      <c r="P1233" s="612" t="s">
        <v>3188</v>
      </c>
      <c r="Q1233" s="612" t="s">
        <v>3135</v>
      </c>
    </row>
    <row r="1234" spans="1:17">
      <c r="A1234" s="607">
        <v>43426</v>
      </c>
      <c r="B1234" s="607">
        <v>43489</v>
      </c>
      <c r="C1234" s="607">
        <v>43431</v>
      </c>
      <c r="D1234" s="608" t="s">
        <v>3043</v>
      </c>
      <c r="E1234" s="608" t="s">
        <v>3332</v>
      </c>
      <c r="F1234" s="608" t="s">
        <v>3077</v>
      </c>
      <c r="G1234" s="608" t="s">
        <v>3333</v>
      </c>
      <c r="H1234" s="609">
        <v>13.25</v>
      </c>
      <c r="I1234" s="608">
        <v>12</v>
      </c>
      <c r="J1234" s="610">
        <v>0.25</v>
      </c>
      <c r="K1234" s="609">
        <f t="shared" si="19"/>
        <v>159</v>
      </c>
      <c r="L1234" s="608" t="s">
        <v>3047</v>
      </c>
      <c r="M1234" s="608" t="s">
        <v>3347</v>
      </c>
      <c r="N1234" s="608" t="s">
        <v>3348</v>
      </c>
      <c r="O1234" s="608" t="s">
        <v>3349</v>
      </c>
      <c r="P1234" s="608" t="s">
        <v>3188</v>
      </c>
      <c r="Q1234" s="608" t="s">
        <v>3334</v>
      </c>
    </row>
    <row r="1235" spans="1:17">
      <c r="A1235" s="611">
        <v>43062</v>
      </c>
      <c r="B1235" s="611">
        <v>43155</v>
      </c>
      <c r="C1235" s="611">
        <v>43071</v>
      </c>
      <c r="D1235" s="612" t="s">
        <v>3084</v>
      </c>
      <c r="E1235" s="612" t="s">
        <v>3235</v>
      </c>
      <c r="F1235" s="612" t="s">
        <v>3045</v>
      </c>
      <c r="G1235" s="612" t="s">
        <v>3206</v>
      </c>
      <c r="H1235" s="613">
        <v>21.5</v>
      </c>
      <c r="I1235" s="612">
        <v>30</v>
      </c>
      <c r="J1235" s="614">
        <v>0</v>
      </c>
      <c r="K1235" s="613">
        <f t="shared" si="19"/>
        <v>645</v>
      </c>
      <c r="L1235" s="612" t="s">
        <v>3063</v>
      </c>
      <c r="M1235" s="612" t="s">
        <v>3359</v>
      </c>
      <c r="N1235" s="612" t="s">
        <v>3360</v>
      </c>
      <c r="O1235" s="612" t="s">
        <v>3361</v>
      </c>
      <c r="P1235" s="612" t="s">
        <v>982</v>
      </c>
      <c r="Q1235" s="612" t="s">
        <v>3099</v>
      </c>
    </row>
    <row r="1236" spans="1:17">
      <c r="A1236" s="607">
        <v>43427</v>
      </c>
      <c r="B1236" s="607">
        <v>43435</v>
      </c>
      <c r="C1236" s="607">
        <v>43428</v>
      </c>
      <c r="D1236" s="608" t="s">
        <v>3084</v>
      </c>
      <c r="E1236" s="608" t="s">
        <v>3233</v>
      </c>
      <c r="F1236" s="608" t="s">
        <v>3077</v>
      </c>
      <c r="G1236" s="608" t="s">
        <v>3234</v>
      </c>
      <c r="H1236" s="609">
        <v>31</v>
      </c>
      <c r="I1236" s="608">
        <v>21</v>
      </c>
      <c r="J1236" s="610">
        <v>0</v>
      </c>
      <c r="K1236" s="609">
        <f t="shared" si="19"/>
        <v>651</v>
      </c>
      <c r="L1236" s="608" t="s">
        <v>3063</v>
      </c>
      <c r="M1236" s="608" t="s">
        <v>3359</v>
      </c>
      <c r="N1236" s="608" t="s">
        <v>3360</v>
      </c>
      <c r="O1236" s="608" t="s">
        <v>3361</v>
      </c>
      <c r="P1236" s="608" t="s">
        <v>982</v>
      </c>
      <c r="Q1236" s="608" t="s">
        <v>3121</v>
      </c>
    </row>
    <row r="1237" spans="1:17">
      <c r="A1237" s="611">
        <v>42698</v>
      </c>
      <c r="B1237" s="611">
        <v>42765</v>
      </c>
      <c r="C1237" s="611">
        <v>42706</v>
      </c>
      <c r="D1237" s="612" t="s">
        <v>3071</v>
      </c>
      <c r="E1237" s="612" t="s">
        <v>3431</v>
      </c>
      <c r="F1237" s="612" t="s">
        <v>3081</v>
      </c>
      <c r="G1237" s="612" t="s">
        <v>3432</v>
      </c>
      <c r="H1237" s="613">
        <v>28.5</v>
      </c>
      <c r="I1237" s="612">
        <v>10</v>
      </c>
      <c r="J1237" s="614">
        <v>0</v>
      </c>
      <c r="K1237" s="613">
        <f t="shared" si="19"/>
        <v>285</v>
      </c>
      <c r="L1237" s="612" t="s">
        <v>3072</v>
      </c>
      <c r="M1237" s="612" t="s">
        <v>3443</v>
      </c>
      <c r="N1237" s="612" t="s">
        <v>3444</v>
      </c>
      <c r="O1237" s="612" t="s">
        <v>3430</v>
      </c>
      <c r="P1237" s="612" t="s">
        <v>2159</v>
      </c>
      <c r="Q1237" s="612" t="s">
        <v>3179</v>
      </c>
    </row>
    <row r="1238" spans="1:17">
      <c r="A1238" s="607">
        <v>43428</v>
      </c>
      <c r="B1238" s="607">
        <v>43522</v>
      </c>
      <c r="C1238" s="607">
        <v>43433</v>
      </c>
      <c r="D1238" s="608" t="s">
        <v>3071</v>
      </c>
      <c r="E1238" s="608" t="s">
        <v>3165</v>
      </c>
      <c r="F1238" s="608" t="s">
        <v>3104</v>
      </c>
      <c r="G1238" s="608" t="s">
        <v>3166</v>
      </c>
      <c r="H1238" s="609">
        <v>10</v>
      </c>
      <c r="I1238" s="608">
        <v>5</v>
      </c>
      <c r="J1238" s="610">
        <v>0</v>
      </c>
      <c r="K1238" s="609">
        <f t="shared" si="19"/>
        <v>50</v>
      </c>
      <c r="L1238" s="608" t="s">
        <v>3072</v>
      </c>
      <c r="M1238" s="608" t="s">
        <v>3443</v>
      </c>
      <c r="N1238" s="608" t="s">
        <v>3444</v>
      </c>
      <c r="O1238" s="608" t="s">
        <v>3430</v>
      </c>
      <c r="P1238" s="608" t="s">
        <v>2159</v>
      </c>
      <c r="Q1238" s="608" t="s">
        <v>3106</v>
      </c>
    </row>
    <row r="1239" spans="1:17">
      <c r="A1239" s="611">
        <v>42332</v>
      </c>
      <c r="B1239" s="611">
        <v>42400</v>
      </c>
      <c r="C1239" s="611">
        <v>42336</v>
      </c>
      <c r="D1239" s="612" t="s">
        <v>3071</v>
      </c>
      <c r="E1239" s="612" t="s">
        <v>3060</v>
      </c>
      <c r="F1239" s="612" t="s">
        <v>3061</v>
      </c>
      <c r="G1239" s="612" t="s">
        <v>3062</v>
      </c>
      <c r="H1239" s="613">
        <v>53</v>
      </c>
      <c r="I1239" s="612">
        <v>7</v>
      </c>
      <c r="J1239" s="614">
        <v>0</v>
      </c>
      <c r="K1239" s="613">
        <f t="shared" si="19"/>
        <v>371</v>
      </c>
      <c r="L1239" s="612" t="s">
        <v>3072</v>
      </c>
      <c r="M1239" s="612" t="s">
        <v>3443</v>
      </c>
      <c r="N1239" s="612" t="s">
        <v>3444</v>
      </c>
      <c r="O1239" s="612" t="s">
        <v>3430</v>
      </c>
      <c r="P1239" s="612" t="s">
        <v>2159</v>
      </c>
      <c r="Q1239" s="612" t="s">
        <v>3067</v>
      </c>
    </row>
    <row r="1240" spans="1:17">
      <c r="A1240" s="607">
        <v>43063</v>
      </c>
      <c r="B1240" s="607">
        <v>43075</v>
      </c>
      <c r="C1240" s="607">
        <v>43067</v>
      </c>
      <c r="D1240" s="608" t="s">
        <v>3158</v>
      </c>
      <c r="E1240" s="608" t="s">
        <v>3165</v>
      </c>
      <c r="F1240" s="608" t="s">
        <v>3104</v>
      </c>
      <c r="G1240" s="608" t="s">
        <v>3166</v>
      </c>
      <c r="H1240" s="609">
        <v>10</v>
      </c>
      <c r="I1240" s="608">
        <v>32</v>
      </c>
      <c r="J1240" s="610">
        <v>0.05</v>
      </c>
      <c r="K1240" s="609">
        <f t="shared" si="19"/>
        <v>320</v>
      </c>
      <c r="L1240" s="608" t="s">
        <v>3072</v>
      </c>
      <c r="M1240" s="608" t="s">
        <v>3212</v>
      </c>
      <c r="N1240" s="608" t="s">
        <v>3213</v>
      </c>
      <c r="O1240" s="608" t="s">
        <v>3214</v>
      </c>
      <c r="P1240" s="608" t="s">
        <v>910</v>
      </c>
      <c r="Q1240" s="608" t="s">
        <v>3106</v>
      </c>
    </row>
    <row r="1241" spans="1:17">
      <c r="A1241" s="611">
        <v>43063</v>
      </c>
      <c r="B1241" s="611">
        <v>43157</v>
      </c>
      <c r="C1241" s="611">
        <v>43067</v>
      </c>
      <c r="D1241" s="612" t="s">
        <v>3158</v>
      </c>
      <c r="E1241" s="612" t="s">
        <v>3286</v>
      </c>
      <c r="F1241" s="612" t="s">
        <v>3123</v>
      </c>
      <c r="G1241" s="612" t="s">
        <v>3287</v>
      </c>
      <c r="H1241" s="613">
        <v>7.45</v>
      </c>
      <c r="I1241" s="612">
        <v>15</v>
      </c>
      <c r="J1241" s="614">
        <v>0</v>
      </c>
      <c r="K1241" s="613">
        <f t="shared" si="19"/>
        <v>111.75</v>
      </c>
      <c r="L1241" s="612" t="s">
        <v>3072</v>
      </c>
      <c r="M1241" s="612" t="s">
        <v>3212</v>
      </c>
      <c r="N1241" s="612" t="s">
        <v>3213</v>
      </c>
      <c r="O1241" s="612" t="s">
        <v>3214</v>
      </c>
      <c r="P1241" s="612" t="s">
        <v>910</v>
      </c>
      <c r="Q1241" s="612" t="s">
        <v>3125</v>
      </c>
    </row>
    <row r="1242" spans="1:17">
      <c r="A1242" s="607">
        <v>43063</v>
      </c>
      <c r="B1242" s="607">
        <v>43095</v>
      </c>
      <c r="C1242" s="607">
        <v>43071</v>
      </c>
      <c r="D1242" s="608" t="s">
        <v>3158</v>
      </c>
      <c r="E1242" s="608" t="s">
        <v>3302</v>
      </c>
      <c r="F1242" s="608" t="s">
        <v>3045</v>
      </c>
      <c r="G1242" s="608" t="s">
        <v>3303</v>
      </c>
      <c r="H1242" s="609">
        <v>36</v>
      </c>
      <c r="I1242" s="608">
        <v>25</v>
      </c>
      <c r="J1242" s="610">
        <v>0.05</v>
      </c>
      <c r="K1242" s="609">
        <f t="shared" si="19"/>
        <v>900</v>
      </c>
      <c r="L1242" s="608" t="s">
        <v>3072</v>
      </c>
      <c r="M1242" s="608" t="s">
        <v>3212</v>
      </c>
      <c r="N1242" s="608" t="s">
        <v>3213</v>
      </c>
      <c r="O1242" s="608" t="s">
        <v>3214</v>
      </c>
      <c r="P1242" s="608" t="s">
        <v>910</v>
      </c>
      <c r="Q1242" s="608" t="s">
        <v>3099</v>
      </c>
    </row>
    <row r="1243" spans="1:17">
      <c r="A1243" s="611">
        <v>42335</v>
      </c>
      <c r="B1243" s="611">
        <v>42432</v>
      </c>
      <c r="C1243" s="611">
        <v>42343</v>
      </c>
      <c r="D1243" s="612" t="s">
        <v>3158</v>
      </c>
      <c r="E1243" s="612" t="s">
        <v>3140</v>
      </c>
      <c r="F1243" s="612" t="s">
        <v>3077</v>
      </c>
      <c r="G1243" s="612" t="s">
        <v>3141</v>
      </c>
      <c r="H1243" s="613">
        <v>19</v>
      </c>
      <c r="I1243" s="612">
        <v>40</v>
      </c>
      <c r="J1243" s="614">
        <v>0</v>
      </c>
      <c r="K1243" s="613">
        <f t="shared" si="19"/>
        <v>760</v>
      </c>
      <c r="L1243" s="612" t="s">
        <v>3047</v>
      </c>
      <c r="M1243" s="612" t="s">
        <v>3344</v>
      </c>
      <c r="N1243" s="612" t="s">
        <v>3345</v>
      </c>
      <c r="O1243" s="612" t="s">
        <v>3346</v>
      </c>
      <c r="P1243" s="612" t="s">
        <v>910</v>
      </c>
      <c r="Q1243" s="612" t="s">
        <v>3142</v>
      </c>
    </row>
    <row r="1244" spans="1:17">
      <c r="A1244" s="607">
        <v>43066</v>
      </c>
      <c r="B1244" s="607">
        <v>43157</v>
      </c>
      <c r="C1244" s="607">
        <v>43067</v>
      </c>
      <c r="D1244" s="608" t="s">
        <v>3158</v>
      </c>
      <c r="E1244" s="608" t="s">
        <v>3177</v>
      </c>
      <c r="F1244" s="608" t="s">
        <v>3104</v>
      </c>
      <c r="G1244" s="608" t="s">
        <v>3178</v>
      </c>
      <c r="H1244" s="609">
        <v>49.3</v>
      </c>
      <c r="I1244" s="608">
        <v>20</v>
      </c>
      <c r="J1244" s="610">
        <v>0</v>
      </c>
      <c r="K1244" s="609">
        <f t="shared" si="19"/>
        <v>986</v>
      </c>
      <c r="L1244" s="608" t="s">
        <v>3047</v>
      </c>
      <c r="M1244" s="608" t="s">
        <v>3344</v>
      </c>
      <c r="N1244" s="608" t="s">
        <v>3345</v>
      </c>
      <c r="O1244" s="608" t="s">
        <v>3346</v>
      </c>
      <c r="P1244" s="608" t="s">
        <v>910</v>
      </c>
      <c r="Q1244" s="608" t="s">
        <v>3179</v>
      </c>
    </row>
    <row r="1245" spans="1:17">
      <c r="A1245" s="611">
        <v>42701</v>
      </c>
      <c r="B1245" s="611">
        <v>42711</v>
      </c>
      <c r="C1245" s="611">
        <v>42709</v>
      </c>
      <c r="D1245" s="612" t="s">
        <v>3158</v>
      </c>
      <c r="E1245" s="612" t="s">
        <v>3137</v>
      </c>
      <c r="F1245" s="612" t="s">
        <v>3104</v>
      </c>
      <c r="G1245" s="612" t="s">
        <v>3138</v>
      </c>
      <c r="H1245" s="613">
        <v>17.45</v>
      </c>
      <c r="I1245" s="612">
        <v>20</v>
      </c>
      <c r="J1245" s="614">
        <v>0</v>
      </c>
      <c r="K1245" s="613">
        <f t="shared" si="19"/>
        <v>349</v>
      </c>
      <c r="L1245" s="612" t="s">
        <v>3047</v>
      </c>
      <c r="M1245" s="612" t="s">
        <v>3344</v>
      </c>
      <c r="N1245" s="612" t="s">
        <v>3345</v>
      </c>
      <c r="O1245" s="612" t="s">
        <v>3346</v>
      </c>
      <c r="P1245" s="612" t="s">
        <v>910</v>
      </c>
      <c r="Q1245" s="612" t="s">
        <v>3139</v>
      </c>
    </row>
    <row r="1246" spans="1:17">
      <c r="A1246" s="607">
        <v>42701</v>
      </c>
      <c r="B1246" s="607">
        <v>42745</v>
      </c>
      <c r="C1246" s="607">
        <v>42702</v>
      </c>
      <c r="D1246" s="608" t="s">
        <v>3158</v>
      </c>
      <c r="E1246" s="608" t="s">
        <v>3205</v>
      </c>
      <c r="F1246" s="608" t="s">
        <v>3045</v>
      </c>
      <c r="G1246" s="608" t="s">
        <v>3206</v>
      </c>
      <c r="H1246" s="609">
        <v>38</v>
      </c>
      <c r="I1246" s="608">
        <v>36</v>
      </c>
      <c r="J1246" s="610">
        <v>0</v>
      </c>
      <c r="K1246" s="609">
        <f t="shared" si="19"/>
        <v>1368</v>
      </c>
      <c r="L1246" s="608" t="s">
        <v>3047</v>
      </c>
      <c r="M1246" s="608" t="s">
        <v>3344</v>
      </c>
      <c r="N1246" s="608" t="s">
        <v>3345</v>
      </c>
      <c r="O1246" s="608" t="s">
        <v>3346</v>
      </c>
      <c r="P1246" s="608" t="s">
        <v>910</v>
      </c>
      <c r="Q1246" s="608" t="s">
        <v>3058</v>
      </c>
    </row>
    <row r="1247" spans="1:17">
      <c r="A1247" s="611">
        <v>42335</v>
      </c>
      <c r="B1247" s="611">
        <v>42428</v>
      </c>
      <c r="C1247" s="611">
        <v>42337</v>
      </c>
      <c r="D1247" s="612" t="s">
        <v>3184</v>
      </c>
      <c r="E1247" s="612" t="s">
        <v>3193</v>
      </c>
      <c r="F1247" s="612" t="s">
        <v>3077</v>
      </c>
      <c r="G1247" s="612" t="s">
        <v>3194</v>
      </c>
      <c r="H1247" s="613">
        <v>25.89</v>
      </c>
      <c r="I1247" s="612">
        <v>3</v>
      </c>
      <c r="J1247" s="614">
        <v>0.25</v>
      </c>
      <c r="K1247" s="613">
        <f t="shared" si="19"/>
        <v>77.67</v>
      </c>
      <c r="L1247" s="612" t="s">
        <v>3072</v>
      </c>
      <c r="M1247" s="612" t="s">
        <v>3467</v>
      </c>
      <c r="N1247" s="612" t="s">
        <v>3468</v>
      </c>
      <c r="O1247" s="612" t="s">
        <v>3469</v>
      </c>
      <c r="P1247" s="612" t="s">
        <v>3188</v>
      </c>
      <c r="Q1247" s="612" t="s">
        <v>3195</v>
      </c>
    </row>
    <row r="1248" spans="1:17">
      <c r="A1248" s="607">
        <v>42701</v>
      </c>
      <c r="B1248" s="607">
        <v>42732</v>
      </c>
      <c r="C1248" s="607">
        <v>42708</v>
      </c>
      <c r="D1248" s="608" t="s">
        <v>3184</v>
      </c>
      <c r="E1248" s="608" t="s">
        <v>3286</v>
      </c>
      <c r="F1248" s="608" t="s">
        <v>3123</v>
      </c>
      <c r="G1248" s="608" t="s">
        <v>3287</v>
      </c>
      <c r="H1248" s="609">
        <v>7.45</v>
      </c>
      <c r="I1248" s="608">
        <v>40</v>
      </c>
      <c r="J1248" s="610">
        <v>0.25</v>
      </c>
      <c r="K1248" s="609">
        <f t="shared" si="19"/>
        <v>298</v>
      </c>
      <c r="L1248" s="608" t="s">
        <v>3072</v>
      </c>
      <c r="M1248" s="608" t="s">
        <v>3467</v>
      </c>
      <c r="N1248" s="608" t="s">
        <v>3468</v>
      </c>
      <c r="O1248" s="608" t="s">
        <v>3469</v>
      </c>
      <c r="P1248" s="608" t="s">
        <v>3188</v>
      </c>
      <c r="Q1248" s="608" t="s">
        <v>3125</v>
      </c>
    </row>
    <row r="1249" spans="1:17">
      <c r="A1249" s="611">
        <v>43066</v>
      </c>
      <c r="B1249" s="611">
        <v>43081</v>
      </c>
      <c r="C1249" s="611">
        <v>43066</v>
      </c>
      <c r="D1249" s="612" t="s">
        <v>3184</v>
      </c>
      <c r="E1249" s="612" t="s">
        <v>3300</v>
      </c>
      <c r="F1249" s="612" t="s">
        <v>3077</v>
      </c>
      <c r="G1249" s="612" t="s">
        <v>3301</v>
      </c>
      <c r="H1249" s="613">
        <v>62.5</v>
      </c>
      <c r="I1249" s="612">
        <v>12</v>
      </c>
      <c r="J1249" s="614">
        <v>0.25</v>
      </c>
      <c r="K1249" s="613">
        <f t="shared" si="19"/>
        <v>750</v>
      </c>
      <c r="L1249" s="612" t="s">
        <v>3072</v>
      </c>
      <c r="M1249" s="612" t="s">
        <v>3467</v>
      </c>
      <c r="N1249" s="612" t="s">
        <v>3468</v>
      </c>
      <c r="O1249" s="612" t="s">
        <v>3469</v>
      </c>
      <c r="P1249" s="612" t="s">
        <v>3188</v>
      </c>
      <c r="Q1249" s="612" t="s">
        <v>3139</v>
      </c>
    </row>
    <row r="1250" spans="1:17">
      <c r="A1250" s="607">
        <v>43432</v>
      </c>
      <c r="B1250" s="607">
        <v>43471</v>
      </c>
      <c r="C1250" s="607">
        <v>43435</v>
      </c>
      <c r="D1250" s="608" t="s">
        <v>3184</v>
      </c>
      <c r="E1250" s="608" t="s">
        <v>3180</v>
      </c>
      <c r="F1250" s="608" t="s">
        <v>3108</v>
      </c>
      <c r="G1250" s="608" t="s">
        <v>3131</v>
      </c>
      <c r="H1250" s="609">
        <v>18</v>
      </c>
      <c r="I1250" s="608">
        <v>21</v>
      </c>
      <c r="J1250" s="610">
        <v>0</v>
      </c>
      <c r="K1250" s="609">
        <f t="shared" si="19"/>
        <v>378</v>
      </c>
      <c r="L1250" s="608" t="s">
        <v>3072</v>
      </c>
      <c r="M1250" s="608" t="s">
        <v>3181</v>
      </c>
      <c r="N1250" s="608" t="s">
        <v>3182</v>
      </c>
      <c r="O1250" s="608" t="s">
        <v>3075</v>
      </c>
      <c r="P1250" s="608" t="s">
        <v>988</v>
      </c>
      <c r="Q1250" s="608" t="s">
        <v>3183</v>
      </c>
    </row>
    <row r="1251" spans="1:17">
      <c r="A1251" s="611">
        <v>43432</v>
      </c>
      <c r="B1251" s="611">
        <v>43498</v>
      </c>
      <c r="C1251" s="611">
        <v>43434</v>
      </c>
      <c r="D1251" s="612" t="s">
        <v>3184</v>
      </c>
      <c r="E1251" s="612" t="s">
        <v>3235</v>
      </c>
      <c r="F1251" s="612" t="s">
        <v>3045</v>
      </c>
      <c r="G1251" s="612" t="s">
        <v>3206</v>
      </c>
      <c r="H1251" s="613">
        <v>21.5</v>
      </c>
      <c r="I1251" s="612">
        <v>8</v>
      </c>
      <c r="J1251" s="614">
        <v>0</v>
      </c>
      <c r="K1251" s="613">
        <f t="shared" si="19"/>
        <v>172</v>
      </c>
      <c r="L1251" s="612" t="s">
        <v>3072</v>
      </c>
      <c r="M1251" s="612" t="s">
        <v>3181</v>
      </c>
      <c r="N1251" s="612" t="s">
        <v>3182</v>
      </c>
      <c r="O1251" s="612" t="s">
        <v>3075</v>
      </c>
      <c r="P1251" s="612" t="s">
        <v>988</v>
      </c>
      <c r="Q1251" s="612" t="s">
        <v>3099</v>
      </c>
    </row>
    <row r="1252" spans="1:17">
      <c r="A1252" s="607">
        <v>42337</v>
      </c>
      <c r="B1252" s="607">
        <v>42368</v>
      </c>
      <c r="C1252" s="607">
        <v>42346</v>
      </c>
      <c r="D1252" s="608" t="s">
        <v>3043</v>
      </c>
      <c r="E1252" s="608" t="s">
        <v>3253</v>
      </c>
      <c r="F1252" s="608" t="s">
        <v>3081</v>
      </c>
      <c r="G1252" s="608" t="s">
        <v>3254</v>
      </c>
      <c r="H1252" s="609">
        <v>19.45</v>
      </c>
      <c r="I1252" s="608">
        <v>50</v>
      </c>
      <c r="J1252" s="610">
        <v>0.05</v>
      </c>
      <c r="K1252" s="609">
        <f t="shared" si="19"/>
        <v>972.5</v>
      </c>
      <c r="L1252" s="608" t="s">
        <v>3047</v>
      </c>
      <c r="M1252" s="608" t="s">
        <v>3230</v>
      </c>
      <c r="N1252" s="608" t="s">
        <v>3231</v>
      </c>
      <c r="O1252" s="608" t="s">
        <v>3232</v>
      </c>
      <c r="P1252" s="608" t="s">
        <v>910</v>
      </c>
      <c r="Q1252" s="608" t="s">
        <v>3055</v>
      </c>
    </row>
    <row r="1253" spans="1:17">
      <c r="A1253" s="611">
        <v>42703</v>
      </c>
      <c r="B1253" s="611">
        <v>42746</v>
      </c>
      <c r="C1253" s="611">
        <v>42709</v>
      </c>
      <c r="D1253" s="612" t="s">
        <v>3184</v>
      </c>
      <c r="E1253" s="612" t="s">
        <v>3260</v>
      </c>
      <c r="F1253" s="612" t="s">
        <v>3108</v>
      </c>
      <c r="G1253" s="612" t="s">
        <v>3261</v>
      </c>
      <c r="H1253" s="613">
        <v>7.75</v>
      </c>
      <c r="I1253" s="612">
        <v>42</v>
      </c>
      <c r="J1253" s="614">
        <v>0</v>
      </c>
      <c r="K1253" s="613">
        <f t="shared" si="19"/>
        <v>325.5</v>
      </c>
      <c r="L1253" s="612" t="s">
        <v>3063</v>
      </c>
      <c r="M1253" s="612" t="s">
        <v>3347</v>
      </c>
      <c r="N1253" s="612" t="s">
        <v>3348</v>
      </c>
      <c r="O1253" s="612" t="s">
        <v>3349</v>
      </c>
      <c r="P1253" s="612" t="s">
        <v>3188</v>
      </c>
      <c r="Q1253" s="612" t="s">
        <v>3150</v>
      </c>
    </row>
    <row r="1254" spans="1:17">
      <c r="A1254" s="607">
        <v>43068</v>
      </c>
      <c r="B1254" s="607">
        <v>43133</v>
      </c>
      <c r="C1254" s="607">
        <v>43071</v>
      </c>
      <c r="D1254" s="608" t="s">
        <v>3184</v>
      </c>
      <c r="E1254" s="608" t="s">
        <v>3281</v>
      </c>
      <c r="F1254" s="608" t="s">
        <v>3104</v>
      </c>
      <c r="G1254" s="608" t="s">
        <v>3282</v>
      </c>
      <c r="H1254" s="609">
        <v>12.5</v>
      </c>
      <c r="I1254" s="608">
        <v>45</v>
      </c>
      <c r="J1254" s="610">
        <v>0</v>
      </c>
      <c r="K1254" s="609">
        <f t="shared" si="19"/>
        <v>562.5</v>
      </c>
      <c r="L1254" s="608" t="s">
        <v>3063</v>
      </c>
      <c r="M1254" s="608" t="s">
        <v>3347</v>
      </c>
      <c r="N1254" s="608" t="s">
        <v>3348</v>
      </c>
      <c r="O1254" s="608" t="s">
        <v>3349</v>
      </c>
      <c r="P1254" s="608" t="s">
        <v>3188</v>
      </c>
      <c r="Q1254" s="608" t="s">
        <v>3106</v>
      </c>
    </row>
    <row r="1255" spans="1:17">
      <c r="A1255" s="611">
        <v>42703</v>
      </c>
      <c r="B1255" s="611">
        <v>42732</v>
      </c>
      <c r="C1255" s="611">
        <v>42703</v>
      </c>
      <c r="D1255" s="612" t="s">
        <v>3184</v>
      </c>
      <c r="E1255" s="612" t="s">
        <v>3111</v>
      </c>
      <c r="F1255" s="612" t="s">
        <v>3045</v>
      </c>
      <c r="G1255" s="612" t="s">
        <v>3112</v>
      </c>
      <c r="H1255" s="613">
        <v>12.5</v>
      </c>
      <c r="I1255" s="612">
        <v>50</v>
      </c>
      <c r="J1255" s="614">
        <v>0</v>
      </c>
      <c r="K1255" s="613">
        <f t="shared" si="19"/>
        <v>625</v>
      </c>
      <c r="L1255" s="612" t="s">
        <v>3063</v>
      </c>
      <c r="M1255" s="612" t="s">
        <v>3347</v>
      </c>
      <c r="N1255" s="612" t="s">
        <v>3348</v>
      </c>
      <c r="O1255" s="612" t="s">
        <v>3349</v>
      </c>
      <c r="P1255" s="612" t="s">
        <v>3188</v>
      </c>
      <c r="Q1255" s="612" t="s">
        <v>3051</v>
      </c>
    </row>
    <row r="1256" spans="1:17">
      <c r="A1256" s="607">
        <v>43433</v>
      </c>
      <c r="B1256" s="607">
        <v>43526</v>
      </c>
      <c r="C1256" s="607">
        <v>43438</v>
      </c>
      <c r="D1256" s="608" t="s">
        <v>3184</v>
      </c>
      <c r="E1256" s="608" t="s">
        <v>3130</v>
      </c>
      <c r="F1256" s="608" t="s">
        <v>3108</v>
      </c>
      <c r="G1256" s="608" t="s">
        <v>3131</v>
      </c>
      <c r="H1256" s="609">
        <v>19</v>
      </c>
      <c r="I1256" s="608">
        <v>3</v>
      </c>
      <c r="J1256" s="610">
        <v>0</v>
      </c>
      <c r="K1256" s="609">
        <f t="shared" si="19"/>
        <v>57</v>
      </c>
      <c r="L1256" s="608" t="s">
        <v>3063</v>
      </c>
      <c r="M1256" s="608" t="s">
        <v>3347</v>
      </c>
      <c r="N1256" s="608" t="s">
        <v>3348</v>
      </c>
      <c r="O1256" s="608" t="s">
        <v>3349</v>
      </c>
      <c r="P1256" s="608" t="s">
        <v>3188</v>
      </c>
      <c r="Q1256" s="608" t="s">
        <v>3135</v>
      </c>
    </row>
    <row r="1257" spans="1:17">
      <c r="A1257" s="611">
        <v>42338</v>
      </c>
      <c r="B1257" s="611">
        <v>42369</v>
      </c>
      <c r="C1257" s="611">
        <v>42341</v>
      </c>
      <c r="D1257" s="612" t="s">
        <v>3084</v>
      </c>
      <c r="E1257" s="612" t="s">
        <v>3357</v>
      </c>
      <c r="F1257" s="612" t="s">
        <v>3104</v>
      </c>
      <c r="G1257" s="612" t="s">
        <v>3358</v>
      </c>
      <c r="H1257" s="613">
        <v>31.23</v>
      </c>
      <c r="I1257" s="612">
        <v>15</v>
      </c>
      <c r="J1257" s="614">
        <v>0</v>
      </c>
      <c r="K1257" s="613">
        <f t="shared" si="19"/>
        <v>468.45</v>
      </c>
      <c r="L1257" s="612" t="s">
        <v>3063</v>
      </c>
      <c r="M1257" s="612" t="s">
        <v>3222</v>
      </c>
      <c r="N1257" s="612" t="s">
        <v>3223</v>
      </c>
      <c r="O1257" s="612" t="s">
        <v>3224</v>
      </c>
      <c r="P1257" s="612" t="s">
        <v>3188</v>
      </c>
      <c r="Q1257" s="612" t="s">
        <v>3157</v>
      </c>
    </row>
    <row r="1258" spans="1:17">
      <c r="A1258" s="607">
        <v>42704</v>
      </c>
      <c r="B1258" s="607">
        <v>42787</v>
      </c>
      <c r="C1258" s="607">
        <v>42712</v>
      </c>
      <c r="D1258" s="608" t="s">
        <v>3184</v>
      </c>
      <c r="E1258" s="608" t="s">
        <v>3233</v>
      </c>
      <c r="F1258" s="608" t="s">
        <v>3077</v>
      </c>
      <c r="G1258" s="608" t="s">
        <v>3234</v>
      </c>
      <c r="H1258" s="609">
        <v>31</v>
      </c>
      <c r="I1258" s="608">
        <v>16</v>
      </c>
      <c r="J1258" s="610">
        <v>0</v>
      </c>
      <c r="K1258" s="609">
        <f t="shared" si="19"/>
        <v>496</v>
      </c>
      <c r="L1258" s="608" t="s">
        <v>3072</v>
      </c>
      <c r="M1258" s="608" t="s">
        <v>3364</v>
      </c>
      <c r="N1258" s="608" t="s">
        <v>3365</v>
      </c>
      <c r="O1258" s="608" t="s">
        <v>3366</v>
      </c>
      <c r="P1258" s="608" t="s">
        <v>859</v>
      </c>
      <c r="Q1258" s="608" t="s">
        <v>3121</v>
      </c>
    </row>
    <row r="1259" spans="1:17">
      <c r="A1259" s="611">
        <v>42704</v>
      </c>
      <c r="B1259" s="611">
        <v>42759</v>
      </c>
      <c r="C1259" s="611">
        <v>42706</v>
      </c>
      <c r="D1259" s="612" t="s">
        <v>3184</v>
      </c>
      <c r="E1259" s="612" t="s">
        <v>3431</v>
      </c>
      <c r="F1259" s="612" t="s">
        <v>3081</v>
      </c>
      <c r="G1259" s="612" t="s">
        <v>3432</v>
      </c>
      <c r="H1259" s="613">
        <v>28.5</v>
      </c>
      <c r="I1259" s="612">
        <v>5</v>
      </c>
      <c r="J1259" s="614">
        <v>0</v>
      </c>
      <c r="K1259" s="613">
        <f t="shared" si="19"/>
        <v>142.5</v>
      </c>
      <c r="L1259" s="612" t="s">
        <v>3072</v>
      </c>
      <c r="M1259" s="612" t="s">
        <v>3364</v>
      </c>
      <c r="N1259" s="612" t="s">
        <v>3365</v>
      </c>
      <c r="O1259" s="612" t="s">
        <v>3366</v>
      </c>
      <c r="P1259" s="612" t="s">
        <v>859</v>
      </c>
      <c r="Q1259" s="612" t="s">
        <v>3179</v>
      </c>
    </row>
    <row r="1260" spans="1:17">
      <c r="A1260" s="607">
        <v>42339</v>
      </c>
      <c r="B1260" s="607">
        <v>42410</v>
      </c>
      <c r="C1260" s="607">
        <v>42347</v>
      </c>
      <c r="D1260" s="608" t="s">
        <v>3071</v>
      </c>
      <c r="E1260" s="608" t="s">
        <v>3122</v>
      </c>
      <c r="F1260" s="608" t="s">
        <v>3123</v>
      </c>
      <c r="G1260" s="608" t="s">
        <v>3124</v>
      </c>
      <c r="H1260" s="609">
        <v>24</v>
      </c>
      <c r="I1260" s="608">
        <v>6</v>
      </c>
      <c r="J1260" s="610">
        <v>0</v>
      </c>
      <c r="K1260" s="609">
        <f t="shared" si="19"/>
        <v>144</v>
      </c>
      <c r="L1260" s="608" t="s">
        <v>3047</v>
      </c>
      <c r="M1260" s="608" t="s">
        <v>3377</v>
      </c>
      <c r="N1260" s="608" t="s">
        <v>3378</v>
      </c>
      <c r="O1260" s="608" t="s">
        <v>3297</v>
      </c>
      <c r="P1260" s="608" t="s">
        <v>988</v>
      </c>
      <c r="Q1260" s="608" t="s">
        <v>3125</v>
      </c>
    </row>
    <row r="1261" spans="1:17">
      <c r="A1261" s="611">
        <v>42339</v>
      </c>
      <c r="B1261" s="611">
        <v>42372</v>
      </c>
      <c r="C1261" s="611">
        <v>42346</v>
      </c>
      <c r="D1261" s="612" t="s">
        <v>3071</v>
      </c>
      <c r="E1261" s="612" t="s">
        <v>3076</v>
      </c>
      <c r="F1261" s="612" t="s">
        <v>3077</v>
      </c>
      <c r="G1261" s="612" t="s">
        <v>3078</v>
      </c>
      <c r="H1261" s="613">
        <v>9.65</v>
      </c>
      <c r="I1261" s="612">
        <v>12</v>
      </c>
      <c r="J1261" s="614">
        <v>0</v>
      </c>
      <c r="K1261" s="613">
        <f t="shared" si="19"/>
        <v>115.80000000000001</v>
      </c>
      <c r="L1261" s="612" t="s">
        <v>3047</v>
      </c>
      <c r="M1261" s="612" t="s">
        <v>3377</v>
      </c>
      <c r="N1261" s="612" t="s">
        <v>3378</v>
      </c>
      <c r="O1261" s="612" t="s">
        <v>3297</v>
      </c>
      <c r="P1261" s="612" t="s">
        <v>988</v>
      </c>
      <c r="Q1261" s="612" t="s">
        <v>3079</v>
      </c>
    </row>
    <row r="1262" spans="1:17">
      <c r="A1262" s="607">
        <v>42705</v>
      </c>
      <c r="B1262" s="607">
        <v>42757</v>
      </c>
      <c r="C1262" s="607">
        <v>42711</v>
      </c>
      <c r="D1262" s="608" t="s">
        <v>3071</v>
      </c>
      <c r="E1262" s="608" t="s">
        <v>3338</v>
      </c>
      <c r="F1262" s="608" t="s">
        <v>3053</v>
      </c>
      <c r="G1262" s="608" t="s">
        <v>3339</v>
      </c>
      <c r="H1262" s="609">
        <v>7</v>
      </c>
      <c r="I1262" s="608">
        <v>4</v>
      </c>
      <c r="J1262" s="610">
        <v>0</v>
      </c>
      <c r="K1262" s="609">
        <f t="shared" si="19"/>
        <v>28</v>
      </c>
      <c r="L1262" s="608" t="s">
        <v>3047</v>
      </c>
      <c r="M1262" s="608" t="s">
        <v>3377</v>
      </c>
      <c r="N1262" s="608" t="s">
        <v>3378</v>
      </c>
      <c r="O1262" s="608" t="s">
        <v>3297</v>
      </c>
      <c r="P1262" s="608" t="s">
        <v>988</v>
      </c>
      <c r="Q1262" s="608" t="s">
        <v>3067</v>
      </c>
    </row>
    <row r="1263" spans="1:17">
      <c r="A1263" s="611">
        <v>42342</v>
      </c>
      <c r="B1263" s="611">
        <v>42433</v>
      </c>
      <c r="C1263" s="611">
        <v>42342</v>
      </c>
      <c r="D1263" s="612" t="s">
        <v>3071</v>
      </c>
      <c r="E1263" s="612" t="s">
        <v>3325</v>
      </c>
      <c r="F1263" s="612" t="s">
        <v>3081</v>
      </c>
      <c r="G1263" s="612" t="s">
        <v>3326</v>
      </c>
      <c r="H1263" s="613">
        <v>22</v>
      </c>
      <c r="I1263" s="612">
        <v>25</v>
      </c>
      <c r="J1263" s="614">
        <v>0</v>
      </c>
      <c r="K1263" s="613">
        <f t="shared" si="19"/>
        <v>550</v>
      </c>
      <c r="L1263" s="612" t="s">
        <v>3063</v>
      </c>
      <c r="M1263" s="612" t="s">
        <v>3394</v>
      </c>
      <c r="N1263" s="612" t="s">
        <v>3395</v>
      </c>
      <c r="O1263" s="612" t="s">
        <v>186</v>
      </c>
      <c r="P1263" s="612" t="s">
        <v>389</v>
      </c>
      <c r="Q1263" s="612" t="s">
        <v>3083</v>
      </c>
    </row>
    <row r="1264" spans="1:17">
      <c r="A1264" s="607">
        <v>42708</v>
      </c>
      <c r="B1264" s="607">
        <v>42742</v>
      </c>
      <c r="C1264" s="607">
        <v>42715</v>
      </c>
      <c r="D1264" s="608" t="s">
        <v>3071</v>
      </c>
      <c r="E1264" s="608" t="s">
        <v>3056</v>
      </c>
      <c r="F1264" s="608" t="s">
        <v>3045</v>
      </c>
      <c r="G1264" s="608" t="s">
        <v>3057</v>
      </c>
      <c r="H1264" s="609">
        <v>21</v>
      </c>
      <c r="I1264" s="608">
        <v>5</v>
      </c>
      <c r="J1264" s="610">
        <v>0</v>
      </c>
      <c r="K1264" s="609">
        <f t="shared" si="19"/>
        <v>105</v>
      </c>
      <c r="L1264" s="608" t="s">
        <v>3063</v>
      </c>
      <c r="M1264" s="608" t="s">
        <v>3394</v>
      </c>
      <c r="N1264" s="608" t="s">
        <v>3395</v>
      </c>
      <c r="O1264" s="608" t="s">
        <v>186</v>
      </c>
      <c r="P1264" s="608" t="s">
        <v>389</v>
      </c>
      <c r="Q1264" s="608" t="s">
        <v>3058</v>
      </c>
    </row>
    <row r="1265" spans="1:17">
      <c r="A1265" s="611">
        <v>43438</v>
      </c>
      <c r="B1265" s="611">
        <v>43459</v>
      </c>
      <c r="C1265" s="611">
        <v>43444</v>
      </c>
      <c r="D1265" s="612" t="s">
        <v>3199</v>
      </c>
      <c r="E1265" s="612" t="s">
        <v>3192</v>
      </c>
      <c r="F1265" s="612" t="s">
        <v>3053</v>
      </c>
      <c r="G1265" s="612" t="s">
        <v>3092</v>
      </c>
      <c r="H1265" s="613">
        <v>38</v>
      </c>
      <c r="I1265" s="612">
        <v>10</v>
      </c>
      <c r="J1265" s="614">
        <v>0.05</v>
      </c>
      <c r="K1265" s="613">
        <f t="shared" si="19"/>
        <v>380</v>
      </c>
      <c r="L1265" s="612" t="s">
        <v>3063</v>
      </c>
      <c r="M1265" s="612" t="s">
        <v>3283</v>
      </c>
      <c r="N1265" s="612" t="s">
        <v>3284</v>
      </c>
      <c r="O1265" s="612" t="s">
        <v>3285</v>
      </c>
      <c r="P1265" s="612" t="s">
        <v>1743</v>
      </c>
      <c r="Q1265" s="612" t="s">
        <v>3093</v>
      </c>
    </row>
    <row r="1266" spans="1:17">
      <c r="A1266" s="607">
        <v>43438</v>
      </c>
      <c r="B1266" s="607">
        <v>43484</v>
      </c>
      <c r="C1266" s="607">
        <v>43446</v>
      </c>
      <c r="D1266" s="608" t="s">
        <v>3199</v>
      </c>
      <c r="E1266" s="608" t="s">
        <v>3136</v>
      </c>
      <c r="F1266" s="608" t="s">
        <v>3045</v>
      </c>
      <c r="G1266" s="608" t="s">
        <v>3117</v>
      </c>
      <c r="H1266" s="609">
        <v>55</v>
      </c>
      <c r="I1266" s="608">
        <v>10</v>
      </c>
      <c r="J1266" s="610">
        <v>0.05</v>
      </c>
      <c r="K1266" s="609">
        <f t="shared" si="19"/>
        <v>550</v>
      </c>
      <c r="L1266" s="608" t="s">
        <v>3063</v>
      </c>
      <c r="M1266" s="608" t="s">
        <v>3283</v>
      </c>
      <c r="N1266" s="608" t="s">
        <v>3284</v>
      </c>
      <c r="O1266" s="608" t="s">
        <v>3285</v>
      </c>
      <c r="P1266" s="608" t="s">
        <v>1743</v>
      </c>
      <c r="Q1266" s="608" t="s">
        <v>3102</v>
      </c>
    </row>
    <row r="1267" spans="1:17">
      <c r="A1267" s="611">
        <v>42708</v>
      </c>
      <c r="B1267" s="611">
        <v>42797</v>
      </c>
      <c r="C1267" s="611">
        <v>42714</v>
      </c>
      <c r="D1267" s="612" t="s">
        <v>3199</v>
      </c>
      <c r="E1267" s="612" t="s">
        <v>3200</v>
      </c>
      <c r="F1267" s="612" t="s">
        <v>3123</v>
      </c>
      <c r="G1267" s="612" t="s">
        <v>3201</v>
      </c>
      <c r="H1267" s="613">
        <v>39</v>
      </c>
      <c r="I1267" s="612">
        <v>20</v>
      </c>
      <c r="J1267" s="614">
        <v>0.05</v>
      </c>
      <c r="K1267" s="613">
        <f t="shared" si="19"/>
        <v>780</v>
      </c>
      <c r="L1267" s="612" t="s">
        <v>3063</v>
      </c>
      <c r="M1267" s="612" t="s">
        <v>3283</v>
      </c>
      <c r="N1267" s="612" t="s">
        <v>3284</v>
      </c>
      <c r="O1267" s="612" t="s">
        <v>3285</v>
      </c>
      <c r="P1267" s="612" t="s">
        <v>1743</v>
      </c>
      <c r="Q1267" s="612" t="s">
        <v>3139</v>
      </c>
    </row>
    <row r="1268" spans="1:17">
      <c r="A1268" s="607">
        <v>43439</v>
      </c>
      <c r="B1268" s="607">
        <v>43527</v>
      </c>
      <c r="C1268" s="607">
        <v>43440</v>
      </c>
      <c r="D1268" s="608" t="s">
        <v>3071</v>
      </c>
      <c r="E1268" s="608" t="s">
        <v>3100</v>
      </c>
      <c r="F1268" s="608" t="s">
        <v>3045</v>
      </c>
      <c r="G1268" s="608" t="s">
        <v>3101</v>
      </c>
      <c r="H1268" s="609">
        <v>34</v>
      </c>
      <c r="I1268" s="608">
        <v>15</v>
      </c>
      <c r="J1268" s="610">
        <v>0</v>
      </c>
      <c r="K1268" s="609">
        <f t="shared" si="19"/>
        <v>510</v>
      </c>
      <c r="L1268" s="608" t="s">
        <v>3072</v>
      </c>
      <c r="M1268" s="608" t="s">
        <v>3404</v>
      </c>
      <c r="N1268" s="608" t="s">
        <v>3405</v>
      </c>
      <c r="O1268" s="608" t="s">
        <v>3297</v>
      </c>
      <c r="P1268" s="608" t="s">
        <v>988</v>
      </c>
      <c r="Q1268" s="608" t="s">
        <v>3102</v>
      </c>
    </row>
    <row r="1269" spans="1:17">
      <c r="A1269" s="611">
        <v>42709</v>
      </c>
      <c r="B1269" s="611">
        <v>42789</v>
      </c>
      <c r="C1269" s="611">
        <v>42709</v>
      </c>
      <c r="D1269" s="612" t="s">
        <v>3071</v>
      </c>
      <c r="E1269" s="612" t="s">
        <v>3122</v>
      </c>
      <c r="F1269" s="612" t="s">
        <v>3123</v>
      </c>
      <c r="G1269" s="612" t="s">
        <v>3124</v>
      </c>
      <c r="H1269" s="613">
        <v>24</v>
      </c>
      <c r="I1269" s="612">
        <v>12</v>
      </c>
      <c r="J1269" s="614">
        <v>0</v>
      </c>
      <c r="K1269" s="613">
        <f t="shared" si="19"/>
        <v>288</v>
      </c>
      <c r="L1269" s="612" t="s">
        <v>3072</v>
      </c>
      <c r="M1269" s="612" t="s">
        <v>3404</v>
      </c>
      <c r="N1269" s="612" t="s">
        <v>3405</v>
      </c>
      <c r="O1269" s="612" t="s">
        <v>3297</v>
      </c>
      <c r="P1269" s="612" t="s">
        <v>988</v>
      </c>
      <c r="Q1269" s="612" t="s">
        <v>3125</v>
      </c>
    </row>
    <row r="1270" spans="1:17">
      <c r="A1270" s="607">
        <v>42343</v>
      </c>
      <c r="B1270" s="607">
        <v>42371</v>
      </c>
      <c r="C1270" s="607">
        <v>42345</v>
      </c>
      <c r="D1270" s="608" t="s">
        <v>3071</v>
      </c>
      <c r="E1270" s="608" t="s">
        <v>3215</v>
      </c>
      <c r="F1270" s="608" t="s">
        <v>3077</v>
      </c>
      <c r="G1270" s="608" t="s">
        <v>3216</v>
      </c>
      <c r="H1270" s="609">
        <v>18.399999999999999</v>
      </c>
      <c r="I1270" s="608">
        <v>6</v>
      </c>
      <c r="J1270" s="610">
        <v>0</v>
      </c>
      <c r="K1270" s="609">
        <f t="shared" si="19"/>
        <v>110.39999999999999</v>
      </c>
      <c r="L1270" s="608" t="s">
        <v>3072</v>
      </c>
      <c r="M1270" s="608" t="s">
        <v>3404</v>
      </c>
      <c r="N1270" s="608" t="s">
        <v>3405</v>
      </c>
      <c r="O1270" s="608" t="s">
        <v>3297</v>
      </c>
      <c r="P1270" s="608" t="s">
        <v>988</v>
      </c>
      <c r="Q1270" s="608" t="s">
        <v>3079</v>
      </c>
    </row>
    <row r="1271" spans="1:17">
      <c r="A1271" s="611">
        <v>43439</v>
      </c>
      <c r="B1271" s="611">
        <v>43475</v>
      </c>
      <c r="C1271" s="611">
        <v>43446</v>
      </c>
      <c r="D1271" s="612" t="s">
        <v>3071</v>
      </c>
      <c r="E1271" s="612" t="s">
        <v>3193</v>
      </c>
      <c r="F1271" s="612" t="s">
        <v>3077</v>
      </c>
      <c r="G1271" s="612" t="s">
        <v>3194</v>
      </c>
      <c r="H1271" s="613">
        <v>25.89</v>
      </c>
      <c r="I1271" s="612">
        <v>15</v>
      </c>
      <c r="J1271" s="614">
        <v>0</v>
      </c>
      <c r="K1271" s="613">
        <f t="shared" si="19"/>
        <v>388.35</v>
      </c>
      <c r="L1271" s="612" t="s">
        <v>3072</v>
      </c>
      <c r="M1271" s="612" t="s">
        <v>3404</v>
      </c>
      <c r="N1271" s="612" t="s">
        <v>3405</v>
      </c>
      <c r="O1271" s="612" t="s">
        <v>3297</v>
      </c>
      <c r="P1271" s="612" t="s">
        <v>988</v>
      </c>
      <c r="Q1271" s="612" t="s">
        <v>3195</v>
      </c>
    </row>
    <row r="1272" spans="1:17">
      <c r="A1272" s="607">
        <v>42709</v>
      </c>
      <c r="B1272" s="607">
        <v>42782</v>
      </c>
      <c r="C1272" s="607">
        <v>42718</v>
      </c>
      <c r="D1272" s="608" t="s">
        <v>3184</v>
      </c>
      <c r="E1272" s="608" t="s">
        <v>3379</v>
      </c>
      <c r="F1272" s="608" t="s">
        <v>3104</v>
      </c>
      <c r="G1272" s="608" t="s">
        <v>3380</v>
      </c>
      <c r="H1272" s="609">
        <v>16.25</v>
      </c>
      <c r="I1272" s="608">
        <v>40</v>
      </c>
      <c r="J1272" s="610">
        <v>0</v>
      </c>
      <c r="K1272" s="609">
        <f t="shared" si="19"/>
        <v>650</v>
      </c>
      <c r="L1272" s="608" t="s">
        <v>3047</v>
      </c>
      <c r="M1272" s="608" t="s">
        <v>3422</v>
      </c>
      <c r="N1272" s="608" t="s">
        <v>3423</v>
      </c>
      <c r="O1272" s="608" t="s">
        <v>3424</v>
      </c>
      <c r="P1272" s="608" t="s">
        <v>3156</v>
      </c>
      <c r="Q1272" s="608" t="s">
        <v>3115</v>
      </c>
    </row>
    <row r="1273" spans="1:17">
      <c r="A1273" s="611">
        <v>43439</v>
      </c>
      <c r="B1273" s="611">
        <v>43445</v>
      </c>
      <c r="C1273" s="611">
        <v>43441</v>
      </c>
      <c r="D1273" s="612" t="s">
        <v>3184</v>
      </c>
      <c r="E1273" s="612" t="s">
        <v>3165</v>
      </c>
      <c r="F1273" s="612" t="s">
        <v>3104</v>
      </c>
      <c r="G1273" s="612" t="s">
        <v>3166</v>
      </c>
      <c r="H1273" s="613">
        <v>10</v>
      </c>
      <c r="I1273" s="612">
        <v>30</v>
      </c>
      <c r="J1273" s="614">
        <v>0</v>
      </c>
      <c r="K1273" s="613">
        <f t="shared" si="19"/>
        <v>300</v>
      </c>
      <c r="L1273" s="612" t="s">
        <v>3047</v>
      </c>
      <c r="M1273" s="612" t="s">
        <v>3422</v>
      </c>
      <c r="N1273" s="612" t="s">
        <v>3423</v>
      </c>
      <c r="O1273" s="612" t="s">
        <v>3424</v>
      </c>
      <c r="P1273" s="612" t="s">
        <v>3156</v>
      </c>
      <c r="Q1273" s="612" t="s">
        <v>3106</v>
      </c>
    </row>
    <row r="1274" spans="1:17">
      <c r="A1274" s="607">
        <v>43439</v>
      </c>
      <c r="B1274" s="607">
        <v>43441</v>
      </c>
      <c r="C1274" s="607">
        <v>43446</v>
      </c>
      <c r="D1274" s="608" t="s">
        <v>3184</v>
      </c>
      <c r="E1274" s="608" t="s">
        <v>3273</v>
      </c>
      <c r="F1274" s="608" t="s">
        <v>3108</v>
      </c>
      <c r="G1274" s="608" t="s">
        <v>3274</v>
      </c>
      <c r="H1274" s="609">
        <v>18</v>
      </c>
      <c r="I1274" s="608">
        <v>50</v>
      </c>
      <c r="J1274" s="610">
        <v>0</v>
      </c>
      <c r="K1274" s="609">
        <f t="shared" si="19"/>
        <v>900</v>
      </c>
      <c r="L1274" s="608" t="s">
        <v>3047</v>
      </c>
      <c r="M1274" s="608" t="s">
        <v>3422</v>
      </c>
      <c r="N1274" s="608" t="s">
        <v>3423</v>
      </c>
      <c r="O1274" s="608" t="s">
        <v>3424</v>
      </c>
      <c r="P1274" s="608" t="s">
        <v>3156</v>
      </c>
      <c r="Q1274" s="608" t="s">
        <v>3135</v>
      </c>
    </row>
    <row r="1275" spans="1:17">
      <c r="A1275" s="611">
        <v>43075</v>
      </c>
      <c r="B1275" s="611">
        <v>43116</v>
      </c>
      <c r="C1275" s="611">
        <v>43078</v>
      </c>
      <c r="D1275" s="612" t="s">
        <v>3043</v>
      </c>
      <c r="E1275" s="612" t="s">
        <v>3080</v>
      </c>
      <c r="F1275" s="612" t="s">
        <v>3081</v>
      </c>
      <c r="G1275" s="612" t="s">
        <v>3082</v>
      </c>
      <c r="H1275" s="613">
        <v>21.05</v>
      </c>
      <c r="I1275" s="612">
        <v>10</v>
      </c>
      <c r="J1275" s="614">
        <v>0.05</v>
      </c>
      <c r="K1275" s="613">
        <f t="shared" si="19"/>
        <v>210.5</v>
      </c>
      <c r="L1275" s="612" t="s">
        <v>3063</v>
      </c>
      <c r="M1275" s="612" t="s">
        <v>3359</v>
      </c>
      <c r="N1275" s="612" t="s">
        <v>3360</v>
      </c>
      <c r="O1275" s="612" t="s">
        <v>3361</v>
      </c>
      <c r="P1275" s="612" t="s">
        <v>982</v>
      </c>
      <c r="Q1275" s="612" t="s">
        <v>3083</v>
      </c>
    </row>
    <row r="1276" spans="1:17">
      <c r="A1276" s="607">
        <v>42710</v>
      </c>
      <c r="B1276" s="607">
        <v>42734</v>
      </c>
      <c r="C1276" s="607">
        <v>42718</v>
      </c>
      <c r="D1276" s="608" t="s">
        <v>3043</v>
      </c>
      <c r="E1276" s="608" t="s">
        <v>3137</v>
      </c>
      <c r="F1276" s="608" t="s">
        <v>3104</v>
      </c>
      <c r="G1276" s="608" t="s">
        <v>3138</v>
      </c>
      <c r="H1276" s="609">
        <v>17.45</v>
      </c>
      <c r="I1276" s="608">
        <v>15</v>
      </c>
      <c r="J1276" s="610">
        <v>0.05</v>
      </c>
      <c r="K1276" s="609">
        <f t="shared" si="19"/>
        <v>261.75</v>
      </c>
      <c r="L1276" s="608" t="s">
        <v>3063</v>
      </c>
      <c r="M1276" s="608" t="s">
        <v>3359</v>
      </c>
      <c r="N1276" s="608" t="s">
        <v>3360</v>
      </c>
      <c r="O1276" s="608" t="s">
        <v>3361</v>
      </c>
      <c r="P1276" s="608" t="s">
        <v>982</v>
      </c>
      <c r="Q1276" s="608" t="s">
        <v>3139</v>
      </c>
    </row>
    <row r="1277" spans="1:17">
      <c r="A1277" s="611">
        <v>42344</v>
      </c>
      <c r="B1277" s="611">
        <v>42373</v>
      </c>
      <c r="C1277" s="611">
        <v>42353</v>
      </c>
      <c r="D1277" s="612" t="s">
        <v>3043</v>
      </c>
      <c r="E1277" s="612" t="s">
        <v>3111</v>
      </c>
      <c r="F1277" s="612" t="s">
        <v>3045</v>
      </c>
      <c r="G1277" s="612" t="s">
        <v>3112</v>
      </c>
      <c r="H1277" s="613">
        <v>12.5</v>
      </c>
      <c r="I1277" s="612">
        <v>3</v>
      </c>
      <c r="J1277" s="614">
        <v>0.05</v>
      </c>
      <c r="K1277" s="613">
        <f t="shared" si="19"/>
        <v>37.5</v>
      </c>
      <c r="L1277" s="612" t="s">
        <v>3063</v>
      </c>
      <c r="M1277" s="612" t="s">
        <v>3359</v>
      </c>
      <c r="N1277" s="612" t="s">
        <v>3360</v>
      </c>
      <c r="O1277" s="612" t="s">
        <v>3361</v>
      </c>
      <c r="P1277" s="612" t="s">
        <v>982</v>
      </c>
      <c r="Q1277" s="612" t="s">
        <v>3051</v>
      </c>
    </row>
    <row r="1278" spans="1:17">
      <c r="A1278" s="607">
        <v>42711</v>
      </c>
      <c r="B1278" s="607">
        <v>42731</v>
      </c>
      <c r="C1278" s="607">
        <v>42715</v>
      </c>
      <c r="D1278" s="608" t="s">
        <v>3288</v>
      </c>
      <c r="E1278" s="608" t="s">
        <v>3060</v>
      </c>
      <c r="F1278" s="608" t="s">
        <v>3061</v>
      </c>
      <c r="G1278" s="608" t="s">
        <v>3062</v>
      </c>
      <c r="H1278" s="609">
        <v>53</v>
      </c>
      <c r="I1278" s="608">
        <v>30</v>
      </c>
      <c r="J1278" s="610">
        <v>0.05</v>
      </c>
      <c r="K1278" s="609">
        <f t="shared" si="19"/>
        <v>1590</v>
      </c>
      <c r="L1278" s="608" t="s">
        <v>3063</v>
      </c>
      <c r="M1278" s="608" t="s">
        <v>3118</v>
      </c>
      <c r="N1278" s="608" t="s">
        <v>3119</v>
      </c>
      <c r="O1278" s="608" t="s">
        <v>3120</v>
      </c>
      <c r="P1278" s="608" t="s">
        <v>930</v>
      </c>
      <c r="Q1278" s="608" t="s">
        <v>3067</v>
      </c>
    </row>
    <row r="1279" spans="1:17">
      <c r="A1279" s="611">
        <v>43441</v>
      </c>
      <c r="B1279" s="611">
        <v>43531</v>
      </c>
      <c r="C1279" s="611">
        <v>43448</v>
      </c>
      <c r="D1279" s="612" t="s">
        <v>3288</v>
      </c>
      <c r="E1279" s="612" t="s">
        <v>3165</v>
      </c>
      <c r="F1279" s="612" t="s">
        <v>3104</v>
      </c>
      <c r="G1279" s="612" t="s">
        <v>3166</v>
      </c>
      <c r="H1279" s="613">
        <v>10</v>
      </c>
      <c r="I1279" s="612">
        <v>40</v>
      </c>
      <c r="J1279" s="614">
        <v>0.05</v>
      </c>
      <c r="K1279" s="613">
        <f t="shared" si="19"/>
        <v>400</v>
      </c>
      <c r="L1279" s="612" t="s">
        <v>3063</v>
      </c>
      <c r="M1279" s="612" t="s">
        <v>3118</v>
      </c>
      <c r="N1279" s="612" t="s">
        <v>3119</v>
      </c>
      <c r="O1279" s="612" t="s">
        <v>3120</v>
      </c>
      <c r="P1279" s="612" t="s">
        <v>930</v>
      </c>
      <c r="Q1279" s="612" t="s">
        <v>3106</v>
      </c>
    </row>
    <row r="1280" spans="1:17">
      <c r="A1280" s="607">
        <v>43076</v>
      </c>
      <c r="B1280" s="607">
        <v>43100</v>
      </c>
      <c r="C1280" s="607">
        <v>43086</v>
      </c>
      <c r="D1280" s="608" t="s">
        <v>3084</v>
      </c>
      <c r="E1280" s="608" t="s">
        <v>3210</v>
      </c>
      <c r="F1280" s="608" t="s">
        <v>3108</v>
      </c>
      <c r="G1280" s="608" t="s">
        <v>3211</v>
      </c>
      <c r="H1280" s="609">
        <v>18</v>
      </c>
      <c r="I1280" s="608">
        <v>20</v>
      </c>
      <c r="J1280" s="610">
        <v>0</v>
      </c>
      <c r="K1280" s="609">
        <f t="shared" si="19"/>
        <v>360</v>
      </c>
      <c r="L1280" s="608" t="s">
        <v>3063</v>
      </c>
      <c r="M1280" s="608" t="s">
        <v>3359</v>
      </c>
      <c r="N1280" s="608" t="s">
        <v>3360</v>
      </c>
      <c r="O1280" s="608" t="s">
        <v>3361</v>
      </c>
      <c r="P1280" s="608" t="s">
        <v>982</v>
      </c>
      <c r="Q1280" s="608" t="s">
        <v>3115</v>
      </c>
    </row>
    <row r="1281" spans="1:17">
      <c r="A1281" s="611">
        <v>42346</v>
      </c>
      <c r="B1281" s="611">
        <v>42363</v>
      </c>
      <c r="C1281" s="611">
        <v>42350</v>
      </c>
      <c r="D1281" s="612" t="s">
        <v>3158</v>
      </c>
      <c r="E1281" s="612" t="s">
        <v>3243</v>
      </c>
      <c r="F1281" s="612" t="s">
        <v>3061</v>
      </c>
      <c r="G1281" s="612" t="s">
        <v>3244</v>
      </c>
      <c r="H1281" s="613">
        <v>45.6</v>
      </c>
      <c r="I1281" s="612">
        <v>20</v>
      </c>
      <c r="J1281" s="614">
        <v>0</v>
      </c>
      <c r="K1281" s="613">
        <f t="shared" si="19"/>
        <v>912</v>
      </c>
      <c r="L1281" s="612" t="s">
        <v>3047</v>
      </c>
      <c r="M1281" s="612" t="s">
        <v>3248</v>
      </c>
      <c r="N1281" s="612" t="s">
        <v>3249</v>
      </c>
      <c r="O1281" s="612" t="s">
        <v>3250</v>
      </c>
      <c r="P1281" s="612" t="s">
        <v>1303</v>
      </c>
      <c r="Q1281" s="612" t="s">
        <v>3150</v>
      </c>
    </row>
    <row r="1282" spans="1:17">
      <c r="A1282" s="607">
        <v>43077</v>
      </c>
      <c r="B1282" s="607">
        <v>43101</v>
      </c>
      <c r="C1282" s="607">
        <v>43083</v>
      </c>
      <c r="D1282" s="608" t="s">
        <v>3158</v>
      </c>
      <c r="E1282" s="608" t="s">
        <v>3068</v>
      </c>
      <c r="F1282" s="608" t="s">
        <v>3061</v>
      </c>
      <c r="G1282" s="608" t="s">
        <v>3069</v>
      </c>
      <c r="H1282" s="609">
        <v>23.25</v>
      </c>
      <c r="I1282" s="608">
        <v>16</v>
      </c>
      <c r="J1282" s="610">
        <v>0</v>
      </c>
      <c r="K1282" s="609">
        <f t="shared" si="19"/>
        <v>372</v>
      </c>
      <c r="L1282" s="608" t="s">
        <v>3047</v>
      </c>
      <c r="M1282" s="608" t="s">
        <v>3248</v>
      </c>
      <c r="N1282" s="608" t="s">
        <v>3249</v>
      </c>
      <c r="O1282" s="608" t="s">
        <v>3250</v>
      </c>
      <c r="P1282" s="608" t="s">
        <v>1303</v>
      </c>
      <c r="Q1282" s="608" t="s">
        <v>3070</v>
      </c>
    </row>
    <row r="1283" spans="1:17">
      <c r="A1283" s="611">
        <v>43442</v>
      </c>
      <c r="B1283" s="611">
        <v>43473</v>
      </c>
      <c r="C1283" s="611">
        <v>43443</v>
      </c>
      <c r="D1283" s="612" t="s">
        <v>3158</v>
      </c>
      <c r="E1283" s="612" t="s">
        <v>3338</v>
      </c>
      <c r="F1283" s="612" t="s">
        <v>3053</v>
      </c>
      <c r="G1283" s="612" t="s">
        <v>3339</v>
      </c>
      <c r="H1283" s="613">
        <v>7</v>
      </c>
      <c r="I1283" s="612">
        <v>25</v>
      </c>
      <c r="J1283" s="614">
        <v>0</v>
      </c>
      <c r="K1283" s="613">
        <f t="shared" ref="K1283:K1346" si="20">I1283*H1283</f>
        <v>175</v>
      </c>
      <c r="L1283" s="612" t="s">
        <v>3047</v>
      </c>
      <c r="M1283" s="612" t="s">
        <v>3248</v>
      </c>
      <c r="N1283" s="612" t="s">
        <v>3249</v>
      </c>
      <c r="O1283" s="612" t="s">
        <v>3250</v>
      </c>
      <c r="P1283" s="612" t="s">
        <v>1303</v>
      </c>
      <c r="Q1283" s="612" t="s">
        <v>3067</v>
      </c>
    </row>
    <row r="1284" spans="1:17">
      <c r="A1284" s="607">
        <v>43442</v>
      </c>
      <c r="B1284" s="607">
        <v>43503</v>
      </c>
      <c r="C1284" s="607">
        <v>43443</v>
      </c>
      <c r="D1284" s="608" t="s">
        <v>3199</v>
      </c>
      <c r="E1284" s="608" t="s">
        <v>3193</v>
      </c>
      <c r="F1284" s="608" t="s">
        <v>3077</v>
      </c>
      <c r="G1284" s="608" t="s">
        <v>3194</v>
      </c>
      <c r="H1284" s="609">
        <v>25.89</v>
      </c>
      <c r="I1284" s="608">
        <v>15</v>
      </c>
      <c r="J1284" s="610">
        <v>0</v>
      </c>
      <c r="K1284" s="609">
        <f t="shared" si="20"/>
        <v>388.35</v>
      </c>
      <c r="L1284" s="608" t="s">
        <v>3047</v>
      </c>
      <c r="M1284" s="608" t="s">
        <v>3438</v>
      </c>
      <c r="N1284" s="608" t="s">
        <v>3439</v>
      </c>
      <c r="O1284" s="608" t="s">
        <v>3440</v>
      </c>
      <c r="P1284" s="608" t="s">
        <v>988</v>
      </c>
      <c r="Q1284" s="608" t="s">
        <v>3195</v>
      </c>
    </row>
    <row r="1285" spans="1:17">
      <c r="A1285" s="611">
        <v>42346</v>
      </c>
      <c r="B1285" s="611">
        <v>42399</v>
      </c>
      <c r="C1285" s="611">
        <v>42351</v>
      </c>
      <c r="D1285" s="612" t="s">
        <v>3199</v>
      </c>
      <c r="E1285" s="612" t="s">
        <v>3210</v>
      </c>
      <c r="F1285" s="612" t="s">
        <v>3108</v>
      </c>
      <c r="G1285" s="612" t="s">
        <v>3211</v>
      </c>
      <c r="H1285" s="613">
        <v>18</v>
      </c>
      <c r="I1285" s="612">
        <v>20</v>
      </c>
      <c r="J1285" s="614">
        <v>0</v>
      </c>
      <c r="K1285" s="613">
        <f t="shared" si="20"/>
        <v>360</v>
      </c>
      <c r="L1285" s="612" t="s">
        <v>3047</v>
      </c>
      <c r="M1285" s="612" t="s">
        <v>3438</v>
      </c>
      <c r="N1285" s="612" t="s">
        <v>3439</v>
      </c>
      <c r="O1285" s="612" t="s">
        <v>3440</v>
      </c>
      <c r="P1285" s="612" t="s">
        <v>988</v>
      </c>
      <c r="Q1285" s="612" t="s">
        <v>3115</v>
      </c>
    </row>
    <row r="1286" spans="1:17">
      <c r="A1286" s="607">
        <v>42712</v>
      </c>
      <c r="B1286" s="607">
        <v>42802</v>
      </c>
      <c r="C1286" s="607">
        <v>42715</v>
      </c>
      <c r="D1286" s="608" t="s">
        <v>3199</v>
      </c>
      <c r="E1286" s="608" t="s">
        <v>3323</v>
      </c>
      <c r="F1286" s="608" t="s">
        <v>3081</v>
      </c>
      <c r="G1286" s="608" t="s">
        <v>3324</v>
      </c>
      <c r="H1286" s="609">
        <v>25</v>
      </c>
      <c r="I1286" s="608">
        <v>30</v>
      </c>
      <c r="J1286" s="610">
        <v>0</v>
      </c>
      <c r="K1286" s="609">
        <f t="shared" si="20"/>
        <v>750</v>
      </c>
      <c r="L1286" s="608" t="s">
        <v>3047</v>
      </c>
      <c r="M1286" s="608" t="s">
        <v>3438</v>
      </c>
      <c r="N1286" s="608" t="s">
        <v>3439</v>
      </c>
      <c r="O1286" s="608" t="s">
        <v>3440</v>
      </c>
      <c r="P1286" s="608" t="s">
        <v>988</v>
      </c>
      <c r="Q1286" s="608" t="s">
        <v>3191</v>
      </c>
    </row>
    <row r="1287" spans="1:17">
      <c r="A1287" s="611">
        <v>43445</v>
      </c>
      <c r="B1287" s="611">
        <v>43468</v>
      </c>
      <c r="C1287" s="611">
        <v>43450</v>
      </c>
      <c r="D1287" s="612" t="s">
        <v>3059</v>
      </c>
      <c r="E1287" s="612" t="s">
        <v>3148</v>
      </c>
      <c r="F1287" s="612" t="s">
        <v>3081</v>
      </c>
      <c r="G1287" s="612" t="s">
        <v>3149</v>
      </c>
      <c r="H1287" s="613">
        <v>13</v>
      </c>
      <c r="I1287" s="612">
        <v>2</v>
      </c>
      <c r="J1287" s="614">
        <v>0.1</v>
      </c>
      <c r="K1287" s="613">
        <f t="shared" si="20"/>
        <v>26</v>
      </c>
      <c r="L1287" s="612" t="s">
        <v>3072</v>
      </c>
      <c r="M1287" s="612" t="s">
        <v>3467</v>
      </c>
      <c r="N1287" s="612" t="s">
        <v>3468</v>
      </c>
      <c r="O1287" s="612" t="s">
        <v>3469</v>
      </c>
      <c r="P1287" s="612" t="s">
        <v>3188</v>
      </c>
      <c r="Q1287" s="612" t="s">
        <v>3150</v>
      </c>
    </row>
    <row r="1288" spans="1:17">
      <c r="A1288" s="607">
        <v>43080</v>
      </c>
      <c r="B1288" s="607">
        <v>43149</v>
      </c>
      <c r="C1288" s="607">
        <v>43090</v>
      </c>
      <c r="D1288" s="608" t="s">
        <v>3059</v>
      </c>
      <c r="E1288" s="608" t="s">
        <v>3431</v>
      </c>
      <c r="F1288" s="608" t="s">
        <v>3081</v>
      </c>
      <c r="G1288" s="608" t="s">
        <v>3432</v>
      </c>
      <c r="H1288" s="609">
        <v>28.5</v>
      </c>
      <c r="I1288" s="608">
        <v>20</v>
      </c>
      <c r="J1288" s="610">
        <v>0.1</v>
      </c>
      <c r="K1288" s="609">
        <f t="shared" si="20"/>
        <v>570</v>
      </c>
      <c r="L1288" s="608" t="s">
        <v>3072</v>
      </c>
      <c r="M1288" s="608" t="s">
        <v>3467</v>
      </c>
      <c r="N1288" s="608" t="s">
        <v>3468</v>
      </c>
      <c r="O1288" s="608" t="s">
        <v>3469</v>
      </c>
      <c r="P1288" s="608" t="s">
        <v>3188</v>
      </c>
      <c r="Q1288" s="608" t="s">
        <v>3179</v>
      </c>
    </row>
    <row r="1289" spans="1:17">
      <c r="A1289" s="611">
        <v>42716</v>
      </c>
      <c r="B1289" s="611">
        <v>42780</v>
      </c>
      <c r="C1289" s="611">
        <v>42719</v>
      </c>
      <c r="D1289" s="612" t="s">
        <v>3129</v>
      </c>
      <c r="E1289" s="612" t="s">
        <v>3080</v>
      </c>
      <c r="F1289" s="612" t="s">
        <v>3081</v>
      </c>
      <c r="G1289" s="612" t="s">
        <v>3082</v>
      </c>
      <c r="H1289" s="613">
        <v>21.05</v>
      </c>
      <c r="I1289" s="612">
        <v>40</v>
      </c>
      <c r="J1289" s="614">
        <v>0</v>
      </c>
      <c r="K1289" s="613">
        <f t="shared" si="20"/>
        <v>842</v>
      </c>
      <c r="L1289" s="612" t="s">
        <v>3072</v>
      </c>
      <c r="M1289" s="612" t="s">
        <v>3304</v>
      </c>
      <c r="N1289" s="612" t="s">
        <v>3305</v>
      </c>
      <c r="O1289" s="612" t="s">
        <v>3306</v>
      </c>
      <c r="P1289" s="612" t="s">
        <v>921</v>
      </c>
      <c r="Q1289" s="612" t="s">
        <v>3083</v>
      </c>
    </row>
    <row r="1290" spans="1:17">
      <c r="A1290" s="607">
        <v>42350</v>
      </c>
      <c r="B1290" s="607">
        <v>42377</v>
      </c>
      <c r="C1290" s="607">
        <v>42351</v>
      </c>
      <c r="D1290" s="608" t="s">
        <v>3129</v>
      </c>
      <c r="E1290" s="608" t="s">
        <v>3260</v>
      </c>
      <c r="F1290" s="608" t="s">
        <v>3108</v>
      </c>
      <c r="G1290" s="608" t="s">
        <v>3261</v>
      </c>
      <c r="H1290" s="609">
        <v>7.75</v>
      </c>
      <c r="I1290" s="608">
        <v>20</v>
      </c>
      <c r="J1290" s="610">
        <v>0</v>
      </c>
      <c r="K1290" s="609">
        <f t="shared" si="20"/>
        <v>155</v>
      </c>
      <c r="L1290" s="608" t="s">
        <v>3072</v>
      </c>
      <c r="M1290" s="608" t="s">
        <v>3304</v>
      </c>
      <c r="N1290" s="608" t="s">
        <v>3305</v>
      </c>
      <c r="O1290" s="608" t="s">
        <v>3306</v>
      </c>
      <c r="P1290" s="608" t="s">
        <v>921</v>
      </c>
      <c r="Q1290" s="608" t="s">
        <v>3150</v>
      </c>
    </row>
    <row r="1291" spans="1:17">
      <c r="A1291" s="611">
        <v>43081</v>
      </c>
      <c r="B1291" s="611">
        <v>43116</v>
      </c>
      <c r="C1291" s="611">
        <v>43090</v>
      </c>
      <c r="D1291" s="612" t="s">
        <v>3199</v>
      </c>
      <c r="E1291" s="612" t="s">
        <v>3241</v>
      </c>
      <c r="F1291" s="612" t="s">
        <v>3077</v>
      </c>
      <c r="G1291" s="612" t="s">
        <v>3242</v>
      </c>
      <c r="H1291" s="613">
        <v>6</v>
      </c>
      <c r="I1291" s="612">
        <v>4</v>
      </c>
      <c r="J1291" s="614">
        <v>0</v>
      </c>
      <c r="K1291" s="613">
        <f t="shared" si="20"/>
        <v>24</v>
      </c>
      <c r="L1291" s="612" t="s">
        <v>3072</v>
      </c>
      <c r="M1291" s="612" t="s">
        <v>3048</v>
      </c>
      <c r="N1291" s="612" t="s">
        <v>3049</v>
      </c>
      <c r="O1291" s="612" t="s">
        <v>3050</v>
      </c>
      <c r="P1291" s="612" t="s">
        <v>982</v>
      </c>
      <c r="Q1291" s="612" t="s">
        <v>3070</v>
      </c>
    </row>
    <row r="1292" spans="1:17">
      <c r="A1292" s="607">
        <v>42716</v>
      </c>
      <c r="B1292" s="607">
        <v>42727</v>
      </c>
      <c r="C1292" s="607">
        <v>42722</v>
      </c>
      <c r="D1292" s="608" t="s">
        <v>3199</v>
      </c>
      <c r="E1292" s="608" t="s">
        <v>3076</v>
      </c>
      <c r="F1292" s="608" t="s">
        <v>3077</v>
      </c>
      <c r="G1292" s="608" t="s">
        <v>3078</v>
      </c>
      <c r="H1292" s="609">
        <v>9.65</v>
      </c>
      <c r="I1292" s="608">
        <v>12</v>
      </c>
      <c r="J1292" s="610">
        <v>0</v>
      </c>
      <c r="K1292" s="609">
        <f t="shared" si="20"/>
        <v>115.80000000000001</v>
      </c>
      <c r="L1292" s="608" t="s">
        <v>3072</v>
      </c>
      <c r="M1292" s="608" t="s">
        <v>3048</v>
      </c>
      <c r="N1292" s="608" t="s">
        <v>3049</v>
      </c>
      <c r="O1292" s="608" t="s">
        <v>3050</v>
      </c>
      <c r="P1292" s="608" t="s">
        <v>982</v>
      </c>
      <c r="Q1292" s="608" t="s">
        <v>3079</v>
      </c>
    </row>
    <row r="1293" spans="1:17">
      <c r="A1293" s="611">
        <v>43082</v>
      </c>
      <c r="B1293" s="611">
        <v>43170</v>
      </c>
      <c r="C1293" s="611">
        <v>43089</v>
      </c>
      <c r="D1293" s="612" t="s">
        <v>3199</v>
      </c>
      <c r="E1293" s="612" t="s">
        <v>3137</v>
      </c>
      <c r="F1293" s="612" t="s">
        <v>3104</v>
      </c>
      <c r="G1293" s="612" t="s">
        <v>3138</v>
      </c>
      <c r="H1293" s="613">
        <v>17.45</v>
      </c>
      <c r="I1293" s="612">
        <v>3</v>
      </c>
      <c r="J1293" s="614">
        <v>0</v>
      </c>
      <c r="K1293" s="613">
        <f t="shared" si="20"/>
        <v>52.349999999999994</v>
      </c>
      <c r="L1293" s="612" t="s">
        <v>3063</v>
      </c>
      <c r="M1293" s="612" t="s">
        <v>3481</v>
      </c>
      <c r="N1293" s="612" t="s">
        <v>3482</v>
      </c>
      <c r="O1293" s="612" t="s">
        <v>3483</v>
      </c>
      <c r="P1293" s="612" t="s">
        <v>982</v>
      </c>
      <c r="Q1293" s="612" t="s">
        <v>3139</v>
      </c>
    </row>
    <row r="1294" spans="1:17">
      <c r="A1294" s="607">
        <v>43447</v>
      </c>
      <c r="B1294" s="607">
        <v>43472</v>
      </c>
      <c r="C1294" s="607">
        <v>43457</v>
      </c>
      <c r="D1294" s="608" t="s">
        <v>3084</v>
      </c>
      <c r="E1294" s="608" t="s">
        <v>3338</v>
      </c>
      <c r="F1294" s="608" t="s">
        <v>3053</v>
      </c>
      <c r="G1294" s="608" t="s">
        <v>3339</v>
      </c>
      <c r="H1294" s="609">
        <v>7</v>
      </c>
      <c r="I1294" s="608">
        <v>18</v>
      </c>
      <c r="J1294" s="610">
        <v>0</v>
      </c>
      <c r="K1294" s="609">
        <f t="shared" si="20"/>
        <v>126</v>
      </c>
      <c r="L1294" s="608" t="s">
        <v>3047</v>
      </c>
      <c r="M1294" s="608" t="s">
        <v>3048</v>
      </c>
      <c r="N1294" s="608" t="s">
        <v>3049</v>
      </c>
      <c r="O1294" s="608" t="s">
        <v>3050</v>
      </c>
      <c r="P1294" s="608" t="s">
        <v>982</v>
      </c>
      <c r="Q1294" s="608" t="s">
        <v>3067</v>
      </c>
    </row>
    <row r="1295" spans="1:17">
      <c r="A1295" s="611">
        <v>43447</v>
      </c>
      <c r="B1295" s="611">
        <v>43508</v>
      </c>
      <c r="C1295" s="611">
        <v>43450</v>
      </c>
      <c r="D1295" s="612" t="s">
        <v>3084</v>
      </c>
      <c r="E1295" s="612" t="s">
        <v>3140</v>
      </c>
      <c r="F1295" s="612" t="s">
        <v>3077</v>
      </c>
      <c r="G1295" s="612" t="s">
        <v>3141</v>
      </c>
      <c r="H1295" s="613">
        <v>19</v>
      </c>
      <c r="I1295" s="612">
        <v>6</v>
      </c>
      <c r="J1295" s="614">
        <v>0</v>
      </c>
      <c r="K1295" s="613">
        <f t="shared" si="20"/>
        <v>114</v>
      </c>
      <c r="L1295" s="612" t="s">
        <v>3047</v>
      </c>
      <c r="M1295" s="612" t="s">
        <v>3048</v>
      </c>
      <c r="N1295" s="612" t="s">
        <v>3049</v>
      </c>
      <c r="O1295" s="612" t="s">
        <v>3050</v>
      </c>
      <c r="P1295" s="612" t="s">
        <v>982</v>
      </c>
      <c r="Q1295" s="612" t="s">
        <v>3142</v>
      </c>
    </row>
    <row r="1296" spans="1:17">
      <c r="A1296" s="607">
        <v>42352</v>
      </c>
      <c r="B1296" s="607">
        <v>42397</v>
      </c>
      <c r="C1296" s="607">
        <v>42355</v>
      </c>
      <c r="D1296" s="608" t="s">
        <v>3071</v>
      </c>
      <c r="E1296" s="608" t="s">
        <v>3192</v>
      </c>
      <c r="F1296" s="608" t="s">
        <v>3053</v>
      </c>
      <c r="G1296" s="608" t="s">
        <v>3092</v>
      </c>
      <c r="H1296" s="609">
        <v>38</v>
      </c>
      <c r="I1296" s="608">
        <v>14</v>
      </c>
      <c r="J1296" s="610">
        <v>0.2</v>
      </c>
      <c r="K1296" s="609">
        <f t="shared" si="20"/>
        <v>532</v>
      </c>
      <c r="L1296" s="608" t="s">
        <v>3072</v>
      </c>
      <c r="M1296" s="608" t="s">
        <v>3222</v>
      </c>
      <c r="N1296" s="608" t="s">
        <v>3223</v>
      </c>
      <c r="O1296" s="608" t="s">
        <v>3224</v>
      </c>
      <c r="P1296" s="608" t="s">
        <v>3188</v>
      </c>
      <c r="Q1296" s="608" t="s">
        <v>3093</v>
      </c>
    </row>
    <row r="1297" spans="1:17">
      <c r="A1297" s="611">
        <v>42352</v>
      </c>
      <c r="B1297" s="611">
        <v>42424</v>
      </c>
      <c r="C1297" s="611">
        <v>42352</v>
      </c>
      <c r="D1297" s="612" t="s">
        <v>3071</v>
      </c>
      <c r="E1297" s="612" t="s">
        <v>3180</v>
      </c>
      <c r="F1297" s="612" t="s">
        <v>3108</v>
      </c>
      <c r="G1297" s="612" t="s">
        <v>3131</v>
      </c>
      <c r="H1297" s="613">
        <v>18</v>
      </c>
      <c r="I1297" s="612">
        <v>35</v>
      </c>
      <c r="J1297" s="614">
        <v>0.2</v>
      </c>
      <c r="K1297" s="613">
        <f t="shared" si="20"/>
        <v>630</v>
      </c>
      <c r="L1297" s="612" t="s">
        <v>3072</v>
      </c>
      <c r="M1297" s="612" t="s">
        <v>3222</v>
      </c>
      <c r="N1297" s="612" t="s">
        <v>3223</v>
      </c>
      <c r="O1297" s="612" t="s">
        <v>3224</v>
      </c>
      <c r="P1297" s="612" t="s">
        <v>3188</v>
      </c>
      <c r="Q1297" s="612" t="s">
        <v>3183</v>
      </c>
    </row>
    <row r="1298" spans="1:17">
      <c r="A1298" s="607">
        <v>42352</v>
      </c>
      <c r="B1298" s="607">
        <v>42388</v>
      </c>
      <c r="C1298" s="607">
        <v>42362</v>
      </c>
      <c r="D1298" s="608" t="s">
        <v>3071</v>
      </c>
      <c r="E1298" s="608" t="s">
        <v>3243</v>
      </c>
      <c r="F1298" s="608" t="s">
        <v>3061</v>
      </c>
      <c r="G1298" s="608" t="s">
        <v>3244</v>
      </c>
      <c r="H1298" s="609">
        <v>45.6</v>
      </c>
      <c r="I1298" s="608">
        <v>5</v>
      </c>
      <c r="J1298" s="610">
        <v>0.2</v>
      </c>
      <c r="K1298" s="609">
        <f t="shared" si="20"/>
        <v>228</v>
      </c>
      <c r="L1298" s="608" t="s">
        <v>3072</v>
      </c>
      <c r="M1298" s="608" t="s">
        <v>3222</v>
      </c>
      <c r="N1298" s="608" t="s">
        <v>3223</v>
      </c>
      <c r="O1298" s="608" t="s">
        <v>3224</v>
      </c>
      <c r="P1298" s="608" t="s">
        <v>3188</v>
      </c>
      <c r="Q1298" s="608" t="s">
        <v>3150</v>
      </c>
    </row>
    <row r="1299" spans="1:17">
      <c r="A1299" s="611">
        <v>43448</v>
      </c>
      <c r="B1299" s="611">
        <v>43541</v>
      </c>
      <c r="C1299" s="611">
        <v>43452</v>
      </c>
      <c r="D1299" s="612" t="s">
        <v>3071</v>
      </c>
      <c r="E1299" s="612" t="s">
        <v>3415</v>
      </c>
      <c r="F1299" s="612" t="s">
        <v>3077</v>
      </c>
      <c r="G1299" s="612" t="s">
        <v>3416</v>
      </c>
      <c r="H1299" s="613">
        <v>9.5</v>
      </c>
      <c r="I1299" s="612">
        <v>40</v>
      </c>
      <c r="J1299" s="614">
        <v>0.2</v>
      </c>
      <c r="K1299" s="613">
        <f t="shared" si="20"/>
        <v>380</v>
      </c>
      <c r="L1299" s="612" t="s">
        <v>3072</v>
      </c>
      <c r="M1299" s="612" t="s">
        <v>3222</v>
      </c>
      <c r="N1299" s="612" t="s">
        <v>3223</v>
      </c>
      <c r="O1299" s="612" t="s">
        <v>3224</v>
      </c>
      <c r="P1299" s="612" t="s">
        <v>3188</v>
      </c>
      <c r="Q1299" s="612" t="s">
        <v>3279</v>
      </c>
    </row>
    <row r="1300" spans="1:17">
      <c r="A1300" s="607">
        <v>42719</v>
      </c>
      <c r="B1300" s="607">
        <v>42750</v>
      </c>
      <c r="C1300" s="607">
        <v>42721</v>
      </c>
      <c r="D1300" s="608" t="s">
        <v>3071</v>
      </c>
      <c r="E1300" s="608" t="s">
        <v>3130</v>
      </c>
      <c r="F1300" s="608" t="s">
        <v>3108</v>
      </c>
      <c r="G1300" s="608" t="s">
        <v>3131</v>
      </c>
      <c r="H1300" s="609">
        <v>19</v>
      </c>
      <c r="I1300" s="608">
        <v>15</v>
      </c>
      <c r="J1300" s="610">
        <v>0.2</v>
      </c>
      <c r="K1300" s="609">
        <f t="shared" si="20"/>
        <v>285</v>
      </c>
      <c r="L1300" s="608" t="s">
        <v>3047</v>
      </c>
      <c r="M1300" s="608" t="s">
        <v>3387</v>
      </c>
      <c r="N1300" s="608" t="s">
        <v>3388</v>
      </c>
      <c r="O1300" s="608" t="s">
        <v>186</v>
      </c>
      <c r="P1300" s="608" t="s">
        <v>389</v>
      </c>
      <c r="Q1300" s="608" t="s">
        <v>3135</v>
      </c>
    </row>
    <row r="1301" spans="1:17">
      <c r="A1301" s="611">
        <v>42719</v>
      </c>
      <c r="B1301" s="611">
        <v>42726</v>
      </c>
      <c r="C1301" s="611">
        <v>42724</v>
      </c>
      <c r="D1301" s="612" t="s">
        <v>3084</v>
      </c>
      <c r="E1301" s="612" t="s">
        <v>3100</v>
      </c>
      <c r="F1301" s="612" t="s">
        <v>3045</v>
      </c>
      <c r="G1301" s="612" t="s">
        <v>3101</v>
      </c>
      <c r="H1301" s="613">
        <v>34</v>
      </c>
      <c r="I1301" s="612">
        <v>50</v>
      </c>
      <c r="J1301" s="614">
        <v>0</v>
      </c>
      <c r="K1301" s="613">
        <f t="shared" si="20"/>
        <v>1700</v>
      </c>
      <c r="L1301" s="612" t="s">
        <v>3047</v>
      </c>
      <c r="M1301" s="612" t="s">
        <v>3417</v>
      </c>
      <c r="N1301" s="612" t="s">
        <v>3418</v>
      </c>
      <c r="O1301" s="612" t="s">
        <v>3419</v>
      </c>
      <c r="P1301" s="612" t="s">
        <v>859</v>
      </c>
      <c r="Q1301" s="612" t="s">
        <v>3102</v>
      </c>
    </row>
    <row r="1302" spans="1:17">
      <c r="A1302" s="607">
        <v>42719</v>
      </c>
      <c r="B1302" s="607">
        <v>42770</v>
      </c>
      <c r="C1302" s="607">
        <v>42721</v>
      </c>
      <c r="D1302" s="608" t="s">
        <v>3084</v>
      </c>
      <c r="E1302" s="608" t="s">
        <v>3044</v>
      </c>
      <c r="F1302" s="608" t="s">
        <v>3045</v>
      </c>
      <c r="G1302" s="608" t="s">
        <v>3046</v>
      </c>
      <c r="H1302" s="609">
        <v>34.799999999999997</v>
      </c>
      <c r="I1302" s="608">
        <v>35</v>
      </c>
      <c r="J1302" s="610">
        <v>0</v>
      </c>
      <c r="K1302" s="609">
        <f t="shared" si="20"/>
        <v>1218</v>
      </c>
      <c r="L1302" s="608" t="s">
        <v>3047</v>
      </c>
      <c r="M1302" s="608" t="s">
        <v>3417</v>
      </c>
      <c r="N1302" s="608" t="s">
        <v>3418</v>
      </c>
      <c r="O1302" s="608" t="s">
        <v>3419</v>
      </c>
      <c r="P1302" s="608" t="s">
        <v>859</v>
      </c>
      <c r="Q1302" s="608" t="s">
        <v>3051</v>
      </c>
    </row>
    <row r="1303" spans="1:17">
      <c r="A1303" s="611">
        <v>42719</v>
      </c>
      <c r="B1303" s="611">
        <v>42786</v>
      </c>
      <c r="C1303" s="611">
        <v>42728</v>
      </c>
      <c r="D1303" s="612" t="s">
        <v>3084</v>
      </c>
      <c r="E1303" s="612" t="s">
        <v>3289</v>
      </c>
      <c r="F1303" s="612" t="s">
        <v>3081</v>
      </c>
      <c r="G1303" s="612" t="s">
        <v>3290</v>
      </c>
      <c r="H1303" s="613">
        <v>10</v>
      </c>
      <c r="I1303" s="612">
        <v>20</v>
      </c>
      <c r="J1303" s="614">
        <v>0</v>
      </c>
      <c r="K1303" s="613">
        <f t="shared" si="20"/>
        <v>200</v>
      </c>
      <c r="L1303" s="612" t="s">
        <v>3047</v>
      </c>
      <c r="M1303" s="612" t="s">
        <v>3417</v>
      </c>
      <c r="N1303" s="612" t="s">
        <v>3418</v>
      </c>
      <c r="O1303" s="612" t="s">
        <v>3419</v>
      </c>
      <c r="P1303" s="612" t="s">
        <v>859</v>
      </c>
      <c r="Q1303" s="612" t="s">
        <v>3135</v>
      </c>
    </row>
    <row r="1304" spans="1:17">
      <c r="A1304" s="607">
        <v>43452</v>
      </c>
      <c r="B1304" s="607">
        <v>43471</v>
      </c>
      <c r="C1304" s="607">
        <v>43455</v>
      </c>
      <c r="D1304" s="608" t="s">
        <v>3158</v>
      </c>
      <c r="E1304" s="608" t="s">
        <v>3275</v>
      </c>
      <c r="F1304" s="608" t="s">
        <v>3077</v>
      </c>
      <c r="G1304" s="608" t="s">
        <v>3276</v>
      </c>
      <c r="H1304" s="609">
        <v>12</v>
      </c>
      <c r="I1304" s="608">
        <v>28</v>
      </c>
      <c r="J1304" s="610">
        <v>0.05</v>
      </c>
      <c r="K1304" s="609">
        <f t="shared" si="20"/>
        <v>336</v>
      </c>
      <c r="L1304" s="608" t="s">
        <v>3072</v>
      </c>
      <c r="M1304" s="608" t="s">
        <v>3387</v>
      </c>
      <c r="N1304" s="608" t="s">
        <v>3388</v>
      </c>
      <c r="O1304" s="608" t="s">
        <v>186</v>
      </c>
      <c r="P1304" s="608" t="s">
        <v>389</v>
      </c>
      <c r="Q1304" s="608" t="s">
        <v>3279</v>
      </c>
    </row>
    <row r="1305" spans="1:17">
      <c r="A1305" s="611">
        <v>43452</v>
      </c>
      <c r="B1305" s="611">
        <v>43524</v>
      </c>
      <c r="C1305" s="611">
        <v>43452</v>
      </c>
      <c r="D1305" s="612" t="s">
        <v>3059</v>
      </c>
      <c r="E1305" s="612" t="s">
        <v>3215</v>
      </c>
      <c r="F1305" s="612" t="s">
        <v>3077</v>
      </c>
      <c r="G1305" s="612" t="s">
        <v>3216</v>
      </c>
      <c r="H1305" s="613">
        <v>18.399999999999999</v>
      </c>
      <c r="I1305" s="612">
        <v>50</v>
      </c>
      <c r="J1305" s="614">
        <v>0.2</v>
      </c>
      <c r="K1305" s="613">
        <f t="shared" si="20"/>
        <v>919.99999999999989</v>
      </c>
      <c r="L1305" s="612" t="s">
        <v>3063</v>
      </c>
      <c r="M1305" s="612" t="s">
        <v>3401</v>
      </c>
      <c r="N1305" s="612" t="s">
        <v>3402</v>
      </c>
      <c r="O1305" s="612" t="s">
        <v>3403</v>
      </c>
      <c r="P1305" s="612" t="s">
        <v>1727</v>
      </c>
      <c r="Q1305" s="612" t="s">
        <v>3079</v>
      </c>
    </row>
    <row r="1306" spans="1:17">
      <c r="A1306" s="607">
        <v>43453</v>
      </c>
      <c r="B1306" s="607">
        <v>43499</v>
      </c>
      <c r="C1306" s="607">
        <v>43455</v>
      </c>
      <c r="D1306" s="608" t="s">
        <v>3129</v>
      </c>
      <c r="E1306" s="608" t="s">
        <v>3253</v>
      </c>
      <c r="F1306" s="608" t="s">
        <v>3081</v>
      </c>
      <c r="G1306" s="608" t="s">
        <v>3254</v>
      </c>
      <c r="H1306" s="609">
        <v>19.45</v>
      </c>
      <c r="I1306" s="608">
        <v>16</v>
      </c>
      <c r="J1306" s="610">
        <v>0</v>
      </c>
      <c r="K1306" s="609">
        <f t="shared" si="20"/>
        <v>311.2</v>
      </c>
      <c r="L1306" s="608" t="s">
        <v>3063</v>
      </c>
      <c r="M1306" s="608" t="s">
        <v>3230</v>
      </c>
      <c r="N1306" s="608" t="s">
        <v>3231</v>
      </c>
      <c r="O1306" s="608" t="s">
        <v>3232</v>
      </c>
      <c r="P1306" s="608" t="s">
        <v>910</v>
      </c>
      <c r="Q1306" s="608" t="s">
        <v>3055</v>
      </c>
    </row>
    <row r="1307" spans="1:17">
      <c r="A1307" s="611">
        <v>43088</v>
      </c>
      <c r="B1307" s="611">
        <v>43121</v>
      </c>
      <c r="C1307" s="611">
        <v>43089</v>
      </c>
      <c r="D1307" s="612" t="s">
        <v>3129</v>
      </c>
      <c r="E1307" s="612" t="s">
        <v>3300</v>
      </c>
      <c r="F1307" s="612" t="s">
        <v>3077</v>
      </c>
      <c r="G1307" s="612" t="s">
        <v>3301</v>
      </c>
      <c r="H1307" s="613">
        <v>62.5</v>
      </c>
      <c r="I1307" s="612">
        <v>24</v>
      </c>
      <c r="J1307" s="614">
        <v>0</v>
      </c>
      <c r="K1307" s="613">
        <f t="shared" si="20"/>
        <v>1500</v>
      </c>
      <c r="L1307" s="612" t="s">
        <v>3063</v>
      </c>
      <c r="M1307" s="612" t="s">
        <v>3230</v>
      </c>
      <c r="N1307" s="612" t="s">
        <v>3231</v>
      </c>
      <c r="O1307" s="612" t="s">
        <v>3232</v>
      </c>
      <c r="P1307" s="612" t="s">
        <v>910</v>
      </c>
      <c r="Q1307" s="612" t="s">
        <v>3139</v>
      </c>
    </row>
    <row r="1308" spans="1:17">
      <c r="A1308" s="607">
        <v>43453</v>
      </c>
      <c r="B1308" s="607">
        <v>43463</v>
      </c>
      <c r="C1308" s="607">
        <v>43461</v>
      </c>
      <c r="D1308" s="608" t="s">
        <v>3129</v>
      </c>
      <c r="E1308" s="608" t="s">
        <v>3044</v>
      </c>
      <c r="F1308" s="608" t="s">
        <v>3045</v>
      </c>
      <c r="G1308" s="608" t="s">
        <v>3046</v>
      </c>
      <c r="H1308" s="609">
        <v>34.799999999999997</v>
      </c>
      <c r="I1308" s="608">
        <v>7</v>
      </c>
      <c r="J1308" s="610">
        <v>0</v>
      </c>
      <c r="K1308" s="609">
        <f t="shared" si="20"/>
        <v>243.59999999999997</v>
      </c>
      <c r="L1308" s="608" t="s">
        <v>3063</v>
      </c>
      <c r="M1308" s="608" t="s">
        <v>3230</v>
      </c>
      <c r="N1308" s="608" t="s">
        <v>3231</v>
      </c>
      <c r="O1308" s="608" t="s">
        <v>3232</v>
      </c>
      <c r="P1308" s="608" t="s">
        <v>910</v>
      </c>
      <c r="Q1308" s="608" t="s">
        <v>3051</v>
      </c>
    </row>
    <row r="1309" spans="1:17">
      <c r="A1309" s="611">
        <v>43453</v>
      </c>
      <c r="B1309" s="611">
        <v>43537</v>
      </c>
      <c r="C1309" s="611">
        <v>43454</v>
      </c>
      <c r="D1309" s="612" t="s">
        <v>3129</v>
      </c>
      <c r="E1309" s="612" t="s">
        <v>3136</v>
      </c>
      <c r="F1309" s="612" t="s">
        <v>3045</v>
      </c>
      <c r="G1309" s="612" t="s">
        <v>3117</v>
      </c>
      <c r="H1309" s="613">
        <v>55</v>
      </c>
      <c r="I1309" s="612">
        <v>45</v>
      </c>
      <c r="J1309" s="614">
        <v>0</v>
      </c>
      <c r="K1309" s="613">
        <f t="shared" si="20"/>
        <v>2475</v>
      </c>
      <c r="L1309" s="612" t="s">
        <v>3063</v>
      </c>
      <c r="M1309" s="612" t="s">
        <v>3230</v>
      </c>
      <c r="N1309" s="612" t="s">
        <v>3231</v>
      </c>
      <c r="O1309" s="612" t="s">
        <v>3232</v>
      </c>
      <c r="P1309" s="612" t="s">
        <v>910</v>
      </c>
      <c r="Q1309" s="612" t="s">
        <v>3102</v>
      </c>
    </row>
    <row r="1310" spans="1:17">
      <c r="A1310" s="607">
        <v>42358</v>
      </c>
      <c r="B1310" s="607">
        <v>42368</v>
      </c>
      <c r="C1310" s="607">
        <v>42366</v>
      </c>
      <c r="D1310" s="608" t="s">
        <v>3158</v>
      </c>
      <c r="E1310" s="608" t="s">
        <v>3302</v>
      </c>
      <c r="F1310" s="608" t="s">
        <v>3045</v>
      </c>
      <c r="G1310" s="608" t="s">
        <v>3303</v>
      </c>
      <c r="H1310" s="609">
        <v>36</v>
      </c>
      <c r="I1310" s="608">
        <v>40</v>
      </c>
      <c r="J1310" s="610">
        <v>0</v>
      </c>
      <c r="K1310" s="609">
        <f t="shared" si="20"/>
        <v>1440</v>
      </c>
      <c r="L1310" s="608" t="s">
        <v>3047</v>
      </c>
      <c r="M1310" s="608" t="s">
        <v>3118</v>
      </c>
      <c r="N1310" s="608" t="s">
        <v>3119</v>
      </c>
      <c r="O1310" s="608" t="s">
        <v>3120</v>
      </c>
      <c r="P1310" s="608" t="s">
        <v>930</v>
      </c>
      <c r="Q1310" s="608" t="s">
        <v>3099</v>
      </c>
    </row>
    <row r="1311" spans="1:17">
      <c r="A1311" s="611">
        <v>43454</v>
      </c>
      <c r="B1311" s="611">
        <v>43522</v>
      </c>
      <c r="C1311" s="611">
        <v>43458</v>
      </c>
      <c r="D1311" s="612" t="s">
        <v>3158</v>
      </c>
      <c r="E1311" s="612" t="s">
        <v>3052</v>
      </c>
      <c r="F1311" s="612" t="s">
        <v>3053</v>
      </c>
      <c r="G1311" s="612" t="s">
        <v>3054</v>
      </c>
      <c r="H1311" s="613">
        <v>14</v>
      </c>
      <c r="I1311" s="612">
        <v>28</v>
      </c>
      <c r="J1311" s="614">
        <v>0</v>
      </c>
      <c r="K1311" s="613">
        <f t="shared" si="20"/>
        <v>392</v>
      </c>
      <c r="L1311" s="612" t="s">
        <v>3047</v>
      </c>
      <c r="M1311" s="612" t="s">
        <v>3118</v>
      </c>
      <c r="N1311" s="612" t="s">
        <v>3119</v>
      </c>
      <c r="O1311" s="612" t="s">
        <v>3120</v>
      </c>
      <c r="P1311" s="612" t="s">
        <v>930</v>
      </c>
      <c r="Q1311" s="612" t="s">
        <v>3055</v>
      </c>
    </row>
    <row r="1312" spans="1:17">
      <c r="A1312" s="607">
        <v>42358</v>
      </c>
      <c r="B1312" s="607">
        <v>42405</v>
      </c>
      <c r="C1312" s="607">
        <v>42362</v>
      </c>
      <c r="D1312" s="608" t="s">
        <v>3158</v>
      </c>
      <c r="E1312" s="608" t="s">
        <v>3241</v>
      </c>
      <c r="F1312" s="608" t="s">
        <v>3077</v>
      </c>
      <c r="G1312" s="608" t="s">
        <v>3242</v>
      </c>
      <c r="H1312" s="609">
        <v>6</v>
      </c>
      <c r="I1312" s="608">
        <v>6</v>
      </c>
      <c r="J1312" s="610">
        <v>0</v>
      </c>
      <c r="K1312" s="609">
        <f t="shared" si="20"/>
        <v>36</v>
      </c>
      <c r="L1312" s="608" t="s">
        <v>3047</v>
      </c>
      <c r="M1312" s="608" t="s">
        <v>3118</v>
      </c>
      <c r="N1312" s="608" t="s">
        <v>3119</v>
      </c>
      <c r="O1312" s="608" t="s">
        <v>3120</v>
      </c>
      <c r="P1312" s="608" t="s">
        <v>930</v>
      </c>
      <c r="Q1312" s="608" t="s">
        <v>3070</v>
      </c>
    </row>
    <row r="1313" spans="1:17">
      <c r="A1313" s="611">
        <v>42358</v>
      </c>
      <c r="B1313" s="611">
        <v>42456</v>
      </c>
      <c r="C1313" s="611">
        <v>42368</v>
      </c>
      <c r="D1313" s="612" t="s">
        <v>3158</v>
      </c>
      <c r="E1313" s="612" t="s">
        <v>3177</v>
      </c>
      <c r="F1313" s="612" t="s">
        <v>3104</v>
      </c>
      <c r="G1313" s="612" t="s">
        <v>3178</v>
      </c>
      <c r="H1313" s="613">
        <v>49.3</v>
      </c>
      <c r="I1313" s="612">
        <v>9</v>
      </c>
      <c r="J1313" s="614">
        <v>0</v>
      </c>
      <c r="K1313" s="613">
        <f t="shared" si="20"/>
        <v>443.7</v>
      </c>
      <c r="L1313" s="612" t="s">
        <v>3047</v>
      </c>
      <c r="M1313" s="612" t="s">
        <v>3118</v>
      </c>
      <c r="N1313" s="612" t="s">
        <v>3119</v>
      </c>
      <c r="O1313" s="612" t="s">
        <v>3120</v>
      </c>
      <c r="P1313" s="612" t="s">
        <v>930</v>
      </c>
      <c r="Q1313" s="612" t="s">
        <v>3179</v>
      </c>
    </row>
    <row r="1314" spans="1:17">
      <c r="A1314" s="607">
        <v>43454</v>
      </c>
      <c r="B1314" s="607">
        <v>43516</v>
      </c>
      <c r="C1314" s="607">
        <v>43456</v>
      </c>
      <c r="D1314" s="608" t="s">
        <v>3059</v>
      </c>
      <c r="E1314" s="608" t="s">
        <v>3111</v>
      </c>
      <c r="F1314" s="608" t="s">
        <v>3045</v>
      </c>
      <c r="G1314" s="608" t="s">
        <v>3112</v>
      </c>
      <c r="H1314" s="609">
        <v>12.5</v>
      </c>
      <c r="I1314" s="608">
        <v>8</v>
      </c>
      <c r="J1314" s="610">
        <v>0</v>
      </c>
      <c r="K1314" s="609">
        <f t="shared" si="20"/>
        <v>100</v>
      </c>
      <c r="L1314" s="608" t="s">
        <v>3063</v>
      </c>
      <c r="M1314" s="608" t="s">
        <v>3384</v>
      </c>
      <c r="N1314" s="608" t="s">
        <v>3385</v>
      </c>
      <c r="O1314" s="608" t="s">
        <v>3386</v>
      </c>
      <c r="P1314" s="608" t="s">
        <v>2336</v>
      </c>
      <c r="Q1314" s="608" t="s">
        <v>3051</v>
      </c>
    </row>
    <row r="1315" spans="1:17">
      <c r="A1315" s="611">
        <v>43454</v>
      </c>
      <c r="B1315" s="611">
        <v>43470</v>
      </c>
      <c r="C1315" s="611">
        <v>43460</v>
      </c>
      <c r="D1315" s="612" t="s">
        <v>3059</v>
      </c>
      <c r="E1315" s="612" t="s">
        <v>3302</v>
      </c>
      <c r="F1315" s="612" t="s">
        <v>3045</v>
      </c>
      <c r="G1315" s="612" t="s">
        <v>3303</v>
      </c>
      <c r="H1315" s="613">
        <v>36</v>
      </c>
      <c r="I1315" s="612">
        <v>30</v>
      </c>
      <c r="J1315" s="614">
        <v>0</v>
      </c>
      <c r="K1315" s="613">
        <f t="shared" si="20"/>
        <v>1080</v>
      </c>
      <c r="L1315" s="612" t="s">
        <v>3063</v>
      </c>
      <c r="M1315" s="612" t="s">
        <v>3384</v>
      </c>
      <c r="N1315" s="612" t="s">
        <v>3385</v>
      </c>
      <c r="O1315" s="612" t="s">
        <v>3386</v>
      </c>
      <c r="P1315" s="612" t="s">
        <v>2336</v>
      </c>
      <c r="Q1315" s="612" t="s">
        <v>3099</v>
      </c>
    </row>
    <row r="1316" spans="1:17">
      <c r="A1316" s="607">
        <v>42724</v>
      </c>
      <c r="B1316" s="607">
        <v>42786</v>
      </c>
      <c r="C1316" s="607">
        <v>42730</v>
      </c>
      <c r="D1316" s="608" t="s">
        <v>3059</v>
      </c>
      <c r="E1316" s="608" t="s">
        <v>3255</v>
      </c>
      <c r="F1316" s="608" t="s">
        <v>3081</v>
      </c>
      <c r="G1316" s="608" t="s">
        <v>3256</v>
      </c>
      <c r="H1316" s="609">
        <v>43.9</v>
      </c>
      <c r="I1316" s="608">
        <v>9</v>
      </c>
      <c r="J1316" s="610">
        <v>0</v>
      </c>
      <c r="K1316" s="609">
        <f t="shared" si="20"/>
        <v>395.09999999999997</v>
      </c>
      <c r="L1316" s="608" t="s">
        <v>3063</v>
      </c>
      <c r="M1316" s="608" t="s">
        <v>3384</v>
      </c>
      <c r="N1316" s="608" t="s">
        <v>3385</v>
      </c>
      <c r="O1316" s="608" t="s">
        <v>3386</v>
      </c>
      <c r="P1316" s="608" t="s">
        <v>2336</v>
      </c>
      <c r="Q1316" s="608" t="s">
        <v>3139</v>
      </c>
    </row>
    <row r="1317" spans="1:17">
      <c r="A1317" s="611">
        <v>43089</v>
      </c>
      <c r="B1317" s="611">
        <v>43164</v>
      </c>
      <c r="C1317" s="611">
        <v>43090</v>
      </c>
      <c r="D1317" s="612" t="s">
        <v>3059</v>
      </c>
      <c r="E1317" s="612" t="s">
        <v>3076</v>
      </c>
      <c r="F1317" s="612" t="s">
        <v>3077</v>
      </c>
      <c r="G1317" s="612" t="s">
        <v>3078</v>
      </c>
      <c r="H1317" s="613">
        <v>9.65</v>
      </c>
      <c r="I1317" s="612">
        <v>35</v>
      </c>
      <c r="J1317" s="614">
        <v>0</v>
      </c>
      <c r="K1317" s="613">
        <f t="shared" si="20"/>
        <v>337.75</v>
      </c>
      <c r="L1317" s="612" t="s">
        <v>3063</v>
      </c>
      <c r="M1317" s="612" t="s">
        <v>3384</v>
      </c>
      <c r="N1317" s="612" t="s">
        <v>3385</v>
      </c>
      <c r="O1317" s="612" t="s">
        <v>3386</v>
      </c>
      <c r="P1317" s="612" t="s">
        <v>2336</v>
      </c>
      <c r="Q1317" s="612" t="s">
        <v>3079</v>
      </c>
    </row>
    <row r="1318" spans="1:17">
      <c r="A1318" s="607">
        <v>42359</v>
      </c>
      <c r="B1318" s="607">
        <v>42417</v>
      </c>
      <c r="C1318" s="607">
        <v>42364</v>
      </c>
      <c r="D1318" s="608" t="s">
        <v>3084</v>
      </c>
      <c r="E1318" s="608" t="s">
        <v>3370</v>
      </c>
      <c r="F1318" s="608" t="s">
        <v>3053</v>
      </c>
      <c r="G1318" s="608" t="s">
        <v>3371</v>
      </c>
      <c r="H1318" s="609">
        <v>9</v>
      </c>
      <c r="I1318" s="608">
        <v>44</v>
      </c>
      <c r="J1318" s="610">
        <v>0</v>
      </c>
      <c r="K1318" s="609">
        <f t="shared" si="20"/>
        <v>396</v>
      </c>
      <c r="L1318" s="608" t="s">
        <v>3063</v>
      </c>
      <c r="M1318" s="608" t="s">
        <v>3347</v>
      </c>
      <c r="N1318" s="608" t="s">
        <v>3348</v>
      </c>
      <c r="O1318" s="608" t="s">
        <v>3349</v>
      </c>
      <c r="P1318" s="608" t="s">
        <v>3188</v>
      </c>
      <c r="Q1318" s="608" t="s">
        <v>3090</v>
      </c>
    </row>
    <row r="1319" spans="1:17">
      <c r="A1319" s="611">
        <v>42725</v>
      </c>
      <c r="B1319" s="611">
        <v>42748</v>
      </c>
      <c r="C1319" s="611">
        <v>42729</v>
      </c>
      <c r="D1319" s="612" t="s">
        <v>3084</v>
      </c>
      <c r="E1319" s="612" t="s">
        <v>3192</v>
      </c>
      <c r="F1319" s="612" t="s">
        <v>3053</v>
      </c>
      <c r="G1319" s="612" t="s">
        <v>3092</v>
      </c>
      <c r="H1319" s="613">
        <v>38</v>
      </c>
      <c r="I1319" s="612">
        <v>28</v>
      </c>
      <c r="J1319" s="614">
        <v>0</v>
      </c>
      <c r="K1319" s="613">
        <f t="shared" si="20"/>
        <v>1064</v>
      </c>
      <c r="L1319" s="612" t="s">
        <v>3063</v>
      </c>
      <c r="M1319" s="612" t="s">
        <v>3347</v>
      </c>
      <c r="N1319" s="612" t="s">
        <v>3348</v>
      </c>
      <c r="O1319" s="612" t="s">
        <v>3349</v>
      </c>
      <c r="P1319" s="612" t="s">
        <v>3188</v>
      </c>
      <c r="Q1319" s="612" t="s">
        <v>3093</v>
      </c>
    </row>
    <row r="1320" spans="1:17">
      <c r="A1320" s="607">
        <v>43090</v>
      </c>
      <c r="B1320" s="607">
        <v>43117</v>
      </c>
      <c r="C1320" s="607">
        <v>43091</v>
      </c>
      <c r="D1320" s="608" t="s">
        <v>3084</v>
      </c>
      <c r="E1320" s="608" t="s">
        <v>3215</v>
      </c>
      <c r="F1320" s="608" t="s">
        <v>3077</v>
      </c>
      <c r="G1320" s="608" t="s">
        <v>3216</v>
      </c>
      <c r="H1320" s="609">
        <v>18.399999999999999</v>
      </c>
      <c r="I1320" s="608">
        <v>40</v>
      </c>
      <c r="J1320" s="610">
        <v>0</v>
      </c>
      <c r="K1320" s="609">
        <f t="shared" si="20"/>
        <v>736</v>
      </c>
      <c r="L1320" s="608" t="s">
        <v>3063</v>
      </c>
      <c r="M1320" s="608" t="s">
        <v>3347</v>
      </c>
      <c r="N1320" s="608" t="s">
        <v>3348</v>
      </c>
      <c r="O1320" s="608" t="s">
        <v>3349</v>
      </c>
      <c r="P1320" s="608" t="s">
        <v>3188</v>
      </c>
      <c r="Q1320" s="608" t="s">
        <v>3079</v>
      </c>
    </row>
    <row r="1321" spans="1:17">
      <c r="A1321" s="611">
        <v>42725</v>
      </c>
      <c r="B1321" s="611">
        <v>42773</v>
      </c>
      <c r="C1321" s="611">
        <v>42728</v>
      </c>
      <c r="D1321" s="612" t="s">
        <v>3071</v>
      </c>
      <c r="E1321" s="612" t="s">
        <v>3192</v>
      </c>
      <c r="F1321" s="612" t="s">
        <v>3053</v>
      </c>
      <c r="G1321" s="612" t="s">
        <v>3092</v>
      </c>
      <c r="H1321" s="613">
        <v>38</v>
      </c>
      <c r="I1321" s="612">
        <v>15</v>
      </c>
      <c r="J1321" s="614">
        <v>0</v>
      </c>
      <c r="K1321" s="613">
        <f t="shared" si="20"/>
        <v>570</v>
      </c>
      <c r="L1321" s="612" t="s">
        <v>3072</v>
      </c>
      <c r="M1321" s="612" t="s">
        <v>3335</v>
      </c>
      <c r="N1321" s="612" t="s">
        <v>3336</v>
      </c>
      <c r="O1321" s="612" t="s">
        <v>3337</v>
      </c>
      <c r="P1321" s="612" t="s">
        <v>389</v>
      </c>
      <c r="Q1321" s="612" t="s">
        <v>3093</v>
      </c>
    </row>
    <row r="1322" spans="1:17">
      <c r="A1322" s="607">
        <v>43090</v>
      </c>
      <c r="B1322" s="607">
        <v>43178</v>
      </c>
      <c r="C1322" s="607">
        <v>43091</v>
      </c>
      <c r="D1322" s="608" t="s">
        <v>3071</v>
      </c>
      <c r="E1322" s="608" t="s">
        <v>3210</v>
      </c>
      <c r="F1322" s="608" t="s">
        <v>3108</v>
      </c>
      <c r="G1322" s="608" t="s">
        <v>3211</v>
      </c>
      <c r="H1322" s="609">
        <v>18</v>
      </c>
      <c r="I1322" s="608">
        <v>10</v>
      </c>
      <c r="J1322" s="610">
        <v>0</v>
      </c>
      <c r="K1322" s="609">
        <f t="shared" si="20"/>
        <v>180</v>
      </c>
      <c r="L1322" s="608" t="s">
        <v>3072</v>
      </c>
      <c r="M1322" s="608" t="s">
        <v>3335</v>
      </c>
      <c r="N1322" s="608" t="s">
        <v>3336</v>
      </c>
      <c r="O1322" s="608" t="s">
        <v>3337</v>
      </c>
      <c r="P1322" s="608" t="s">
        <v>389</v>
      </c>
      <c r="Q1322" s="608" t="s">
        <v>3115</v>
      </c>
    </row>
    <row r="1323" spans="1:17">
      <c r="A1323" s="611">
        <v>42359</v>
      </c>
      <c r="B1323" s="611">
        <v>42366</v>
      </c>
      <c r="C1323" s="611">
        <v>42360</v>
      </c>
      <c r="D1323" s="612" t="s">
        <v>3071</v>
      </c>
      <c r="E1323" s="612" t="s">
        <v>3136</v>
      </c>
      <c r="F1323" s="612" t="s">
        <v>3045</v>
      </c>
      <c r="G1323" s="612" t="s">
        <v>3117</v>
      </c>
      <c r="H1323" s="613">
        <v>55</v>
      </c>
      <c r="I1323" s="612">
        <v>6</v>
      </c>
      <c r="J1323" s="614">
        <v>0</v>
      </c>
      <c r="K1323" s="613">
        <f t="shared" si="20"/>
        <v>330</v>
      </c>
      <c r="L1323" s="612" t="s">
        <v>3072</v>
      </c>
      <c r="M1323" s="612" t="s">
        <v>3335</v>
      </c>
      <c r="N1323" s="612" t="s">
        <v>3336</v>
      </c>
      <c r="O1323" s="612" t="s">
        <v>3337</v>
      </c>
      <c r="P1323" s="612" t="s">
        <v>389</v>
      </c>
      <c r="Q1323" s="612" t="s">
        <v>3102</v>
      </c>
    </row>
    <row r="1324" spans="1:17">
      <c r="A1324" s="607">
        <v>43091</v>
      </c>
      <c r="B1324" s="607">
        <v>43125</v>
      </c>
      <c r="C1324" s="607">
        <v>43095</v>
      </c>
      <c r="D1324" s="608" t="s">
        <v>3129</v>
      </c>
      <c r="E1324" s="608" t="s">
        <v>3068</v>
      </c>
      <c r="F1324" s="608" t="s">
        <v>3061</v>
      </c>
      <c r="G1324" s="608" t="s">
        <v>3069</v>
      </c>
      <c r="H1324" s="609">
        <v>23.25</v>
      </c>
      <c r="I1324" s="608">
        <v>5</v>
      </c>
      <c r="J1324" s="610">
        <v>0.15</v>
      </c>
      <c r="K1324" s="609">
        <f t="shared" si="20"/>
        <v>116.25</v>
      </c>
      <c r="L1324" s="608" t="s">
        <v>3063</v>
      </c>
      <c r="M1324" s="608" t="s">
        <v>3207</v>
      </c>
      <c r="N1324" s="608" t="s">
        <v>3208</v>
      </c>
      <c r="O1324" s="608" t="s">
        <v>3209</v>
      </c>
      <c r="P1324" s="608" t="s">
        <v>1373</v>
      </c>
      <c r="Q1324" s="608" t="s">
        <v>3070</v>
      </c>
    </row>
    <row r="1325" spans="1:17">
      <c r="A1325" s="611">
        <v>43091</v>
      </c>
      <c r="B1325" s="611">
        <v>43175</v>
      </c>
      <c r="C1325" s="611">
        <v>43093</v>
      </c>
      <c r="D1325" s="612" t="s">
        <v>3129</v>
      </c>
      <c r="E1325" s="612" t="s">
        <v>3415</v>
      </c>
      <c r="F1325" s="612" t="s">
        <v>3077</v>
      </c>
      <c r="G1325" s="612" t="s">
        <v>3416</v>
      </c>
      <c r="H1325" s="613">
        <v>9.5</v>
      </c>
      <c r="I1325" s="612">
        <v>40</v>
      </c>
      <c r="J1325" s="614">
        <v>0.15</v>
      </c>
      <c r="K1325" s="613">
        <f t="shared" si="20"/>
        <v>380</v>
      </c>
      <c r="L1325" s="612" t="s">
        <v>3063</v>
      </c>
      <c r="M1325" s="612" t="s">
        <v>3207</v>
      </c>
      <c r="N1325" s="612" t="s">
        <v>3208</v>
      </c>
      <c r="O1325" s="612" t="s">
        <v>3209</v>
      </c>
      <c r="P1325" s="612" t="s">
        <v>1373</v>
      </c>
      <c r="Q1325" s="612" t="s">
        <v>3279</v>
      </c>
    </row>
    <row r="1326" spans="1:17">
      <c r="A1326" s="607">
        <v>42360</v>
      </c>
      <c r="B1326" s="607">
        <v>42426</v>
      </c>
      <c r="C1326" s="607">
        <v>42364</v>
      </c>
      <c r="D1326" s="608" t="s">
        <v>3129</v>
      </c>
      <c r="E1326" s="608" t="s">
        <v>3136</v>
      </c>
      <c r="F1326" s="608" t="s">
        <v>3045</v>
      </c>
      <c r="G1326" s="608" t="s">
        <v>3117</v>
      </c>
      <c r="H1326" s="609">
        <v>55</v>
      </c>
      <c r="I1326" s="608">
        <v>25</v>
      </c>
      <c r="J1326" s="610">
        <v>0.15</v>
      </c>
      <c r="K1326" s="609">
        <f t="shared" si="20"/>
        <v>1375</v>
      </c>
      <c r="L1326" s="608" t="s">
        <v>3063</v>
      </c>
      <c r="M1326" s="608" t="s">
        <v>3207</v>
      </c>
      <c r="N1326" s="608" t="s">
        <v>3208</v>
      </c>
      <c r="O1326" s="608" t="s">
        <v>3209</v>
      </c>
      <c r="P1326" s="608" t="s">
        <v>1373</v>
      </c>
      <c r="Q1326" s="608" t="s">
        <v>3102</v>
      </c>
    </row>
    <row r="1327" spans="1:17">
      <c r="A1327" s="611">
        <v>43094</v>
      </c>
      <c r="B1327" s="611">
        <v>43184</v>
      </c>
      <c r="C1327" s="611">
        <v>43095</v>
      </c>
      <c r="D1327" s="612" t="s">
        <v>3084</v>
      </c>
      <c r="E1327" s="612" t="s">
        <v>3193</v>
      </c>
      <c r="F1327" s="612" t="s">
        <v>3077</v>
      </c>
      <c r="G1327" s="612" t="s">
        <v>3194</v>
      </c>
      <c r="H1327" s="613">
        <v>25.89</v>
      </c>
      <c r="I1327" s="612">
        <v>30</v>
      </c>
      <c r="J1327" s="614">
        <v>0</v>
      </c>
      <c r="K1327" s="613">
        <f t="shared" si="20"/>
        <v>776.7</v>
      </c>
      <c r="L1327" s="612" t="s">
        <v>3047</v>
      </c>
      <c r="M1327" s="612" t="s">
        <v>3132</v>
      </c>
      <c r="N1327" s="612" t="s">
        <v>3133</v>
      </c>
      <c r="O1327" s="612" t="s">
        <v>3134</v>
      </c>
      <c r="P1327" s="612" t="s">
        <v>930</v>
      </c>
      <c r="Q1327" s="612" t="s">
        <v>3195</v>
      </c>
    </row>
    <row r="1328" spans="1:17">
      <c r="A1328" s="607">
        <v>42729</v>
      </c>
      <c r="B1328" s="607">
        <v>42782</v>
      </c>
      <c r="C1328" s="607">
        <v>42739</v>
      </c>
      <c r="D1328" s="608" t="s">
        <v>3084</v>
      </c>
      <c r="E1328" s="608" t="s">
        <v>3379</v>
      </c>
      <c r="F1328" s="608" t="s">
        <v>3104</v>
      </c>
      <c r="G1328" s="608" t="s">
        <v>3380</v>
      </c>
      <c r="H1328" s="609">
        <v>16.25</v>
      </c>
      <c r="I1328" s="608">
        <v>20</v>
      </c>
      <c r="J1328" s="610">
        <v>0.1</v>
      </c>
      <c r="K1328" s="609">
        <f t="shared" si="20"/>
        <v>325</v>
      </c>
      <c r="L1328" s="608" t="s">
        <v>3047</v>
      </c>
      <c r="M1328" s="608" t="s">
        <v>3132</v>
      </c>
      <c r="N1328" s="608" t="s">
        <v>3133</v>
      </c>
      <c r="O1328" s="608" t="s">
        <v>3134</v>
      </c>
      <c r="P1328" s="608" t="s">
        <v>930</v>
      </c>
      <c r="Q1328" s="608" t="s">
        <v>3115</v>
      </c>
    </row>
    <row r="1329" spans="1:17">
      <c r="A1329" s="611">
        <v>42363</v>
      </c>
      <c r="B1329" s="611">
        <v>42426</v>
      </c>
      <c r="C1329" s="611">
        <v>42363</v>
      </c>
      <c r="D1329" s="612" t="s">
        <v>3084</v>
      </c>
      <c r="E1329" s="612" t="s">
        <v>3357</v>
      </c>
      <c r="F1329" s="612" t="s">
        <v>3104</v>
      </c>
      <c r="G1329" s="612" t="s">
        <v>3358</v>
      </c>
      <c r="H1329" s="613">
        <v>31.23</v>
      </c>
      <c r="I1329" s="612">
        <v>12</v>
      </c>
      <c r="J1329" s="614">
        <v>0.1</v>
      </c>
      <c r="K1329" s="613">
        <f t="shared" si="20"/>
        <v>374.76</v>
      </c>
      <c r="L1329" s="612" t="s">
        <v>3047</v>
      </c>
      <c r="M1329" s="612" t="s">
        <v>3132</v>
      </c>
      <c r="N1329" s="612" t="s">
        <v>3133</v>
      </c>
      <c r="O1329" s="612" t="s">
        <v>3134</v>
      </c>
      <c r="P1329" s="612" t="s">
        <v>930</v>
      </c>
      <c r="Q1329" s="612" t="s">
        <v>3157</v>
      </c>
    </row>
    <row r="1330" spans="1:17">
      <c r="A1330" s="607">
        <v>43459</v>
      </c>
      <c r="B1330" s="607">
        <v>43530</v>
      </c>
      <c r="C1330" s="607">
        <v>43466</v>
      </c>
      <c r="D1330" s="608" t="s">
        <v>3084</v>
      </c>
      <c r="E1330" s="608" t="s">
        <v>3251</v>
      </c>
      <c r="F1330" s="608" t="s">
        <v>3077</v>
      </c>
      <c r="G1330" s="608" t="s">
        <v>3252</v>
      </c>
      <c r="H1330" s="609">
        <v>15</v>
      </c>
      <c r="I1330" s="608">
        <v>15</v>
      </c>
      <c r="J1330" s="610">
        <v>0</v>
      </c>
      <c r="K1330" s="609">
        <f t="shared" si="20"/>
        <v>225</v>
      </c>
      <c r="L1330" s="608" t="s">
        <v>3047</v>
      </c>
      <c r="M1330" s="608" t="s">
        <v>3132</v>
      </c>
      <c r="N1330" s="608" t="s">
        <v>3133</v>
      </c>
      <c r="O1330" s="608" t="s">
        <v>3134</v>
      </c>
      <c r="P1330" s="608" t="s">
        <v>930</v>
      </c>
      <c r="Q1330" s="608" t="s">
        <v>3142</v>
      </c>
    </row>
    <row r="1331" spans="1:17">
      <c r="A1331" s="611">
        <v>42363</v>
      </c>
      <c r="B1331" s="611">
        <v>42376</v>
      </c>
      <c r="C1331" s="611">
        <v>42365</v>
      </c>
      <c r="D1331" s="612" t="s">
        <v>3199</v>
      </c>
      <c r="E1331" s="612" t="s">
        <v>3273</v>
      </c>
      <c r="F1331" s="612" t="s">
        <v>3108</v>
      </c>
      <c r="G1331" s="612" t="s">
        <v>3274</v>
      </c>
      <c r="H1331" s="613">
        <v>18</v>
      </c>
      <c r="I1331" s="612">
        <v>8</v>
      </c>
      <c r="J1331" s="614">
        <v>0</v>
      </c>
      <c r="K1331" s="613">
        <f t="shared" si="20"/>
        <v>144</v>
      </c>
      <c r="L1331" s="612" t="s">
        <v>3047</v>
      </c>
      <c r="M1331" s="612" t="s">
        <v>3454</v>
      </c>
      <c r="N1331" s="612" t="s">
        <v>3455</v>
      </c>
      <c r="O1331" s="612" t="s">
        <v>186</v>
      </c>
      <c r="P1331" s="612" t="s">
        <v>389</v>
      </c>
      <c r="Q1331" s="612" t="s">
        <v>3135</v>
      </c>
    </row>
    <row r="1332" spans="1:17">
      <c r="A1332" s="607">
        <v>43094</v>
      </c>
      <c r="B1332" s="607">
        <v>43137</v>
      </c>
      <c r="C1332" s="607">
        <v>43097</v>
      </c>
      <c r="D1332" s="608" t="s">
        <v>3199</v>
      </c>
      <c r="E1332" s="608" t="s">
        <v>3302</v>
      </c>
      <c r="F1332" s="608" t="s">
        <v>3045</v>
      </c>
      <c r="G1332" s="608" t="s">
        <v>3303</v>
      </c>
      <c r="H1332" s="609">
        <v>36</v>
      </c>
      <c r="I1332" s="608">
        <v>3</v>
      </c>
      <c r="J1332" s="610">
        <v>0</v>
      </c>
      <c r="K1332" s="609">
        <f t="shared" si="20"/>
        <v>108</v>
      </c>
      <c r="L1332" s="608" t="s">
        <v>3047</v>
      </c>
      <c r="M1332" s="608" t="s">
        <v>3454</v>
      </c>
      <c r="N1332" s="608" t="s">
        <v>3455</v>
      </c>
      <c r="O1332" s="608" t="s">
        <v>186</v>
      </c>
      <c r="P1332" s="608" t="s">
        <v>389</v>
      </c>
      <c r="Q1332" s="608" t="s">
        <v>3099</v>
      </c>
    </row>
    <row r="1333" spans="1:17">
      <c r="A1333" s="611">
        <v>42364</v>
      </c>
      <c r="B1333" s="611">
        <v>42371</v>
      </c>
      <c r="C1333" s="611">
        <v>42370</v>
      </c>
      <c r="D1333" s="612" t="s">
        <v>3084</v>
      </c>
      <c r="E1333" s="612" t="s">
        <v>3116</v>
      </c>
      <c r="F1333" s="612" t="s">
        <v>3061</v>
      </c>
      <c r="G1333" s="612" t="s">
        <v>3117</v>
      </c>
      <c r="H1333" s="613">
        <v>10</v>
      </c>
      <c r="I1333" s="612">
        <v>5</v>
      </c>
      <c r="J1333" s="614">
        <v>0</v>
      </c>
      <c r="K1333" s="613">
        <f t="shared" si="20"/>
        <v>50</v>
      </c>
      <c r="L1333" s="612" t="s">
        <v>3063</v>
      </c>
      <c r="M1333" s="612" t="s">
        <v>3435</v>
      </c>
      <c r="N1333" s="612" t="s">
        <v>3436</v>
      </c>
      <c r="O1333" s="612" t="s">
        <v>3437</v>
      </c>
      <c r="P1333" s="612" t="s">
        <v>1743</v>
      </c>
      <c r="Q1333" s="612" t="s">
        <v>3121</v>
      </c>
    </row>
    <row r="1334" spans="1:17">
      <c r="A1334" s="607">
        <v>43095</v>
      </c>
      <c r="B1334" s="607">
        <v>43157</v>
      </c>
      <c r="C1334" s="607">
        <v>43104</v>
      </c>
      <c r="D1334" s="608" t="s">
        <v>3084</v>
      </c>
      <c r="E1334" s="608" t="s">
        <v>3415</v>
      </c>
      <c r="F1334" s="608" t="s">
        <v>3077</v>
      </c>
      <c r="G1334" s="608" t="s">
        <v>3416</v>
      </c>
      <c r="H1334" s="609">
        <v>9.5</v>
      </c>
      <c r="I1334" s="608">
        <v>4</v>
      </c>
      <c r="J1334" s="610">
        <v>0</v>
      </c>
      <c r="K1334" s="609">
        <f t="shared" si="20"/>
        <v>38</v>
      </c>
      <c r="L1334" s="608" t="s">
        <v>3063</v>
      </c>
      <c r="M1334" s="608" t="s">
        <v>3435</v>
      </c>
      <c r="N1334" s="608" t="s">
        <v>3436</v>
      </c>
      <c r="O1334" s="608" t="s">
        <v>3437</v>
      </c>
      <c r="P1334" s="608" t="s">
        <v>1743</v>
      </c>
      <c r="Q1334" s="608" t="s">
        <v>3279</v>
      </c>
    </row>
    <row r="1335" spans="1:17">
      <c r="A1335" s="611">
        <v>43095</v>
      </c>
      <c r="B1335" s="611">
        <v>43127</v>
      </c>
      <c r="C1335" s="611">
        <v>43099</v>
      </c>
      <c r="D1335" s="612" t="s">
        <v>3059</v>
      </c>
      <c r="E1335" s="612" t="s">
        <v>3215</v>
      </c>
      <c r="F1335" s="612" t="s">
        <v>3077</v>
      </c>
      <c r="G1335" s="612" t="s">
        <v>3216</v>
      </c>
      <c r="H1335" s="613">
        <v>18.399999999999999</v>
      </c>
      <c r="I1335" s="612">
        <v>3</v>
      </c>
      <c r="J1335" s="614">
        <v>0</v>
      </c>
      <c r="K1335" s="613">
        <f t="shared" si="20"/>
        <v>55.199999999999996</v>
      </c>
      <c r="L1335" s="612" t="s">
        <v>3047</v>
      </c>
      <c r="M1335" s="612" t="s">
        <v>3236</v>
      </c>
      <c r="N1335" s="612" t="s">
        <v>3237</v>
      </c>
      <c r="O1335" s="612" t="s">
        <v>3238</v>
      </c>
      <c r="P1335" s="612" t="s">
        <v>1743</v>
      </c>
      <c r="Q1335" s="612" t="s">
        <v>3079</v>
      </c>
    </row>
    <row r="1336" spans="1:17">
      <c r="A1336" s="607">
        <v>43096</v>
      </c>
      <c r="B1336" s="607">
        <v>43163</v>
      </c>
      <c r="C1336" s="607">
        <v>43104</v>
      </c>
      <c r="D1336" s="608" t="s">
        <v>3071</v>
      </c>
      <c r="E1336" s="608" t="s">
        <v>3192</v>
      </c>
      <c r="F1336" s="608" t="s">
        <v>3053</v>
      </c>
      <c r="G1336" s="608" t="s">
        <v>3092</v>
      </c>
      <c r="H1336" s="609">
        <v>38</v>
      </c>
      <c r="I1336" s="608">
        <v>30</v>
      </c>
      <c r="J1336" s="610">
        <v>0.25</v>
      </c>
      <c r="K1336" s="609">
        <f t="shared" si="20"/>
        <v>1140</v>
      </c>
      <c r="L1336" s="608" t="s">
        <v>3072</v>
      </c>
      <c r="M1336" s="608" t="s">
        <v>3359</v>
      </c>
      <c r="N1336" s="608" t="s">
        <v>3360</v>
      </c>
      <c r="O1336" s="608" t="s">
        <v>3361</v>
      </c>
      <c r="P1336" s="608" t="s">
        <v>982</v>
      </c>
      <c r="Q1336" s="608" t="s">
        <v>3093</v>
      </c>
    </row>
    <row r="1337" spans="1:17">
      <c r="A1337" s="611">
        <v>42365</v>
      </c>
      <c r="B1337" s="611">
        <v>42405</v>
      </c>
      <c r="C1337" s="611">
        <v>42365</v>
      </c>
      <c r="D1337" s="612" t="s">
        <v>3071</v>
      </c>
      <c r="E1337" s="612" t="s">
        <v>3362</v>
      </c>
      <c r="F1337" s="612" t="s">
        <v>3104</v>
      </c>
      <c r="G1337" s="612" t="s">
        <v>3363</v>
      </c>
      <c r="H1337" s="613">
        <v>9.5</v>
      </c>
      <c r="I1337" s="612">
        <v>30</v>
      </c>
      <c r="J1337" s="614">
        <v>0.25</v>
      </c>
      <c r="K1337" s="613">
        <f t="shared" si="20"/>
        <v>285</v>
      </c>
      <c r="L1337" s="612" t="s">
        <v>3072</v>
      </c>
      <c r="M1337" s="612" t="s">
        <v>3359</v>
      </c>
      <c r="N1337" s="612" t="s">
        <v>3360</v>
      </c>
      <c r="O1337" s="612" t="s">
        <v>3361</v>
      </c>
      <c r="P1337" s="612" t="s">
        <v>982</v>
      </c>
      <c r="Q1337" s="612" t="s">
        <v>3367</v>
      </c>
    </row>
    <row r="1338" spans="1:17">
      <c r="A1338" s="607">
        <v>43096</v>
      </c>
      <c r="B1338" s="607">
        <v>43100</v>
      </c>
      <c r="C1338" s="607">
        <v>43097</v>
      </c>
      <c r="D1338" s="608" t="s">
        <v>3071</v>
      </c>
      <c r="E1338" s="608" t="s">
        <v>3091</v>
      </c>
      <c r="F1338" s="608" t="s">
        <v>3053</v>
      </c>
      <c r="G1338" s="608" t="s">
        <v>3092</v>
      </c>
      <c r="H1338" s="609">
        <v>19.5</v>
      </c>
      <c r="I1338" s="608">
        <v>14</v>
      </c>
      <c r="J1338" s="610">
        <v>0.25</v>
      </c>
      <c r="K1338" s="609">
        <f t="shared" si="20"/>
        <v>273</v>
      </c>
      <c r="L1338" s="608" t="s">
        <v>3072</v>
      </c>
      <c r="M1338" s="608" t="s">
        <v>3359</v>
      </c>
      <c r="N1338" s="608" t="s">
        <v>3360</v>
      </c>
      <c r="O1338" s="608" t="s">
        <v>3361</v>
      </c>
      <c r="P1338" s="608" t="s">
        <v>982</v>
      </c>
      <c r="Q1338" s="608" t="s">
        <v>3093</v>
      </c>
    </row>
    <row r="1339" spans="1:17">
      <c r="A1339" s="611">
        <v>42731</v>
      </c>
      <c r="B1339" s="611">
        <v>42737</v>
      </c>
      <c r="C1339" s="611">
        <v>42739</v>
      </c>
      <c r="D1339" s="612" t="s">
        <v>3071</v>
      </c>
      <c r="E1339" s="612" t="s">
        <v>3302</v>
      </c>
      <c r="F1339" s="612" t="s">
        <v>3045</v>
      </c>
      <c r="G1339" s="612" t="s">
        <v>3303</v>
      </c>
      <c r="H1339" s="613">
        <v>36</v>
      </c>
      <c r="I1339" s="612">
        <v>25</v>
      </c>
      <c r="J1339" s="614">
        <v>0.25</v>
      </c>
      <c r="K1339" s="613">
        <f t="shared" si="20"/>
        <v>900</v>
      </c>
      <c r="L1339" s="612" t="s">
        <v>3072</v>
      </c>
      <c r="M1339" s="612" t="s">
        <v>3359</v>
      </c>
      <c r="N1339" s="612" t="s">
        <v>3360</v>
      </c>
      <c r="O1339" s="612" t="s">
        <v>3361</v>
      </c>
      <c r="P1339" s="612" t="s">
        <v>982</v>
      </c>
      <c r="Q1339" s="612" t="s">
        <v>3099</v>
      </c>
    </row>
    <row r="1340" spans="1:17">
      <c r="A1340" s="607">
        <v>42732</v>
      </c>
      <c r="B1340" s="607">
        <v>42819</v>
      </c>
      <c r="C1340" s="607">
        <v>42732</v>
      </c>
      <c r="D1340" s="608" t="s">
        <v>3184</v>
      </c>
      <c r="E1340" s="608" t="s">
        <v>3281</v>
      </c>
      <c r="F1340" s="608" t="s">
        <v>3104</v>
      </c>
      <c r="G1340" s="608" t="s">
        <v>3282</v>
      </c>
      <c r="H1340" s="609">
        <v>12.5</v>
      </c>
      <c r="I1340" s="608">
        <v>6</v>
      </c>
      <c r="J1340" s="610">
        <v>0.2</v>
      </c>
      <c r="K1340" s="609">
        <f t="shared" si="20"/>
        <v>75</v>
      </c>
      <c r="L1340" s="608" t="s">
        <v>3072</v>
      </c>
      <c r="M1340" s="608" t="s">
        <v>3227</v>
      </c>
      <c r="N1340" s="608" t="s">
        <v>3228</v>
      </c>
      <c r="O1340" s="608" t="s">
        <v>3229</v>
      </c>
      <c r="P1340" s="608" t="s">
        <v>3188</v>
      </c>
      <c r="Q1340" s="608" t="s">
        <v>3106</v>
      </c>
    </row>
    <row r="1341" spans="1:17">
      <c r="A1341" s="611">
        <v>43097</v>
      </c>
      <c r="B1341" s="611">
        <v>43114</v>
      </c>
      <c r="C1341" s="611">
        <v>43098</v>
      </c>
      <c r="D1341" s="612" t="s">
        <v>3184</v>
      </c>
      <c r="E1341" s="612" t="s">
        <v>3300</v>
      </c>
      <c r="F1341" s="612" t="s">
        <v>3077</v>
      </c>
      <c r="G1341" s="612" t="s">
        <v>3301</v>
      </c>
      <c r="H1341" s="613">
        <v>62.5</v>
      </c>
      <c r="I1341" s="612">
        <v>21</v>
      </c>
      <c r="J1341" s="614">
        <v>0.2</v>
      </c>
      <c r="K1341" s="613">
        <f t="shared" si="20"/>
        <v>1312.5</v>
      </c>
      <c r="L1341" s="612" t="s">
        <v>3072</v>
      </c>
      <c r="M1341" s="612" t="s">
        <v>3227</v>
      </c>
      <c r="N1341" s="612" t="s">
        <v>3228</v>
      </c>
      <c r="O1341" s="612" t="s">
        <v>3229</v>
      </c>
      <c r="P1341" s="612" t="s">
        <v>3188</v>
      </c>
      <c r="Q1341" s="612" t="s">
        <v>3139</v>
      </c>
    </row>
    <row r="1342" spans="1:17">
      <c r="A1342" s="607">
        <v>42366</v>
      </c>
      <c r="B1342" s="607">
        <v>42398</v>
      </c>
      <c r="C1342" s="607">
        <v>42374</v>
      </c>
      <c r="D1342" s="608" t="s">
        <v>3184</v>
      </c>
      <c r="E1342" s="608" t="s">
        <v>3302</v>
      </c>
      <c r="F1342" s="608" t="s">
        <v>3045</v>
      </c>
      <c r="G1342" s="608" t="s">
        <v>3303</v>
      </c>
      <c r="H1342" s="609">
        <v>36</v>
      </c>
      <c r="I1342" s="608">
        <v>20</v>
      </c>
      <c r="J1342" s="610">
        <v>0.2</v>
      </c>
      <c r="K1342" s="609">
        <f t="shared" si="20"/>
        <v>720</v>
      </c>
      <c r="L1342" s="608" t="s">
        <v>3072</v>
      </c>
      <c r="M1342" s="608" t="s">
        <v>3227</v>
      </c>
      <c r="N1342" s="608" t="s">
        <v>3228</v>
      </c>
      <c r="O1342" s="608" t="s">
        <v>3229</v>
      </c>
      <c r="P1342" s="608" t="s">
        <v>3188</v>
      </c>
      <c r="Q1342" s="608" t="s">
        <v>3099</v>
      </c>
    </row>
    <row r="1343" spans="1:17">
      <c r="A1343" s="611">
        <v>42366</v>
      </c>
      <c r="B1343" s="611">
        <v>42415</v>
      </c>
      <c r="C1343" s="611">
        <v>42372</v>
      </c>
      <c r="D1343" s="612" t="s">
        <v>3184</v>
      </c>
      <c r="E1343" s="612" t="s">
        <v>3140</v>
      </c>
      <c r="F1343" s="612" t="s">
        <v>3077</v>
      </c>
      <c r="G1343" s="612" t="s">
        <v>3141</v>
      </c>
      <c r="H1343" s="613">
        <v>19</v>
      </c>
      <c r="I1343" s="612">
        <v>20</v>
      </c>
      <c r="J1343" s="614">
        <v>0.2</v>
      </c>
      <c r="K1343" s="613">
        <f t="shared" si="20"/>
        <v>380</v>
      </c>
      <c r="L1343" s="612" t="s">
        <v>3072</v>
      </c>
      <c r="M1343" s="612" t="s">
        <v>3227</v>
      </c>
      <c r="N1343" s="612" t="s">
        <v>3228</v>
      </c>
      <c r="O1343" s="612" t="s">
        <v>3229</v>
      </c>
      <c r="P1343" s="612" t="s">
        <v>3188</v>
      </c>
      <c r="Q1343" s="612" t="s">
        <v>3142</v>
      </c>
    </row>
    <row r="1344" spans="1:17">
      <c r="A1344" s="607">
        <v>42732</v>
      </c>
      <c r="B1344" s="607">
        <v>42755</v>
      </c>
      <c r="C1344" s="607">
        <v>42737</v>
      </c>
      <c r="D1344" s="608" t="s">
        <v>3059</v>
      </c>
      <c r="E1344" s="608" t="s">
        <v>3177</v>
      </c>
      <c r="F1344" s="608" t="s">
        <v>3104</v>
      </c>
      <c r="G1344" s="608" t="s">
        <v>3178</v>
      </c>
      <c r="H1344" s="609">
        <v>49.3</v>
      </c>
      <c r="I1344" s="608">
        <v>30</v>
      </c>
      <c r="J1344" s="610">
        <v>0</v>
      </c>
      <c r="K1344" s="609">
        <f t="shared" si="20"/>
        <v>1479</v>
      </c>
      <c r="L1344" s="608" t="s">
        <v>3063</v>
      </c>
      <c r="M1344" s="608" t="s">
        <v>3347</v>
      </c>
      <c r="N1344" s="608" t="s">
        <v>3348</v>
      </c>
      <c r="O1344" s="608" t="s">
        <v>3349</v>
      </c>
      <c r="P1344" s="608" t="s">
        <v>3188</v>
      </c>
      <c r="Q1344" s="608" t="s">
        <v>3179</v>
      </c>
    </row>
    <row r="1345" spans="1:17">
      <c r="A1345" s="611">
        <v>42732</v>
      </c>
      <c r="B1345" s="611">
        <v>42800</v>
      </c>
      <c r="C1345" s="611">
        <v>42741</v>
      </c>
      <c r="D1345" s="612" t="s">
        <v>3059</v>
      </c>
      <c r="E1345" s="612" t="s">
        <v>3280</v>
      </c>
      <c r="F1345" s="612" t="s">
        <v>3108</v>
      </c>
      <c r="G1345" s="612" t="s">
        <v>3131</v>
      </c>
      <c r="H1345" s="613">
        <v>14</v>
      </c>
      <c r="I1345" s="612">
        <v>30</v>
      </c>
      <c r="J1345" s="614">
        <v>0</v>
      </c>
      <c r="K1345" s="613">
        <f t="shared" si="20"/>
        <v>420</v>
      </c>
      <c r="L1345" s="612" t="s">
        <v>3063</v>
      </c>
      <c r="M1345" s="612" t="s">
        <v>3347</v>
      </c>
      <c r="N1345" s="612" t="s">
        <v>3348</v>
      </c>
      <c r="O1345" s="612" t="s">
        <v>3349</v>
      </c>
      <c r="P1345" s="612" t="s">
        <v>3188</v>
      </c>
      <c r="Q1345" s="612" t="s">
        <v>3183</v>
      </c>
    </row>
    <row r="1346" spans="1:17">
      <c r="A1346" s="607">
        <v>42366</v>
      </c>
      <c r="B1346" s="607">
        <v>42440</v>
      </c>
      <c r="C1346" s="607">
        <v>42374</v>
      </c>
      <c r="D1346" s="608" t="s">
        <v>3059</v>
      </c>
      <c r="E1346" s="608" t="s">
        <v>3136</v>
      </c>
      <c r="F1346" s="608" t="s">
        <v>3045</v>
      </c>
      <c r="G1346" s="608" t="s">
        <v>3117</v>
      </c>
      <c r="H1346" s="609">
        <v>55</v>
      </c>
      <c r="I1346" s="608">
        <v>7</v>
      </c>
      <c r="J1346" s="610">
        <v>0</v>
      </c>
      <c r="K1346" s="609">
        <f t="shared" si="20"/>
        <v>385</v>
      </c>
      <c r="L1346" s="608" t="s">
        <v>3063</v>
      </c>
      <c r="M1346" s="608" t="s">
        <v>3347</v>
      </c>
      <c r="N1346" s="608" t="s">
        <v>3348</v>
      </c>
      <c r="O1346" s="608" t="s">
        <v>3349</v>
      </c>
      <c r="P1346" s="608" t="s">
        <v>3188</v>
      </c>
      <c r="Q1346" s="608" t="s">
        <v>3102</v>
      </c>
    </row>
    <row r="1347" spans="1:17">
      <c r="A1347" s="611">
        <v>43097</v>
      </c>
      <c r="B1347" s="611">
        <v>43184</v>
      </c>
      <c r="C1347" s="611">
        <v>43102</v>
      </c>
      <c r="D1347" s="612" t="s">
        <v>3059</v>
      </c>
      <c r="E1347" s="612" t="s">
        <v>3293</v>
      </c>
      <c r="F1347" s="612" t="s">
        <v>3053</v>
      </c>
      <c r="G1347" s="612" t="s">
        <v>3294</v>
      </c>
      <c r="H1347" s="613">
        <v>33.25</v>
      </c>
      <c r="I1347" s="612">
        <v>24</v>
      </c>
      <c r="J1347" s="614">
        <v>0</v>
      </c>
      <c r="K1347" s="613">
        <f t="shared" ref="K1347:K1410" si="21">I1347*H1347</f>
        <v>798</v>
      </c>
      <c r="L1347" s="612" t="s">
        <v>3063</v>
      </c>
      <c r="M1347" s="612" t="s">
        <v>3347</v>
      </c>
      <c r="N1347" s="612" t="s">
        <v>3348</v>
      </c>
      <c r="O1347" s="612" t="s">
        <v>3349</v>
      </c>
      <c r="P1347" s="612" t="s">
        <v>3188</v>
      </c>
      <c r="Q1347" s="612" t="s">
        <v>3150</v>
      </c>
    </row>
    <row r="1348" spans="1:17">
      <c r="A1348" s="607">
        <v>43098</v>
      </c>
      <c r="B1348" s="607">
        <v>43123</v>
      </c>
      <c r="C1348" s="607">
        <v>43103</v>
      </c>
      <c r="D1348" s="608" t="s">
        <v>3084</v>
      </c>
      <c r="E1348" s="608" t="s">
        <v>3338</v>
      </c>
      <c r="F1348" s="608" t="s">
        <v>3053</v>
      </c>
      <c r="G1348" s="608" t="s">
        <v>3339</v>
      </c>
      <c r="H1348" s="609">
        <v>7</v>
      </c>
      <c r="I1348" s="608">
        <v>60</v>
      </c>
      <c r="J1348" s="610">
        <v>0</v>
      </c>
      <c r="K1348" s="609">
        <f t="shared" si="21"/>
        <v>420</v>
      </c>
      <c r="L1348" s="608" t="s">
        <v>3047</v>
      </c>
      <c r="M1348" s="608" t="s">
        <v>3132</v>
      </c>
      <c r="N1348" s="608" t="s">
        <v>3133</v>
      </c>
      <c r="O1348" s="608" t="s">
        <v>3134</v>
      </c>
      <c r="P1348" s="608" t="s">
        <v>930</v>
      </c>
      <c r="Q1348" s="608" t="s">
        <v>3067</v>
      </c>
    </row>
    <row r="1349" spans="1:17">
      <c r="A1349" s="611">
        <v>43098</v>
      </c>
      <c r="B1349" s="611">
        <v>43184</v>
      </c>
      <c r="C1349" s="611">
        <v>43102</v>
      </c>
      <c r="D1349" s="612" t="s">
        <v>3084</v>
      </c>
      <c r="E1349" s="612" t="s">
        <v>3357</v>
      </c>
      <c r="F1349" s="612" t="s">
        <v>3104</v>
      </c>
      <c r="G1349" s="612" t="s">
        <v>3358</v>
      </c>
      <c r="H1349" s="613">
        <v>31.23</v>
      </c>
      <c r="I1349" s="612">
        <v>20</v>
      </c>
      <c r="J1349" s="614">
        <v>0</v>
      </c>
      <c r="K1349" s="613">
        <f t="shared" si="21"/>
        <v>624.6</v>
      </c>
      <c r="L1349" s="612" t="s">
        <v>3047</v>
      </c>
      <c r="M1349" s="612" t="s">
        <v>3132</v>
      </c>
      <c r="N1349" s="612" t="s">
        <v>3133</v>
      </c>
      <c r="O1349" s="612" t="s">
        <v>3134</v>
      </c>
      <c r="P1349" s="612" t="s">
        <v>930</v>
      </c>
      <c r="Q1349" s="612" t="s">
        <v>3157</v>
      </c>
    </row>
    <row r="1350" spans="1:17">
      <c r="A1350" s="607">
        <v>43463</v>
      </c>
      <c r="B1350" s="607">
        <v>43488</v>
      </c>
      <c r="C1350" s="607">
        <v>43468</v>
      </c>
      <c r="D1350" s="608" t="s">
        <v>3084</v>
      </c>
      <c r="E1350" s="608" t="s">
        <v>3172</v>
      </c>
      <c r="F1350" s="608" t="s">
        <v>3108</v>
      </c>
      <c r="G1350" s="608" t="s">
        <v>3173</v>
      </c>
      <c r="H1350" s="609">
        <v>15</v>
      </c>
      <c r="I1350" s="608">
        <v>40</v>
      </c>
      <c r="J1350" s="610">
        <v>0</v>
      </c>
      <c r="K1350" s="609">
        <f t="shared" si="21"/>
        <v>600</v>
      </c>
      <c r="L1350" s="608" t="s">
        <v>3047</v>
      </c>
      <c r="M1350" s="608" t="s">
        <v>3132</v>
      </c>
      <c r="N1350" s="608" t="s">
        <v>3133</v>
      </c>
      <c r="O1350" s="608" t="s">
        <v>3134</v>
      </c>
      <c r="P1350" s="608" t="s">
        <v>930</v>
      </c>
      <c r="Q1350" s="608" t="s">
        <v>3139</v>
      </c>
    </row>
    <row r="1351" spans="1:17">
      <c r="A1351" s="611">
        <v>43463</v>
      </c>
      <c r="B1351" s="611">
        <v>43534</v>
      </c>
      <c r="C1351" s="611">
        <v>43472</v>
      </c>
      <c r="D1351" s="612" t="s">
        <v>3084</v>
      </c>
      <c r="E1351" s="612" t="s">
        <v>3164</v>
      </c>
      <c r="F1351" s="612" t="s">
        <v>3045</v>
      </c>
      <c r="G1351" s="612" t="s">
        <v>3046</v>
      </c>
      <c r="H1351" s="613">
        <v>32</v>
      </c>
      <c r="I1351" s="612">
        <v>10</v>
      </c>
      <c r="J1351" s="614">
        <v>0</v>
      </c>
      <c r="K1351" s="613">
        <f t="shared" si="21"/>
        <v>320</v>
      </c>
      <c r="L1351" s="612" t="s">
        <v>3047</v>
      </c>
      <c r="M1351" s="612" t="s">
        <v>3321</v>
      </c>
      <c r="N1351" s="612" t="s">
        <v>3322</v>
      </c>
      <c r="O1351" s="612" t="s">
        <v>3169</v>
      </c>
      <c r="P1351" s="612" t="s">
        <v>1036</v>
      </c>
      <c r="Q1351" s="612" t="s">
        <v>3051</v>
      </c>
    </row>
    <row r="1352" spans="1:17">
      <c r="A1352" s="607">
        <v>42005</v>
      </c>
      <c r="B1352" s="607">
        <v>42044</v>
      </c>
      <c r="C1352" s="607">
        <v>42008</v>
      </c>
      <c r="D1352" s="608" t="s">
        <v>3071</v>
      </c>
      <c r="E1352" s="608" t="s">
        <v>3225</v>
      </c>
      <c r="F1352" s="608" t="s">
        <v>3108</v>
      </c>
      <c r="G1352" s="608" t="s">
        <v>3226</v>
      </c>
      <c r="H1352" s="609">
        <v>46</v>
      </c>
      <c r="I1352" s="608">
        <v>30</v>
      </c>
      <c r="J1352" s="610">
        <v>0.25</v>
      </c>
      <c r="K1352" s="609">
        <f t="shared" si="21"/>
        <v>1380</v>
      </c>
      <c r="L1352" s="608" t="s">
        <v>3063</v>
      </c>
      <c r="M1352" s="608" t="s">
        <v>3461</v>
      </c>
      <c r="N1352" s="608" t="s">
        <v>3462</v>
      </c>
      <c r="O1352" s="608" t="s">
        <v>3463</v>
      </c>
      <c r="P1352" s="608" t="s">
        <v>944</v>
      </c>
      <c r="Q1352" s="608" t="s">
        <v>3055</v>
      </c>
    </row>
    <row r="1353" spans="1:17">
      <c r="A1353" s="611">
        <v>42736</v>
      </c>
      <c r="B1353" s="611">
        <v>42834</v>
      </c>
      <c r="C1353" s="611">
        <v>42744</v>
      </c>
      <c r="D1353" s="612" t="s">
        <v>3071</v>
      </c>
      <c r="E1353" s="612" t="s">
        <v>3151</v>
      </c>
      <c r="F1353" s="612" t="s">
        <v>3104</v>
      </c>
      <c r="G1353" s="612" t="s">
        <v>3152</v>
      </c>
      <c r="H1353" s="613">
        <v>43.9</v>
      </c>
      <c r="I1353" s="612">
        <v>40</v>
      </c>
      <c r="J1353" s="614">
        <v>0</v>
      </c>
      <c r="K1353" s="613">
        <f t="shared" si="21"/>
        <v>1756</v>
      </c>
      <c r="L1353" s="612" t="s">
        <v>3063</v>
      </c>
      <c r="M1353" s="612" t="s">
        <v>3461</v>
      </c>
      <c r="N1353" s="612" t="s">
        <v>3462</v>
      </c>
      <c r="O1353" s="612" t="s">
        <v>3463</v>
      </c>
      <c r="P1353" s="612" t="s">
        <v>944</v>
      </c>
      <c r="Q1353" s="612" t="s">
        <v>3157</v>
      </c>
    </row>
    <row r="1354" spans="1:17">
      <c r="A1354" s="607">
        <v>42736</v>
      </c>
      <c r="B1354" s="607">
        <v>42813</v>
      </c>
      <c r="C1354" s="607">
        <v>42742</v>
      </c>
      <c r="D1354" s="608" t="s">
        <v>3071</v>
      </c>
      <c r="E1354" s="608" t="s">
        <v>3342</v>
      </c>
      <c r="F1354" s="608" t="s">
        <v>3104</v>
      </c>
      <c r="G1354" s="608" t="s">
        <v>3343</v>
      </c>
      <c r="H1354" s="609">
        <v>14</v>
      </c>
      <c r="I1354" s="608">
        <v>12</v>
      </c>
      <c r="J1354" s="610">
        <v>0.25</v>
      </c>
      <c r="K1354" s="609">
        <f t="shared" si="21"/>
        <v>168</v>
      </c>
      <c r="L1354" s="608" t="s">
        <v>3063</v>
      </c>
      <c r="M1354" s="608" t="s">
        <v>3461</v>
      </c>
      <c r="N1354" s="608" t="s">
        <v>3462</v>
      </c>
      <c r="O1354" s="608" t="s">
        <v>3463</v>
      </c>
      <c r="P1354" s="608" t="s">
        <v>944</v>
      </c>
      <c r="Q1354" s="608" t="s">
        <v>3157</v>
      </c>
    </row>
    <row r="1355" spans="1:17">
      <c r="A1355" s="611">
        <v>42371</v>
      </c>
      <c r="B1355" s="611">
        <v>42453</v>
      </c>
      <c r="C1355" s="611">
        <v>42376</v>
      </c>
      <c r="D1355" s="612" t="s">
        <v>3043</v>
      </c>
      <c r="E1355" s="612" t="s">
        <v>3260</v>
      </c>
      <c r="F1355" s="612" t="s">
        <v>3108</v>
      </c>
      <c r="G1355" s="612" t="s">
        <v>3261</v>
      </c>
      <c r="H1355" s="613">
        <v>7.75</v>
      </c>
      <c r="I1355" s="612">
        <v>18</v>
      </c>
      <c r="J1355" s="614">
        <v>0</v>
      </c>
      <c r="K1355" s="613">
        <f t="shared" si="21"/>
        <v>139.5</v>
      </c>
      <c r="L1355" s="612" t="s">
        <v>3072</v>
      </c>
      <c r="M1355" s="612" t="s">
        <v>3185</v>
      </c>
      <c r="N1355" s="612" t="s">
        <v>3186</v>
      </c>
      <c r="O1355" s="612" t="s">
        <v>3187</v>
      </c>
      <c r="P1355" s="612" t="s">
        <v>3188</v>
      </c>
      <c r="Q1355" s="612" t="s">
        <v>3150</v>
      </c>
    </row>
    <row r="1356" spans="1:17">
      <c r="A1356" s="607">
        <v>42371</v>
      </c>
      <c r="B1356" s="607">
        <v>42430</v>
      </c>
      <c r="C1356" s="607">
        <v>42378</v>
      </c>
      <c r="D1356" s="608" t="s">
        <v>3043</v>
      </c>
      <c r="E1356" s="608" t="s">
        <v>3342</v>
      </c>
      <c r="F1356" s="608" t="s">
        <v>3104</v>
      </c>
      <c r="G1356" s="608" t="s">
        <v>3343</v>
      </c>
      <c r="H1356" s="609">
        <v>14</v>
      </c>
      <c r="I1356" s="608">
        <v>35</v>
      </c>
      <c r="J1356" s="610">
        <v>0.25</v>
      </c>
      <c r="K1356" s="609">
        <f t="shared" si="21"/>
        <v>490</v>
      </c>
      <c r="L1356" s="608" t="s">
        <v>3072</v>
      </c>
      <c r="M1356" s="608" t="s">
        <v>3185</v>
      </c>
      <c r="N1356" s="608" t="s">
        <v>3186</v>
      </c>
      <c r="O1356" s="608" t="s">
        <v>3187</v>
      </c>
      <c r="P1356" s="608" t="s">
        <v>3188</v>
      </c>
      <c r="Q1356" s="608" t="s">
        <v>3157</v>
      </c>
    </row>
    <row r="1357" spans="1:17">
      <c r="A1357" s="611">
        <v>43102</v>
      </c>
      <c r="B1357" s="611">
        <v>43110</v>
      </c>
      <c r="C1357" s="611">
        <v>43109</v>
      </c>
      <c r="D1357" s="612" t="s">
        <v>3084</v>
      </c>
      <c r="E1357" s="612" t="s">
        <v>3060</v>
      </c>
      <c r="F1357" s="612" t="s">
        <v>3061</v>
      </c>
      <c r="G1357" s="612" t="s">
        <v>3062</v>
      </c>
      <c r="H1357" s="613">
        <v>53</v>
      </c>
      <c r="I1357" s="612">
        <v>28</v>
      </c>
      <c r="J1357" s="614">
        <v>0</v>
      </c>
      <c r="K1357" s="613">
        <f t="shared" si="21"/>
        <v>1484</v>
      </c>
      <c r="L1357" s="612" t="s">
        <v>3063</v>
      </c>
      <c r="M1357" s="612" t="s">
        <v>3196</v>
      </c>
      <c r="N1357" s="612" t="s">
        <v>3197</v>
      </c>
      <c r="O1357" s="612" t="s">
        <v>3198</v>
      </c>
      <c r="P1357" s="612" t="s">
        <v>1303</v>
      </c>
      <c r="Q1357" s="612" t="s">
        <v>3067</v>
      </c>
    </row>
    <row r="1358" spans="1:17">
      <c r="A1358" s="607">
        <v>42006</v>
      </c>
      <c r="B1358" s="607">
        <v>42067</v>
      </c>
      <c r="C1358" s="607">
        <v>42007</v>
      </c>
      <c r="D1358" s="608" t="s">
        <v>3084</v>
      </c>
      <c r="E1358" s="608" t="s">
        <v>3362</v>
      </c>
      <c r="F1358" s="608" t="s">
        <v>3104</v>
      </c>
      <c r="G1358" s="608" t="s">
        <v>3363</v>
      </c>
      <c r="H1358" s="609">
        <v>9.5</v>
      </c>
      <c r="I1358" s="608">
        <v>30</v>
      </c>
      <c r="J1358" s="610">
        <v>0</v>
      </c>
      <c r="K1358" s="609">
        <f t="shared" si="21"/>
        <v>285</v>
      </c>
      <c r="L1358" s="608" t="s">
        <v>3063</v>
      </c>
      <c r="M1358" s="608" t="s">
        <v>3196</v>
      </c>
      <c r="N1358" s="608" t="s">
        <v>3197</v>
      </c>
      <c r="O1358" s="608" t="s">
        <v>3198</v>
      </c>
      <c r="P1358" s="608" t="s">
        <v>1303</v>
      </c>
      <c r="Q1358" s="608" t="s">
        <v>3367</v>
      </c>
    </row>
    <row r="1359" spans="1:17">
      <c r="A1359" s="611">
        <v>43102</v>
      </c>
      <c r="B1359" s="611">
        <v>43180</v>
      </c>
      <c r="C1359" s="611">
        <v>43104</v>
      </c>
      <c r="D1359" s="612" t="s">
        <v>3084</v>
      </c>
      <c r="E1359" s="612" t="s">
        <v>3107</v>
      </c>
      <c r="F1359" s="612" t="s">
        <v>3108</v>
      </c>
      <c r="G1359" s="612" t="s">
        <v>3109</v>
      </c>
      <c r="H1359" s="613">
        <v>18</v>
      </c>
      <c r="I1359" s="612">
        <v>16</v>
      </c>
      <c r="J1359" s="614">
        <v>0</v>
      </c>
      <c r="K1359" s="613">
        <f t="shared" si="21"/>
        <v>288</v>
      </c>
      <c r="L1359" s="612" t="s">
        <v>3063</v>
      </c>
      <c r="M1359" s="612" t="s">
        <v>3196</v>
      </c>
      <c r="N1359" s="612" t="s">
        <v>3197</v>
      </c>
      <c r="O1359" s="612" t="s">
        <v>3198</v>
      </c>
      <c r="P1359" s="612" t="s">
        <v>1303</v>
      </c>
      <c r="Q1359" s="612" t="s">
        <v>3110</v>
      </c>
    </row>
    <row r="1360" spans="1:17">
      <c r="A1360" s="607">
        <v>42737</v>
      </c>
      <c r="B1360" s="607">
        <v>42775</v>
      </c>
      <c r="C1360" s="607">
        <v>42742</v>
      </c>
      <c r="D1360" s="608" t="s">
        <v>3084</v>
      </c>
      <c r="E1360" s="608" t="s">
        <v>3192</v>
      </c>
      <c r="F1360" s="608" t="s">
        <v>3053</v>
      </c>
      <c r="G1360" s="608" t="s">
        <v>3092</v>
      </c>
      <c r="H1360" s="609">
        <v>38</v>
      </c>
      <c r="I1360" s="608">
        <v>60</v>
      </c>
      <c r="J1360" s="610">
        <v>0</v>
      </c>
      <c r="K1360" s="609">
        <f t="shared" si="21"/>
        <v>2280</v>
      </c>
      <c r="L1360" s="608" t="s">
        <v>3063</v>
      </c>
      <c r="M1360" s="608" t="s">
        <v>3196</v>
      </c>
      <c r="N1360" s="608" t="s">
        <v>3197</v>
      </c>
      <c r="O1360" s="608" t="s">
        <v>3198</v>
      </c>
      <c r="P1360" s="608" t="s">
        <v>1303</v>
      </c>
      <c r="Q1360" s="608" t="s">
        <v>3093</v>
      </c>
    </row>
    <row r="1361" spans="1:17">
      <c r="A1361" s="611">
        <v>43103</v>
      </c>
      <c r="B1361" s="611">
        <v>43180</v>
      </c>
      <c r="C1361" s="611">
        <v>43109</v>
      </c>
      <c r="D1361" s="612" t="s">
        <v>3084</v>
      </c>
      <c r="E1361" s="612" t="s">
        <v>3126</v>
      </c>
      <c r="F1361" s="612" t="s">
        <v>3108</v>
      </c>
      <c r="G1361" s="612" t="s">
        <v>3127</v>
      </c>
      <c r="H1361" s="613">
        <v>4.5</v>
      </c>
      <c r="I1361" s="612">
        <v>20</v>
      </c>
      <c r="J1361" s="614">
        <v>0</v>
      </c>
      <c r="K1361" s="613">
        <f t="shared" si="21"/>
        <v>90</v>
      </c>
      <c r="L1361" s="612" t="s">
        <v>3047</v>
      </c>
      <c r="M1361" s="612" t="s">
        <v>3425</v>
      </c>
      <c r="N1361" s="612" t="s">
        <v>3426</v>
      </c>
      <c r="O1361" s="612" t="s">
        <v>3427</v>
      </c>
      <c r="P1361" s="612" t="s">
        <v>982</v>
      </c>
      <c r="Q1361" s="612" t="s">
        <v>3128</v>
      </c>
    </row>
    <row r="1362" spans="1:17">
      <c r="A1362" s="607">
        <v>42738</v>
      </c>
      <c r="B1362" s="607">
        <v>42747</v>
      </c>
      <c r="C1362" s="607">
        <v>42742</v>
      </c>
      <c r="D1362" s="608" t="s">
        <v>3084</v>
      </c>
      <c r="E1362" s="608" t="s">
        <v>3165</v>
      </c>
      <c r="F1362" s="608" t="s">
        <v>3104</v>
      </c>
      <c r="G1362" s="608" t="s">
        <v>3166</v>
      </c>
      <c r="H1362" s="609">
        <v>10</v>
      </c>
      <c r="I1362" s="608">
        <v>40</v>
      </c>
      <c r="J1362" s="610">
        <v>0</v>
      </c>
      <c r="K1362" s="609">
        <f t="shared" si="21"/>
        <v>400</v>
      </c>
      <c r="L1362" s="608" t="s">
        <v>3047</v>
      </c>
      <c r="M1362" s="608" t="s">
        <v>3425</v>
      </c>
      <c r="N1362" s="608" t="s">
        <v>3426</v>
      </c>
      <c r="O1362" s="608" t="s">
        <v>3427</v>
      </c>
      <c r="P1362" s="608" t="s">
        <v>982</v>
      </c>
      <c r="Q1362" s="608" t="s">
        <v>3106</v>
      </c>
    </row>
    <row r="1363" spans="1:17">
      <c r="A1363" s="611">
        <v>42372</v>
      </c>
      <c r="B1363" s="611">
        <v>42462</v>
      </c>
      <c r="C1363" s="611">
        <v>42373</v>
      </c>
      <c r="D1363" s="612" t="s">
        <v>3084</v>
      </c>
      <c r="E1363" s="612" t="s">
        <v>3085</v>
      </c>
      <c r="F1363" s="612" t="s">
        <v>3053</v>
      </c>
      <c r="G1363" s="612" t="s">
        <v>3086</v>
      </c>
      <c r="H1363" s="613">
        <v>21</v>
      </c>
      <c r="I1363" s="612">
        <v>6</v>
      </c>
      <c r="J1363" s="614">
        <v>0</v>
      </c>
      <c r="K1363" s="613">
        <f t="shared" si="21"/>
        <v>126</v>
      </c>
      <c r="L1363" s="612" t="s">
        <v>3047</v>
      </c>
      <c r="M1363" s="612" t="s">
        <v>3425</v>
      </c>
      <c r="N1363" s="612" t="s">
        <v>3426</v>
      </c>
      <c r="O1363" s="612" t="s">
        <v>3427</v>
      </c>
      <c r="P1363" s="612" t="s">
        <v>982</v>
      </c>
      <c r="Q1363" s="612" t="s">
        <v>3090</v>
      </c>
    </row>
    <row r="1364" spans="1:17">
      <c r="A1364" s="607">
        <v>42007</v>
      </c>
      <c r="B1364" s="607">
        <v>42052</v>
      </c>
      <c r="C1364" s="607">
        <v>42017</v>
      </c>
      <c r="D1364" s="608" t="s">
        <v>3059</v>
      </c>
      <c r="E1364" s="608" t="s">
        <v>3289</v>
      </c>
      <c r="F1364" s="608" t="s">
        <v>3081</v>
      </c>
      <c r="G1364" s="608" t="s">
        <v>3290</v>
      </c>
      <c r="H1364" s="609">
        <v>10</v>
      </c>
      <c r="I1364" s="608">
        <v>20</v>
      </c>
      <c r="J1364" s="610">
        <v>0.1</v>
      </c>
      <c r="K1364" s="609">
        <f t="shared" si="21"/>
        <v>200</v>
      </c>
      <c r="L1364" s="608" t="s">
        <v>3047</v>
      </c>
      <c r="M1364" s="608" t="s">
        <v>3161</v>
      </c>
      <c r="N1364" s="608" t="s">
        <v>3162</v>
      </c>
      <c r="O1364" s="608" t="s">
        <v>3163</v>
      </c>
      <c r="P1364" s="608" t="s">
        <v>2336</v>
      </c>
      <c r="Q1364" s="608" t="s">
        <v>3135</v>
      </c>
    </row>
    <row r="1365" spans="1:17">
      <c r="A1365" s="611">
        <v>42372</v>
      </c>
      <c r="B1365" s="611">
        <v>42395</v>
      </c>
      <c r="C1365" s="611">
        <v>42382</v>
      </c>
      <c r="D1365" s="612" t="s">
        <v>3059</v>
      </c>
      <c r="E1365" s="612" t="s">
        <v>3107</v>
      </c>
      <c r="F1365" s="612" t="s">
        <v>3108</v>
      </c>
      <c r="G1365" s="612" t="s">
        <v>3109</v>
      </c>
      <c r="H1365" s="613">
        <v>18</v>
      </c>
      <c r="I1365" s="612">
        <v>130</v>
      </c>
      <c r="J1365" s="614">
        <v>0.1</v>
      </c>
      <c r="K1365" s="613">
        <f t="shared" si="21"/>
        <v>2340</v>
      </c>
      <c r="L1365" s="612" t="s">
        <v>3047</v>
      </c>
      <c r="M1365" s="612" t="s">
        <v>3161</v>
      </c>
      <c r="N1365" s="612" t="s">
        <v>3162</v>
      </c>
      <c r="O1365" s="612" t="s">
        <v>3163</v>
      </c>
      <c r="P1365" s="612" t="s">
        <v>2336</v>
      </c>
      <c r="Q1365" s="612" t="s">
        <v>3110</v>
      </c>
    </row>
    <row r="1366" spans="1:17">
      <c r="A1366" s="607">
        <v>42739</v>
      </c>
      <c r="B1366" s="607">
        <v>42814</v>
      </c>
      <c r="C1366" s="607">
        <v>42739</v>
      </c>
      <c r="D1366" s="608" t="s">
        <v>3084</v>
      </c>
      <c r="E1366" s="608" t="s">
        <v>3080</v>
      </c>
      <c r="F1366" s="608" t="s">
        <v>3081</v>
      </c>
      <c r="G1366" s="608" t="s">
        <v>3082</v>
      </c>
      <c r="H1366" s="609">
        <v>21.05</v>
      </c>
      <c r="I1366" s="608">
        <v>80</v>
      </c>
      <c r="J1366" s="610">
        <v>0.1</v>
      </c>
      <c r="K1366" s="609">
        <f t="shared" si="21"/>
        <v>1684</v>
      </c>
      <c r="L1366" s="608" t="s">
        <v>3047</v>
      </c>
      <c r="M1366" s="608" t="s">
        <v>3230</v>
      </c>
      <c r="N1366" s="608" t="s">
        <v>3231</v>
      </c>
      <c r="O1366" s="608" t="s">
        <v>3232</v>
      </c>
      <c r="P1366" s="608" t="s">
        <v>910</v>
      </c>
      <c r="Q1366" s="608" t="s">
        <v>3083</v>
      </c>
    </row>
    <row r="1367" spans="1:17">
      <c r="A1367" s="611">
        <v>42374</v>
      </c>
      <c r="B1367" s="611">
        <v>42400</v>
      </c>
      <c r="C1367" s="611">
        <v>42378</v>
      </c>
      <c r="D1367" s="612" t="s">
        <v>3071</v>
      </c>
      <c r="E1367" s="612" t="s">
        <v>3281</v>
      </c>
      <c r="F1367" s="612" t="s">
        <v>3104</v>
      </c>
      <c r="G1367" s="612" t="s">
        <v>3282</v>
      </c>
      <c r="H1367" s="613">
        <v>12.5</v>
      </c>
      <c r="I1367" s="612">
        <v>40</v>
      </c>
      <c r="J1367" s="614">
        <v>0</v>
      </c>
      <c r="K1367" s="613">
        <f t="shared" si="21"/>
        <v>500</v>
      </c>
      <c r="L1367" s="612" t="s">
        <v>3063</v>
      </c>
      <c r="M1367" s="612" t="s">
        <v>3174</v>
      </c>
      <c r="N1367" s="612" t="s">
        <v>3175</v>
      </c>
      <c r="O1367" s="612" t="s">
        <v>3176</v>
      </c>
      <c r="P1367" s="612" t="s">
        <v>910</v>
      </c>
      <c r="Q1367" s="612" t="s">
        <v>3106</v>
      </c>
    </row>
    <row r="1368" spans="1:17">
      <c r="A1368" s="607">
        <v>42740</v>
      </c>
      <c r="B1368" s="607">
        <v>42775</v>
      </c>
      <c r="C1368" s="607">
        <v>42745</v>
      </c>
      <c r="D1368" s="608" t="s">
        <v>3071</v>
      </c>
      <c r="E1368" s="608" t="s">
        <v>3189</v>
      </c>
      <c r="F1368" s="608" t="s">
        <v>3061</v>
      </c>
      <c r="G1368" s="608" t="s">
        <v>3190</v>
      </c>
      <c r="H1368" s="609">
        <v>30</v>
      </c>
      <c r="I1368" s="608">
        <v>35</v>
      </c>
      <c r="J1368" s="610">
        <v>0</v>
      </c>
      <c r="K1368" s="609">
        <f t="shared" si="21"/>
        <v>1050</v>
      </c>
      <c r="L1368" s="608" t="s">
        <v>3063</v>
      </c>
      <c r="M1368" s="608" t="s">
        <v>3174</v>
      </c>
      <c r="N1368" s="608" t="s">
        <v>3175</v>
      </c>
      <c r="O1368" s="608" t="s">
        <v>3176</v>
      </c>
      <c r="P1368" s="608" t="s">
        <v>910</v>
      </c>
      <c r="Q1368" s="608" t="s">
        <v>3191</v>
      </c>
    </row>
    <row r="1369" spans="1:17">
      <c r="A1369" s="611">
        <v>43105</v>
      </c>
      <c r="B1369" s="611">
        <v>43158</v>
      </c>
      <c r="C1369" s="611">
        <v>43106</v>
      </c>
      <c r="D1369" s="612" t="s">
        <v>3071</v>
      </c>
      <c r="E1369" s="612" t="s">
        <v>3130</v>
      </c>
      <c r="F1369" s="612" t="s">
        <v>3108</v>
      </c>
      <c r="G1369" s="612" t="s">
        <v>3131</v>
      </c>
      <c r="H1369" s="613">
        <v>19</v>
      </c>
      <c r="I1369" s="612">
        <v>40</v>
      </c>
      <c r="J1369" s="614">
        <v>0</v>
      </c>
      <c r="K1369" s="613">
        <f t="shared" si="21"/>
        <v>760</v>
      </c>
      <c r="L1369" s="612" t="s">
        <v>3063</v>
      </c>
      <c r="M1369" s="612" t="s">
        <v>3174</v>
      </c>
      <c r="N1369" s="612" t="s">
        <v>3175</v>
      </c>
      <c r="O1369" s="612" t="s">
        <v>3176</v>
      </c>
      <c r="P1369" s="612" t="s">
        <v>910</v>
      </c>
      <c r="Q1369" s="612" t="s">
        <v>3135</v>
      </c>
    </row>
    <row r="1370" spans="1:17">
      <c r="A1370" s="607">
        <v>42740</v>
      </c>
      <c r="B1370" s="607">
        <v>42787</v>
      </c>
      <c r="C1370" s="607">
        <v>42742</v>
      </c>
      <c r="D1370" s="608" t="s">
        <v>3071</v>
      </c>
      <c r="E1370" s="608" t="s">
        <v>3052</v>
      </c>
      <c r="F1370" s="608" t="s">
        <v>3053</v>
      </c>
      <c r="G1370" s="608" t="s">
        <v>3054</v>
      </c>
      <c r="H1370" s="609">
        <v>14</v>
      </c>
      <c r="I1370" s="608">
        <v>2</v>
      </c>
      <c r="J1370" s="610">
        <v>0</v>
      </c>
      <c r="K1370" s="609">
        <f t="shared" si="21"/>
        <v>28</v>
      </c>
      <c r="L1370" s="608" t="s">
        <v>3047</v>
      </c>
      <c r="M1370" s="608" t="s">
        <v>3096</v>
      </c>
      <c r="N1370" s="608" t="s">
        <v>3097</v>
      </c>
      <c r="O1370" s="608" t="s">
        <v>3098</v>
      </c>
      <c r="P1370" s="608" t="s">
        <v>944</v>
      </c>
      <c r="Q1370" s="608" t="s">
        <v>3055</v>
      </c>
    </row>
    <row r="1371" spans="1:17">
      <c r="A1371" s="611">
        <v>42012</v>
      </c>
      <c r="B1371" s="611">
        <v>42022</v>
      </c>
      <c r="C1371" s="611">
        <v>42013</v>
      </c>
      <c r="D1371" s="612" t="s">
        <v>3084</v>
      </c>
      <c r="E1371" s="612" t="s">
        <v>3085</v>
      </c>
      <c r="F1371" s="612" t="s">
        <v>3053</v>
      </c>
      <c r="G1371" s="612" t="s">
        <v>3086</v>
      </c>
      <c r="H1371" s="613">
        <v>21</v>
      </c>
      <c r="I1371" s="612">
        <v>4</v>
      </c>
      <c r="J1371" s="614">
        <v>0</v>
      </c>
      <c r="K1371" s="613">
        <f t="shared" si="21"/>
        <v>84</v>
      </c>
      <c r="L1371" s="612" t="s">
        <v>3072</v>
      </c>
      <c r="M1371" s="612" t="s">
        <v>3387</v>
      </c>
      <c r="N1371" s="612" t="s">
        <v>3388</v>
      </c>
      <c r="O1371" s="612" t="s">
        <v>186</v>
      </c>
      <c r="P1371" s="612" t="s">
        <v>389</v>
      </c>
      <c r="Q1371" s="612" t="s">
        <v>3090</v>
      </c>
    </row>
    <row r="1372" spans="1:17">
      <c r="A1372" s="607">
        <v>42743</v>
      </c>
      <c r="B1372" s="607">
        <v>42822</v>
      </c>
      <c r="C1372" s="607">
        <v>42749</v>
      </c>
      <c r="D1372" s="608" t="s">
        <v>3084</v>
      </c>
      <c r="E1372" s="608" t="s">
        <v>3235</v>
      </c>
      <c r="F1372" s="608" t="s">
        <v>3045</v>
      </c>
      <c r="G1372" s="608" t="s">
        <v>3206</v>
      </c>
      <c r="H1372" s="609">
        <v>21.5</v>
      </c>
      <c r="I1372" s="608">
        <v>12</v>
      </c>
      <c r="J1372" s="610">
        <v>0</v>
      </c>
      <c r="K1372" s="609">
        <f t="shared" si="21"/>
        <v>258</v>
      </c>
      <c r="L1372" s="608" t="s">
        <v>3072</v>
      </c>
      <c r="M1372" s="608" t="s">
        <v>3387</v>
      </c>
      <c r="N1372" s="608" t="s">
        <v>3388</v>
      </c>
      <c r="O1372" s="608" t="s">
        <v>186</v>
      </c>
      <c r="P1372" s="608" t="s">
        <v>389</v>
      </c>
      <c r="Q1372" s="608" t="s">
        <v>3099</v>
      </c>
    </row>
    <row r="1373" spans="1:17">
      <c r="A1373" s="611">
        <v>42743</v>
      </c>
      <c r="B1373" s="611">
        <v>42809</v>
      </c>
      <c r="C1373" s="611">
        <v>42749</v>
      </c>
      <c r="D1373" s="612" t="s">
        <v>3084</v>
      </c>
      <c r="E1373" s="612" t="s">
        <v>3100</v>
      </c>
      <c r="F1373" s="612" t="s">
        <v>3045</v>
      </c>
      <c r="G1373" s="612" t="s">
        <v>3101</v>
      </c>
      <c r="H1373" s="613">
        <v>34</v>
      </c>
      <c r="I1373" s="612">
        <v>15</v>
      </c>
      <c r="J1373" s="614">
        <v>0</v>
      </c>
      <c r="K1373" s="613">
        <f t="shared" si="21"/>
        <v>510</v>
      </c>
      <c r="L1373" s="612" t="s">
        <v>3072</v>
      </c>
      <c r="M1373" s="612" t="s">
        <v>3387</v>
      </c>
      <c r="N1373" s="612" t="s">
        <v>3388</v>
      </c>
      <c r="O1373" s="612" t="s">
        <v>186</v>
      </c>
      <c r="P1373" s="612" t="s">
        <v>389</v>
      </c>
      <c r="Q1373" s="612" t="s">
        <v>3102</v>
      </c>
    </row>
    <row r="1374" spans="1:17">
      <c r="A1374" s="607">
        <v>42743</v>
      </c>
      <c r="B1374" s="607">
        <v>42753</v>
      </c>
      <c r="C1374" s="607">
        <v>42752</v>
      </c>
      <c r="D1374" s="608" t="s">
        <v>3084</v>
      </c>
      <c r="E1374" s="608" t="s">
        <v>3111</v>
      </c>
      <c r="F1374" s="608" t="s">
        <v>3045</v>
      </c>
      <c r="G1374" s="608" t="s">
        <v>3112</v>
      </c>
      <c r="H1374" s="609">
        <v>12.5</v>
      </c>
      <c r="I1374" s="608">
        <v>50</v>
      </c>
      <c r="J1374" s="610">
        <v>0</v>
      </c>
      <c r="K1374" s="609">
        <f t="shared" si="21"/>
        <v>625</v>
      </c>
      <c r="L1374" s="608" t="s">
        <v>3072</v>
      </c>
      <c r="M1374" s="608" t="s">
        <v>3387</v>
      </c>
      <c r="N1374" s="608" t="s">
        <v>3388</v>
      </c>
      <c r="O1374" s="608" t="s">
        <v>186</v>
      </c>
      <c r="P1374" s="608" t="s">
        <v>389</v>
      </c>
      <c r="Q1374" s="608" t="s">
        <v>3051</v>
      </c>
    </row>
    <row r="1375" spans="1:17">
      <c r="A1375" s="611">
        <v>42377</v>
      </c>
      <c r="B1375" s="611">
        <v>42471</v>
      </c>
      <c r="C1375" s="611">
        <v>42379</v>
      </c>
      <c r="D1375" s="612" t="s">
        <v>3084</v>
      </c>
      <c r="E1375" s="612" t="s">
        <v>3076</v>
      </c>
      <c r="F1375" s="612" t="s">
        <v>3077</v>
      </c>
      <c r="G1375" s="612" t="s">
        <v>3078</v>
      </c>
      <c r="H1375" s="613">
        <v>9.65</v>
      </c>
      <c r="I1375" s="612">
        <v>30</v>
      </c>
      <c r="J1375" s="614">
        <v>0.05</v>
      </c>
      <c r="K1375" s="613">
        <f t="shared" si="21"/>
        <v>289.5</v>
      </c>
      <c r="L1375" s="612" t="s">
        <v>3063</v>
      </c>
      <c r="M1375" s="612" t="s">
        <v>3401</v>
      </c>
      <c r="N1375" s="612" t="s">
        <v>3402</v>
      </c>
      <c r="O1375" s="612" t="s">
        <v>3403</v>
      </c>
      <c r="P1375" s="612" t="s">
        <v>1727</v>
      </c>
      <c r="Q1375" s="612" t="s">
        <v>3079</v>
      </c>
    </row>
    <row r="1376" spans="1:17">
      <c r="A1376" s="607">
        <v>43108</v>
      </c>
      <c r="B1376" s="607">
        <v>43122</v>
      </c>
      <c r="C1376" s="607">
        <v>43118</v>
      </c>
      <c r="D1376" s="608" t="s">
        <v>3084</v>
      </c>
      <c r="E1376" s="608" t="s">
        <v>3338</v>
      </c>
      <c r="F1376" s="608" t="s">
        <v>3053</v>
      </c>
      <c r="G1376" s="608" t="s">
        <v>3339</v>
      </c>
      <c r="H1376" s="609">
        <v>7</v>
      </c>
      <c r="I1376" s="608">
        <v>15</v>
      </c>
      <c r="J1376" s="610">
        <v>0.05</v>
      </c>
      <c r="K1376" s="609">
        <f t="shared" si="21"/>
        <v>105</v>
      </c>
      <c r="L1376" s="608" t="s">
        <v>3063</v>
      </c>
      <c r="M1376" s="608" t="s">
        <v>3401</v>
      </c>
      <c r="N1376" s="608" t="s">
        <v>3402</v>
      </c>
      <c r="O1376" s="608" t="s">
        <v>3403</v>
      </c>
      <c r="P1376" s="608" t="s">
        <v>1727</v>
      </c>
      <c r="Q1376" s="608" t="s">
        <v>3067</v>
      </c>
    </row>
    <row r="1377" spans="1:17">
      <c r="A1377" s="611">
        <v>42377</v>
      </c>
      <c r="B1377" s="611">
        <v>42407</v>
      </c>
      <c r="C1377" s="611">
        <v>42377</v>
      </c>
      <c r="D1377" s="612" t="s">
        <v>3084</v>
      </c>
      <c r="E1377" s="612" t="s">
        <v>3177</v>
      </c>
      <c r="F1377" s="612" t="s">
        <v>3104</v>
      </c>
      <c r="G1377" s="612" t="s">
        <v>3178</v>
      </c>
      <c r="H1377" s="613">
        <v>49.3</v>
      </c>
      <c r="I1377" s="612">
        <v>15</v>
      </c>
      <c r="J1377" s="614">
        <v>0</v>
      </c>
      <c r="K1377" s="613">
        <f t="shared" si="21"/>
        <v>739.5</v>
      </c>
      <c r="L1377" s="612" t="s">
        <v>3063</v>
      </c>
      <c r="M1377" s="612" t="s">
        <v>3401</v>
      </c>
      <c r="N1377" s="612" t="s">
        <v>3402</v>
      </c>
      <c r="O1377" s="612" t="s">
        <v>3403</v>
      </c>
      <c r="P1377" s="612" t="s">
        <v>1727</v>
      </c>
      <c r="Q1377" s="612" t="s">
        <v>3179</v>
      </c>
    </row>
    <row r="1378" spans="1:17">
      <c r="A1378" s="607">
        <v>42377</v>
      </c>
      <c r="B1378" s="607">
        <v>42439</v>
      </c>
      <c r="C1378" s="607">
        <v>42378</v>
      </c>
      <c r="D1378" s="608" t="s">
        <v>3084</v>
      </c>
      <c r="E1378" s="608" t="s">
        <v>3431</v>
      </c>
      <c r="F1378" s="608" t="s">
        <v>3081</v>
      </c>
      <c r="G1378" s="608" t="s">
        <v>3432</v>
      </c>
      <c r="H1378" s="609">
        <v>28.5</v>
      </c>
      <c r="I1378" s="608">
        <v>20</v>
      </c>
      <c r="J1378" s="610">
        <v>0</v>
      </c>
      <c r="K1378" s="609">
        <f t="shared" si="21"/>
        <v>570</v>
      </c>
      <c r="L1378" s="608" t="s">
        <v>3063</v>
      </c>
      <c r="M1378" s="608" t="s">
        <v>3401</v>
      </c>
      <c r="N1378" s="608" t="s">
        <v>3402</v>
      </c>
      <c r="O1378" s="608" t="s">
        <v>3403</v>
      </c>
      <c r="P1378" s="608" t="s">
        <v>1727</v>
      </c>
      <c r="Q1378" s="608" t="s">
        <v>3179</v>
      </c>
    </row>
    <row r="1379" spans="1:17">
      <c r="A1379" s="611">
        <v>43109</v>
      </c>
      <c r="B1379" s="611">
        <v>43126</v>
      </c>
      <c r="C1379" s="611">
        <v>43113</v>
      </c>
      <c r="D1379" s="612" t="s">
        <v>3184</v>
      </c>
      <c r="E1379" s="612" t="s">
        <v>3056</v>
      </c>
      <c r="F1379" s="612" t="s">
        <v>3045</v>
      </c>
      <c r="G1379" s="612" t="s">
        <v>3057</v>
      </c>
      <c r="H1379" s="613">
        <v>21</v>
      </c>
      <c r="I1379" s="612">
        <v>15</v>
      </c>
      <c r="J1379" s="614">
        <v>0.25</v>
      </c>
      <c r="K1379" s="613">
        <f t="shared" si="21"/>
        <v>315</v>
      </c>
      <c r="L1379" s="612" t="s">
        <v>3047</v>
      </c>
      <c r="M1379" s="612" t="s">
        <v>3073</v>
      </c>
      <c r="N1379" s="612" t="s">
        <v>3074</v>
      </c>
      <c r="O1379" s="612" t="s">
        <v>3075</v>
      </c>
      <c r="P1379" s="612" t="s">
        <v>988</v>
      </c>
      <c r="Q1379" s="612" t="s">
        <v>3058</v>
      </c>
    </row>
    <row r="1380" spans="1:17">
      <c r="A1380" s="607">
        <v>42014</v>
      </c>
      <c r="B1380" s="607">
        <v>42060</v>
      </c>
      <c r="C1380" s="607">
        <v>42014</v>
      </c>
      <c r="D1380" s="608" t="s">
        <v>3129</v>
      </c>
      <c r="E1380" s="608" t="s">
        <v>3235</v>
      </c>
      <c r="F1380" s="608" t="s">
        <v>3045</v>
      </c>
      <c r="G1380" s="608" t="s">
        <v>3206</v>
      </c>
      <c r="H1380" s="609">
        <v>21.5</v>
      </c>
      <c r="I1380" s="608">
        <v>16</v>
      </c>
      <c r="J1380" s="610">
        <v>0</v>
      </c>
      <c r="K1380" s="609">
        <f t="shared" si="21"/>
        <v>344</v>
      </c>
      <c r="L1380" s="608" t="s">
        <v>3072</v>
      </c>
      <c r="M1380" s="608" t="s">
        <v>3161</v>
      </c>
      <c r="N1380" s="608" t="s">
        <v>3162</v>
      </c>
      <c r="O1380" s="608" t="s">
        <v>3163</v>
      </c>
      <c r="P1380" s="608" t="s">
        <v>2336</v>
      </c>
      <c r="Q1380" s="608" t="s">
        <v>3099</v>
      </c>
    </row>
    <row r="1381" spans="1:17">
      <c r="A1381" s="611">
        <v>42014</v>
      </c>
      <c r="B1381" s="611">
        <v>42029</v>
      </c>
      <c r="C1381" s="611">
        <v>42022</v>
      </c>
      <c r="D1381" s="612" t="s">
        <v>3084</v>
      </c>
      <c r="E1381" s="612" t="s">
        <v>3136</v>
      </c>
      <c r="F1381" s="612" t="s">
        <v>3045</v>
      </c>
      <c r="G1381" s="612" t="s">
        <v>3117</v>
      </c>
      <c r="H1381" s="613">
        <v>55</v>
      </c>
      <c r="I1381" s="612">
        <v>25</v>
      </c>
      <c r="J1381" s="614">
        <v>0</v>
      </c>
      <c r="K1381" s="613">
        <f t="shared" si="21"/>
        <v>1375</v>
      </c>
      <c r="L1381" s="612" t="s">
        <v>3072</v>
      </c>
      <c r="M1381" s="612" t="s">
        <v>3257</v>
      </c>
      <c r="N1381" s="612" t="s">
        <v>3258</v>
      </c>
      <c r="O1381" s="612" t="s">
        <v>3259</v>
      </c>
      <c r="P1381" s="612" t="s">
        <v>910</v>
      </c>
      <c r="Q1381" s="612" t="s">
        <v>3102</v>
      </c>
    </row>
    <row r="1382" spans="1:17">
      <c r="A1382" s="607">
        <v>42379</v>
      </c>
      <c r="B1382" s="607">
        <v>42477</v>
      </c>
      <c r="C1382" s="607">
        <v>42389</v>
      </c>
      <c r="D1382" s="608" t="s">
        <v>3084</v>
      </c>
      <c r="E1382" s="608" t="s">
        <v>3220</v>
      </c>
      <c r="F1382" s="608" t="s">
        <v>3123</v>
      </c>
      <c r="G1382" s="608" t="s">
        <v>3221</v>
      </c>
      <c r="H1382" s="609">
        <v>123.79</v>
      </c>
      <c r="I1382" s="608">
        <v>18</v>
      </c>
      <c r="J1382" s="610">
        <v>0</v>
      </c>
      <c r="K1382" s="609">
        <f t="shared" si="21"/>
        <v>2228.2200000000003</v>
      </c>
      <c r="L1382" s="608" t="s">
        <v>3072</v>
      </c>
      <c r="M1382" s="608" t="s">
        <v>3257</v>
      </c>
      <c r="N1382" s="608" t="s">
        <v>3258</v>
      </c>
      <c r="O1382" s="608" t="s">
        <v>3259</v>
      </c>
      <c r="P1382" s="608" t="s">
        <v>910</v>
      </c>
      <c r="Q1382" s="608" t="s">
        <v>3150</v>
      </c>
    </row>
    <row r="1383" spans="1:17">
      <c r="A1383" s="611">
        <v>42380</v>
      </c>
      <c r="B1383" s="611">
        <v>42455</v>
      </c>
      <c r="C1383" s="611">
        <v>42386</v>
      </c>
      <c r="D1383" s="612" t="s">
        <v>3158</v>
      </c>
      <c r="E1383" s="612" t="s">
        <v>3200</v>
      </c>
      <c r="F1383" s="612" t="s">
        <v>3123</v>
      </c>
      <c r="G1383" s="612" t="s">
        <v>3201</v>
      </c>
      <c r="H1383" s="613">
        <v>39</v>
      </c>
      <c r="I1383" s="612">
        <v>33</v>
      </c>
      <c r="J1383" s="614">
        <v>0</v>
      </c>
      <c r="K1383" s="613">
        <f t="shared" si="21"/>
        <v>1287</v>
      </c>
      <c r="L1383" s="612" t="s">
        <v>3047</v>
      </c>
      <c r="M1383" s="612" t="s">
        <v>3161</v>
      </c>
      <c r="N1383" s="612" t="s">
        <v>3162</v>
      </c>
      <c r="O1383" s="612" t="s">
        <v>3163</v>
      </c>
      <c r="P1383" s="612" t="s">
        <v>2336</v>
      </c>
      <c r="Q1383" s="612" t="s">
        <v>3139</v>
      </c>
    </row>
    <row r="1384" spans="1:17">
      <c r="A1384" s="607">
        <v>42015</v>
      </c>
      <c r="B1384" s="607">
        <v>42070</v>
      </c>
      <c r="C1384" s="607">
        <v>42019</v>
      </c>
      <c r="D1384" s="608" t="s">
        <v>3158</v>
      </c>
      <c r="E1384" s="608" t="s">
        <v>3111</v>
      </c>
      <c r="F1384" s="608" t="s">
        <v>3045</v>
      </c>
      <c r="G1384" s="608" t="s">
        <v>3112</v>
      </c>
      <c r="H1384" s="609">
        <v>12.5</v>
      </c>
      <c r="I1384" s="608">
        <v>70</v>
      </c>
      <c r="J1384" s="610">
        <v>0.2</v>
      </c>
      <c r="K1384" s="609">
        <f t="shared" si="21"/>
        <v>875</v>
      </c>
      <c r="L1384" s="608" t="s">
        <v>3047</v>
      </c>
      <c r="M1384" s="608" t="s">
        <v>3161</v>
      </c>
      <c r="N1384" s="608" t="s">
        <v>3162</v>
      </c>
      <c r="O1384" s="608" t="s">
        <v>3163</v>
      </c>
      <c r="P1384" s="608" t="s">
        <v>2336</v>
      </c>
      <c r="Q1384" s="608" t="s">
        <v>3051</v>
      </c>
    </row>
    <row r="1385" spans="1:17">
      <c r="A1385" s="611">
        <v>43111</v>
      </c>
      <c r="B1385" s="611">
        <v>43134</v>
      </c>
      <c r="C1385" s="611">
        <v>43116</v>
      </c>
      <c r="D1385" s="612" t="s">
        <v>3158</v>
      </c>
      <c r="E1385" s="612" t="s">
        <v>3260</v>
      </c>
      <c r="F1385" s="612" t="s">
        <v>3108</v>
      </c>
      <c r="G1385" s="612" t="s">
        <v>3261</v>
      </c>
      <c r="H1385" s="613">
        <v>7.75</v>
      </c>
      <c r="I1385" s="612">
        <v>7</v>
      </c>
      <c r="J1385" s="614">
        <v>0.2</v>
      </c>
      <c r="K1385" s="613">
        <f t="shared" si="21"/>
        <v>54.25</v>
      </c>
      <c r="L1385" s="612" t="s">
        <v>3047</v>
      </c>
      <c r="M1385" s="612" t="s">
        <v>3161</v>
      </c>
      <c r="N1385" s="612" t="s">
        <v>3162</v>
      </c>
      <c r="O1385" s="612" t="s">
        <v>3163</v>
      </c>
      <c r="P1385" s="612" t="s">
        <v>2336</v>
      </c>
      <c r="Q1385" s="612" t="s">
        <v>3150</v>
      </c>
    </row>
    <row r="1386" spans="1:17">
      <c r="A1386" s="607">
        <v>42380</v>
      </c>
      <c r="B1386" s="607">
        <v>42470</v>
      </c>
      <c r="C1386" s="607">
        <v>42381</v>
      </c>
      <c r="D1386" s="608" t="s">
        <v>3071</v>
      </c>
      <c r="E1386" s="608" t="s">
        <v>3307</v>
      </c>
      <c r="F1386" s="608" t="s">
        <v>3081</v>
      </c>
      <c r="G1386" s="608" t="s">
        <v>3308</v>
      </c>
      <c r="H1386" s="609">
        <v>17</v>
      </c>
      <c r="I1386" s="608">
        <v>50</v>
      </c>
      <c r="J1386" s="610">
        <v>0</v>
      </c>
      <c r="K1386" s="609">
        <f t="shared" si="21"/>
        <v>850</v>
      </c>
      <c r="L1386" s="608" t="s">
        <v>3063</v>
      </c>
      <c r="M1386" s="608" t="s">
        <v>3196</v>
      </c>
      <c r="N1386" s="608" t="s">
        <v>3197</v>
      </c>
      <c r="O1386" s="608" t="s">
        <v>3198</v>
      </c>
      <c r="P1386" s="608" t="s">
        <v>1303</v>
      </c>
      <c r="Q1386" s="608" t="s">
        <v>3083</v>
      </c>
    </row>
    <row r="1387" spans="1:17">
      <c r="A1387" s="611">
        <v>42746</v>
      </c>
      <c r="B1387" s="611">
        <v>42809</v>
      </c>
      <c r="C1387" s="611">
        <v>42749</v>
      </c>
      <c r="D1387" s="612" t="s">
        <v>3071</v>
      </c>
      <c r="E1387" s="612" t="s">
        <v>3111</v>
      </c>
      <c r="F1387" s="612" t="s">
        <v>3045</v>
      </c>
      <c r="G1387" s="612" t="s">
        <v>3112</v>
      </c>
      <c r="H1387" s="613">
        <v>12.5</v>
      </c>
      <c r="I1387" s="612">
        <v>2</v>
      </c>
      <c r="J1387" s="614">
        <v>0.25</v>
      </c>
      <c r="K1387" s="613">
        <f t="shared" si="21"/>
        <v>25</v>
      </c>
      <c r="L1387" s="612" t="s">
        <v>3063</v>
      </c>
      <c r="M1387" s="612" t="s">
        <v>3196</v>
      </c>
      <c r="N1387" s="612" t="s">
        <v>3197</v>
      </c>
      <c r="O1387" s="612" t="s">
        <v>3198</v>
      </c>
      <c r="P1387" s="612" t="s">
        <v>1303</v>
      </c>
      <c r="Q1387" s="612" t="s">
        <v>3051</v>
      </c>
    </row>
    <row r="1388" spans="1:17">
      <c r="A1388" s="607">
        <v>43112</v>
      </c>
      <c r="B1388" s="607">
        <v>43170</v>
      </c>
      <c r="C1388" s="607">
        <v>43115</v>
      </c>
      <c r="D1388" s="608" t="s">
        <v>3288</v>
      </c>
      <c r="E1388" s="608" t="s">
        <v>3233</v>
      </c>
      <c r="F1388" s="608" t="s">
        <v>3077</v>
      </c>
      <c r="G1388" s="608" t="s">
        <v>3234</v>
      </c>
      <c r="H1388" s="609">
        <v>31</v>
      </c>
      <c r="I1388" s="608">
        <v>6</v>
      </c>
      <c r="J1388" s="610">
        <v>0</v>
      </c>
      <c r="K1388" s="609">
        <f t="shared" si="21"/>
        <v>186</v>
      </c>
      <c r="L1388" s="608" t="s">
        <v>3063</v>
      </c>
      <c r="M1388" s="608" t="s">
        <v>3473</v>
      </c>
      <c r="N1388" s="608" t="s">
        <v>3474</v>
      </c>
      <c r="O1388" s="608" t="s">
        <v>3475</v>
      </c>
      <c r="P1388" s="608" t="s">
        <v>3188</v>
      </c>
      <c r="Q1388" s="608" t="s">
        <v>3121</v>
      </c>
    </row>
    <row r="1389" spans="1:17">
      <c r="A1389" s="611">
        <v>42747</v>
      </c>
      <c r="B1389" s="611">
        <v>42766</v>
      </c>
      <c r="C1389" s="611">
        <v>42754</v>
      </c>
      <c r="D1389" s="612" t="s">
        <v>3288</v>
      </c>
      <c r="E1389" s="612" t="s">
        <v>3272</v>
      </c>
      <c r="F1389" s="612" t="s">
        <v>3108</v>
      </c>
      <c r="G1389" s="612" t="s">
        <v>3131</v>
      </c>
      <c r="H1389" s="613">
        <v>14</v>
      </c>
      <c r="I1389" s="612">
        <v>3</v>
      </c>
      <c r="J1389" s="614">
        <v>0</v>
      </c>
      <c r="K1389" s="613">
        <f t="shared" si="21"/>
        <v>42</v>
      </c>
      <c r="L1389" s="612" t="s">
        <v>3063</v>
      </c>
      <c r="M1389" s="612" t="s">
        <v>3473</v>
      </c>
      <c r="N1389" s="612" t="s">
        <v>3474</v>
      </c>
      <c r="O1389" s="612" t="s">
        <v>3475</v>
      </c>
      <c r="P1389" s="612" t="s">
        <v>3188</v>
      </c>
      <c r="Q1389" s="612" t="s">
        <v>3183</v>
      </c>
    </row>
    <row r="1390" spans="1:17">
      <c r="A1390" s="607">
        <v>42750</v>
      </c>
      <c r="B1390" s="607">
        <v>42779</v>
      </c>
      <c r="C1390" s="607">
        <v>42750</v>
      </c>
      <c r="D1390" s="608" t="s">
        <v>3158</v>
      </c>
      <c r="E1390" s="608" t="s">
        <v>3415</v>
      </c>
      <c r="F1390" s="608" t="s">
        <v>3077</v>
      </c>
      <c r="G1390" s="608" t="s">
        <v>3416</v>
      </c>
      <c r="H1390" s="609">
        <v>9.5</v>
      </c>
      <c r="I1390" s="608">
        <v>27</v>
      </c>
      <c r="J1390" s="610">
        <v>0.05</v>
      </c>
      <c r="K1390" s="609">
        <f t="shared" si="21"/>
        <v>256.5</v>
      </c>
      <c r="L1390" s="608" t="s">
        <v>3047</v>
      </c>
      <c r="M1390" s="608" t="s">
        <v>3161</v>
      </c>
      <c r="N1390" s="608" t="s">
        <v>3162</v>
      </c>
      <c r="O1390" s="608" t="s">
        <v>3163</v>
      </c>
      <c r="P1390" s="608" t="s">
        <v>2336</v>
      </c>
      <c r="Q1390" s="608" t="s">
        <v>3279</v>
      </c>
    </row>
    <row r="1391" spans="1:17">
      <c r="A1391" s="611">
        <v>42019</v>
      </c>
      <c r="B1391" s="611">
        <v>42056</v>
      </c>
      <c r="C1391" s="611">
        <v>42025</v>
      </c>
      <c r="D1391" s="612" t="s">
        <v>3158</v>
      </c>
      <c r="E1391" s="612" t="s">
        <v>3060</v>
      </c>
      <c r="F1391" s="612" t="s">
        <v>3061</v>
      </c>
      <c r="G1391" s="612" t="s">
        <v>3062</v>
      </c>
      <c r="H1391" s="613">
        <v>53</v>
      </c>
      <c r="I1391" s="612">
        <v>120</v>
      </c>
      <c r="J1391" s="614">
        <v>0.05</v>
      </c>
      <c r="K1391" s="613">
        <f t="shared" si="21"/>
        <v>6360</v>
      </c>
      <c r="L1391" s="612" t="s">
        <v>3047</v>
      </c>
      <c r="M1391" s="612" t="s">
        <v>3161</v>
      </c>
      <c r="N1391" s="612" t="s">
        <v>3162</v>
      </c>
      <c r="O1391" s="612" t="s">
        <v>3163</v>
      </c>
      <c r="P1391" s="612" t="s">
        <v>2336</v>
      </c>
      <c r="Q1391" s="612" t="s">
        <v>3067</v>
      </c>
    </row>
    <row r="1392" spans="1:17">
      <c r="A1392" s="607">
        <v>42384</v>
      </c>
      <c r="B1392" s="607">
        <v>42419</v>
      </c>
      <c r="C1392" s="607">
        <v>42390</v>
      </c>
      <c r="D1392" s="608" t="s">
        <v>3158</v>
      </c>
      <c r="E1392" s="608" t="s">
        <v>3111</v>
      </c>
      <c r="F1392" s="608" t="s">
        <v>3045</v>
      </c>
      <c r="G1392" s="608" t="s">
        <v>3112</v>
      </c>
      <c r="H1392" s="609">
        <v>12.5</v>
      </c>
      <c r="I1392" s="608">
        <v>16</v>
      </c>
      <c r="J1392" s="610">
        <v>0.05</v>
      </c>
      <c r="K1392" s="609">
        <f t="shared" si="21"/>
        <v>200</v>
      </c>
      <c r="L1392" s="608" t="s">
        <v>3047</v>
      </c>
      <c r="M1392" s="608" t="s">
        <v>3161</v>
      </c>
      <c r="N1392" s="608" t="s">
        <v>3162</v>
      </c>
      <c r="O1392" s="608" t="s">
        <v>3163</v>
      </c>
      <c r="P1392" s="608" t="s">
        <v>2336</v>
      </c>
      <c r="Q1392" s="608" t="s">
        <v>3051</v>
      </c>
    </row>
    <row r="1393" spans="1:17">
      <c r="A1393" s="611">
        <v>43115</v>
      </c>
      <c r="B1393" s="611">
        <v>43211</v>
      </c>
      <c r="C1393" s="611">
        <v>43121</v>
      </c>
      <c r="D1393" s="612" t="s">
        <v>3158</v>
      </c>
      <c r="E1393" s="612" t="s">
        <v>3052</v>
      </c>
      <c r="F1393" s="612" t="s">
        <v>3053</v>
      </c>
      <c r="G1393" s="612" t="s">
        <v>3054</v>
      </c>
      <c r="H1393" s="613">
        <v>14</v>
      </c>
      <c r="I1393" s="612">
        <v>12</v>
      </c>
      <c r="J1393" s="614">
        <v>0.05</v>
      </c>
      <c r="K1393" s="613">
        <f t="shared" si="21"/>
        <v>168</v>
      </c>
      <c r="L1393" s="612" t="s">
        <v>3047</v>
      </c>
      <c r="M1393" s="612" t="s">
        <v>3161</v>
      </c>
      <c r="N1393" s="612" t="s">
        <v>3162</v>
      </c>
      <c r="O1393" s="612" t="s">
        <v>3163</v>
      </c>
      <c r="P1393" s="612" t="s">
        <v>2336</v>
      </c>
      <c r="Q1393" s="612" t="s">
        <v>3055</v>
      </c>
    </row>
    <row r="1394" spans="1:17">
      <c r="A1394" s="607">
        <v>43115</v>
      </c>
      <c r="B1394" s="607">
        <v>43157</v>
      </c>
      <c r="C1394" s="607">
        <v>43116</v>
      </c>
      <c r="D1394" s="608" t="s">
        <v>3288</v>
      </c>
      <c r="E1394" s="608" t="s">
        <v>3052</v>
      </c>
      <c r="F1394" s="608" t="s">
        <v>3053</v>
      </c>
      <c r="G1394" s="608" t="s">
        <v>3054</v>
      </c>
      <c r="H1394" s="609">
        <v>14</v>
      </c>
      <c r="I1394" s="608">
        <v>20</v>
      </c>
      <c r="J1394" s="610">
        <v>0.2</v>
      </c>
      <c r="K1394" s="609">
        <f t="shared" si="21"/>
        <v>280</v>
      </c>
      <c r="L1394" s="608" t="s">
        <v>3072</v>
      </c>
      <c r="M1394" s="608" t="s">
        <v>3438</v>
      </c>
      <c r="N1394" s="608" t="s">
        <v>3439</v>
      </c>
      <c r="O1394" s="608" t="s">
        <v>3440</v>
      </c>
      <c r="P1394" s="608" t="s">
        <v>988</v>
      </c>
      <c r="Q1394" s="608" t="s">
        <v>3055</v>
      </c>
    </row>
    <row r="1395" spans="1:17">
      <c r="A1395" s="611">
        <v>42385</v>
      </c>
      <c r="B1395" s="611">
        <v>42438</v>
      </c>
      <c r="C1395" s="611">
        <v>42390</v>
      </c>
      <c r="D1395" s="612" t="s">
        <v>3084</v>
      </c>
      <c r="E1395" s="612" t="s">
        <v>3076</v>
      </c>
      <c r="F1395" s="612" t="s">
        <v>3077</v>
      </c>
      <c r="G1395" s="612" t="s">
        <v>3078</v>
      </c>
      <c r="H1395" s="613">
        <v>9.65</v>
      </c>
      <c r="I1395" s="612">
        <v>10</v>
      </c>
      <c r="J1395" s="614">
        <v>0</v>
      </c>
      <c r="K1395" s="613">
        <f t="shared" si="21"/>
        <v>96.5</v>
      </c>
      <c r="L1395" s="612" t="s">
        <v>3063</v>
      </c>
      <c r="M1395" s="612" t="s">
        <v>3248</v>
      </c>
      <c r="N1395" s="612" t="s">
        <v>3249</v>
      </c>
      <c r="O1395" s="612" t="s">
        <v>3250</v>
      </c>
      <c r="P1395" s="612" t="s">
        <v>1303</v>
      </c>
      <c r="Q1395" s="612" t="s">
        <v>3079</v>
      </c>
    </row>
    <row r="1396" spans="1:17">
      <c r="A1396" s="607">
        <v>42020</v>
      </c>
      <c r="B1396" s="607">
        <v>42068</v>
      </c>
      <c r="C1396" s="607">
        <v>42023</v>
      </c>
      <c r="D1396" s="608" t="s">
        <v>3084</v>
      </c>
      <c r="E1396" s="608" t="s">
        <v>3137</v>
      </c>
      <c r="F1396" s="608" t="s">
        <v>3104</v>
      </c>
      <c r="G1396" s="608" t="s">
        <v>3138</v>
      </c>
      <c r="H1396" s="609">
        <v>17.45</v>
      </c>
      <c r="I1396" s="608">
        <v>20</v>
      </c>
      <c r="J1396" s="610">
        <v>0</v>
      </c>
      <c r="K1396" s="609">
        <f t="shared" si="21"/>
        <v>349</v>
      </c>
      <c r="L1396" s="608" t="s">
        <v>3072</v>
      </c>
      <c r="M1396" s="608" t="s">
        <v>3245</v>
      </c>
      <c r="N1396" s="608" t="s">
        <v>3246</v>
      </c>
      <c r="O1396" s="608" t="s">
        <v>3247</v>
      </c>
      <c r="P1396" s="608" t="s">
        <v>910</v>
      </c>
      <c r="Q1396" s="608" t="s">
        <v>3139</v>
      </c>
    </row>
    <row r="1397" spans="1:17">
      <c r="A1397" s="611">
        <v>42020</v>
      </c>
      <c r="B1397" s="611">
        <v>42046</v>
      </c>
      <c r="C1397" s="611">
        <v>42025</v>
      </c>
      <c r="D1397" s="612" t="s">
        <v>3084</v>
      </c>
      <c r="E1397" s="612" t="s">
        <v>3177</v>
      </c>
      <c r="F1397" s="612" t="s">
        <v>3104</v>
      </c>
      <c r="G1397" s="612" t="s">
        <v>3178</v>
      </c>
      <c r="H1397" s="613">
        <v>49.3</v>
      </c>
      <c r="I1397" s="612">
        <v>20</v>
      </c>
      <c r="J1397" s="614">
        <v>0</v>
      </c>
      <c r="K1397" s="613">
        <f t="shared" si="21"/>
        <v>986</v>
      </c>
      <c r="L1397" s="612" t="s">
        <v>3072</v>
      </c>
      <c r="M1397" s="612" t="s">
        <v>3245</v>
      </c>
      <c r="N1397" s="612" t="s">
        <v>3246</v>
      </c>
      <c r="O1397" s="612" t="s">
        <v>3247</v>
      </c>
      <c r="P1397" s="612" t="s">
        <v>910</v>
      </c>
      <c r="Q1397" s="612" t="s">
        <v>3179</v>
      </c>
    </row>
    <row r="1398" spans="1:17">
      <c r="A1398" s="607">
        <v>43116</v>
      </c>
      <c r="B1398" s="607">
        <v>43125</v>
      </c>
      <c r="C1398" s="607">
        <v>43120</v>
      </c>
      <c r="D1398" s="608" t="s">
        <v>3199</v>
      </c>
      <c r="E1398" s="608" t="s">
        <v>3172</v>
      </c>
      <c r="F1398" s="608" t="s">
        <v>3108</v>
      </c>
      <c r="G1398" s="608" t="s">
        <v>3173</v>
      </c>
      <c r="H1398" s="609">
        <v>15</v>
      </c>
      <c r="I1398" s="608">
        <v>35</v>
      </c>
      <c r="J1398" s="610">
        <v>0</v>
      </c>
      <c r="K1398" s="609">
        <f t="shared" si="21"/>
        <v>525</v>
      </c>
      <c r="L1398" s="608" t="s">
        <v>3063</v>
      </c>
      <c r="M1398" s="608" t="s">
        <v>3267</v>
      </c>
      <c r="N1398" s="608" t="s">
        <v>3268</v>
      </c>
      <c r="O1398" s="608" t="s">
        <v>3269</v>
      </c>
      <c r="P1398" s="608" t="s">
        <v>3156</v>
      </c>
      <c r="Q1398" s="608" t="s">
        <v>3139</v>
      </c>
    </row>
    <row r="1399" spans="1:17">
      <c r="A1399" s="611">
        <v>42385</v>
      </c>
      <c r="B1399" s="611">
        <v>42468</v>
      </c>
      <c r="C1399" s="611">
        <v>42392</v>
      </c>
      <c r="D1399" s="612" t="s">
        <v>3199</v>
      </c>
      <c r="E1399" s="612" t="s">
        <v>3148</v>
      </c>
      <c r="F1399" s="612" t="s">
        <v>3081</v>
      </c>
      <c r="G1399" s="612" t="s">
        <v>3149</v>
      </c>
      <c r="H1399" s="613">
        <v>13</v>
      </c>
      <c r="I1399" s="612">
        <v>15</v>
      </c>
      <c r="J1399" s="614">
        <v>0</v>
      </c>
      <c r="K1399" s="613">
        <f t="shared" si="21"/>
        <v>195</v>
      </c>
      <c r="L1399" s="612" t="s">
        <v>3063</v>
      </c>
      <c r="M1399" s="612" t="s">
        <v>3267</v>
      </c>
      <c r="N1399" s="612" t="s">
        <v>3268</v>
      </c>
      <c r="O1399" s="612" t="s">
        <v>3269</v>
      </c>
      <c r="P1399" s="612" t="s">
        <v>3156</v>
      </c>
      <c r="Q1399" s="612" t="s">
        <v>3150</v>
      </c>
    </row>
    <row r="1400" spans="1:17">
      <c r="A1400" s="607">
        <v>42386</v>
      </c>
      <c r="B1400" s="607">
        <v>42427</v>
      </c>
      <c r="C1400" s="607">
        <v>42387</v>
      </c>
      <c r="D1400" s="608" t="s">
        <v>3199</v>
      </c>
      <c r="E1400" s="608" t="s">
        <v>3286</v>
      </c>
      <c r="F1400" s="608" t="s">
        <v>3123</v>
      </c>
      <c r="G1400" s="608" t="s">
        <v>3287</v>
      </c>
      <c r="H1400" s="609">
        <v>7.45</v>
      </c>
      <c r="I1400" s="608">
        <v>3</v>
      </c>
      <c r="J1400" s="610">
        <v>0.2</v>
      </c>
      <c r="K1400" s="609">
        <f t="shared" si="21"/>
        <v>22.35</v>
      </c>
      <c r="L1400" s="608" t="s">
        <v>3047</v>
      </c>
      <c r="M1400" s="608" t="s">
        <v>3207</v>
      </c>
      <c r="N1400" s="608" t="s">
        <v>3208</v>
      </c>
      <c r="O1400" s="608" t="s">
        <v>3209</v>
      </c>
      <c r="P1400" s="608" t="s">
        <v>1373</v>
      </c>
      <c r="Q1400" s="608" t="s">
        <v>3125</v>
      </c>
    </row>
    <row r="1401" spans="1:17">
      <c r="A1401" s="611">
        <v>43117</v>
      </c>
      <c r="B1401" s="611">
        <v>43149</v>
      </c>
      <c r="C1401" s="611">
        <v>43121</v>
      </c>
      <c r="D1401" s="612" t="s">
        <v>3199</v>
      </c>
      <c r="E1401" s="612" t="s">
        <v>3192</v>
      </c>
      <c r="F1401" s="612" t="s">
        <v>3053</v>
      </c>
      <c r="G1401" s="612" t="s">
        <v>3092</v>
      </c>
      <c r="H1401" s="613">
        <v>38</v>
      </c>
      <c r="I1401" s="612">
        <v>20</v>
      </c>
      <c r="J1401" s="614">
        <v>0.2</v>
      </c>
      <c r="K1401" s="613">
        <f t="shared" si="21"/>
        <v>760</v>
      </c>
      <c r="L1401" s="612" t="s">
        <v>3047</v>
      </c>
      <c r="M1401" s="612" t="s">
        <v>3207</v>
      </c>
      <c r="N1401" s="612" t="s">
        <v>3208</v>
      </c>
      <c r="O1401" s="612" t="s">
        <v>3209</v>
      </c>
      <c r="P1401" s="612" t="s">
        <v>1373</v>
      </c>
      <c r="Q1401" s="612" t="s">
        <v>3093</v>
      </c>
    </row>
    <row r="1402" spans="1:17">
      <c r="A1402" s="607">
        <v>42386</v>
      </c>
      <c r="B1402" s="607">
        <v>42484</v>
      </c>
      <c r="C1402" s="607">
        <v>42394</v>
      </c>
      <c r="D1402" s="608" t="s">
        <v>3199</v>
      </c>
      <c r="E1402" s="608" t="s">
        <v>3116</v>
      </c>
      <c r="F1402" s="608" t="s">
        <v>3061</v>
      </c>
      <c r="G1402" s="608" t="s">
        <v>3117</v>
      </c>
      <c r="H1402" s="609">
        <v>10</v>
      </c>
      <c r="I1402" s="608">
        <v>35</v>
      </c>
      <c r="J1402" s="610">
        <v>0</v>
      </c>
      <c r="K1402" s="609">
        <f t="shared" si="21"/>
        <v>350</v>
      </c>
      <c r="L1402" s="608" t="s">
        <v>3047</v>
      </c>
      <c r="M1402" s="608" t="s">
        <v>3207</v>
      </c>
      <c r="N1402" s="608" t="s">
        <v>3208</v>
      </c>
      <c r="O1402" s="608" t="s">
        <v>3209</v>
      </c>
      <c r="P1402" s="608" t="s">
        <v>1373</v>
      </c>
      <c r="Q1402" s="608" t="s">
        <v>3121</v>
      </c>
    </row>
    <row r="1403" spans="1:17">
      <c r="A1403" s="611">
        <v>42752</v>
      </c>
      <c r="B1403" s="611">
        <v>42788</v>
      </c>
      <c r="C1403" s="611">
        <v>42756</v>
      </c>
      <c r="D1403" s="612" t="s">
        <v>3129</v>
      </c>
      <c r="E1403" s="612" t="s">
        <v>3111</v>
      </c>
      <c r="F1403" s="612" t="s">
        <v>3045</v>
      </c>
      <c r="G1403" s="612" t="s">
        <v>3112</v>
      </c>
      <c r="H1403" s="613">
        <v>12.5</v>
      </c>
      <c r="I1403" s="612">
        <v>1</v>
      </c>
      <c r="J1403" s="614">
        <v>0</v>
      </c>
      <c r="K1403" s="613">
        <f t="shared" si="21"/>
        <v>12.5</v>
      </c>
      <c r="L1403" s="612" t="s">
        <v>3047</v>
      </c>
      <c r="M1403" s="612" t="s">
        <v>3456</v>
      </c>
      <c r="N1403" s="612" t="s">
        <v>3457</v>
      </c>
      <c r="O1403" s="612" t="s">
        <v>3430</v>
      </c>
      <c r="P1403" s="612" t="s">
        <v>2159</v>
      </c>
      <c r="Q1403" s="612" t="s">
        <v>3051</v>
      </c>
    </row>
    <row r="1404" spans="1:17">
      <c r="A1404" s="607">
        <v>42753</v>
      </c>
      <c r="B1404" s="607">
        <v>42773</v>
      </c>
      <c r="C1404" s="607">
        <v>42757</v>
      </c>
      <c r="D1404" s="608" t="s">
        <v>3071</v>
      </c>
      <c r="E1404" s="608" t="s">
        <v>3355</v>
      </c>
      <c r="F1404" s="608" t="s">
        <v>3108</v>
      </c>
      <c r="G1404" s="608" t="s">
        <v>3356</v>
      </c>
      <c r="H1404" s="609">
        <v>263.5</v>
      </c>
      <c r="I1404" s="608">
        <v>5</v>
      </c>
      <c r="J1404" s="610">
        <v>0</v>
      </c>
      <c r="K1404" s="609">
        <f t="shared" si="21"/>
        <v>1317.5</v>
      </c>
      <c r="L1404" s="608" t="s">
        <v>3072</v>
      </c>
      <c r="M1404" s="608" t="s">
        <v>3073</v>
      </c>
      <c r="N1404" s="608" t="s">
        <v>3074</v>
      </c>
      <c r="O1404" s="608" t="s">
        <v>3075</v>
      </c>
      <c r="P1404" s="608" t="s">
        <v>988</v>
      </c>
      <c r="Q1404" s="608" t="s">
        <v>3110</v>
      </c>
    </row>
    <row r="1405" spans="1:17">
      <c r="A1405" s="611">
        <v>42753</v>
      </c>
      <c r="B1405" s="611">
        <v>42834</v>
      </c>
      <c r="C1405" s="611">
        <v>42755</v>
      </c>
      <c r="D1405" s="612" t="s">
        <v>3071</v>
      </c>
      <c r="E1405" s="612" t="s">
        <v>3111</v>
      </c>
      <c r="F1405" s="612" t="s">
        <v>3045</v>
      </c>
      <c r="G1405" s="612" t="s">
        <v>3112</v>
      </c>
      <c r="H1405" s="613">
        <v>12.5</v>
      </c>
      <c r="I1405" s="612">
        <v>10</v>
      </c>
      <c r="J1405" s="614">
        <v>0</v>
      </c>
      <c r="K1405" s="613">
        <f t="shared" si="21"/>
        <v>125</v>
      </c>
      <c r="L1405" s="612" t="s">
        <v>3072</v>
      </c>
      <c r="M1405" s="612" t="s">
        <v>3073</v>
      </c>
      <c r="N1405" s="612" t="s">
        <v>3074</v>
      </c>
      <c r="O1405" s="612" t="s">
        <v>3075</v>
      </c>
      <c r="P1405" s="612" t="s">
        <v>988</v>
      </c>
      <c r="Q1405" s="612" t="s">
        <v>3051</v>
      </c>
    </row>
    <row r="1406" spans="1:17">
      <c r="A1406" s="607">
        <v>43118</v>
      </c>
      <c r="B1406" s="607">
        <v>43207</v>
      </c>
      <c r="C1406" s="607">
        <v>43126</v>
      </c>
      <c r="D1406" s="608" t="s">
        <v>3071</v>
      </c>
      <c r="E1406" s="608" t="s">
        <v>3107</v>
      </c>
      <c r="F1406" s="608" t="s">
        <v>3108</v>
      </c>
      <c r="G1406" s="608" t="s">
        <v>3109</v>
      </c>
      <c r="H1406" s="609">
        <v>18</v>
      </c>
      <c r="I1406" s="608">
        <v>2</v>
      </c>
      <c r="J1406" s="610">
        <v>0.15</v>
      </c>
      <c r="K1406" s="609">
        <f t="shared" si="21"/>
        <v>36</v>
      </c>
      <c r="L1406" s="608" t="s">
        <v>3047</v>
      </c>
      <c r="M1406" s="608" t="s">
        <v>3236</v>
      </c>
      <c r="N1406" s="608" t="s">
        <v>3237</v>
      </c>
      <c r="O1406" s="608" t="s">
        <v>3238</v>
      </c>
      <c r="P1406" s="608" t="s">
        <v>1743</v>
      </c>
      <c r="Q1406" s="608" t="s">
        <v>3110</v>
      </c>
    </row>
    <row r="1407" spans="1:17">
      <c r="A1407" s="611">
        <v>42753</v>
      </c>
      <c r="B1407" s="611">
        <v>42765</v>
      </c>
      <c r="C1407" s="611">
        <v>42753</v>
      </c>
      <c r="D1407" s="612" t="s">
        <v>3071</v>
      </c>
      <c r="E1407" s="612" t="s">
        <v>3044</v>
      </c>
      <c r="F1407" s="612" t="s">
        <v>3045</v>
      </c>
      <c r="G1407" s="612" t="s">
        <v>3046</v>
      </c>
      <c r="H1407" s="613">
        <v>34.799999999999997</v>
      </c>
      <c r="I1407" s="612">
        <v>30</v>
      </c>
      <c r="J1407" s="614">
        <v>0.15</v>
      </c>
      <c r="K1407" s="613">
        <f t="shared" si="21"/>
        <v>1044</v>
      </c>
      <c r="L1407" s="612" t="s">
        <v>3047</v>
      </c>
      <c r="M1407" s="612" t="s">
        <v>3236</v>
      </c>
      <c r="N1407" s="612" t="s">
        <v>3237</v>
      </c>
      <c r="O1407" s="612" t="s">
        <v>3238</v>
      </c>
      <c r="P1407" s="612" t="s">
        <v>1743</v>
      </c>
      <c r="Q1407" s="612" t="s">
        <v>3051</v>
      </c>
    </row>
    <row r="1408" spans="1:17">
      <c r="A1408" s="607">
        <v>42022</v>
      </c>
      <c r="B1408" s="607">
        <v>42061</v>
      </c>
      <c r="C1408" s="607">
        <v>42024</v>
      </c>
      <c r="D1408" s="608" t="s">
        <v>3071</v>
      </c>
      <c r="E1408" s="608" t="s">
        <v>3140</v>
      </c>
      <c r="F1408" s="608" t="s">
        <v>3077</v>
      </c>
      <c r="G1408" s="608" t="s">
        <v>3141</v>
      </c>
      <c r="H1408" s="609">
        <v>19</v>
      </c>
      <c r="I1408" s="608">
        <v>30</v>
      </c>
      <c r="J1408" s="610">
        <v>0</v>
      </c>
      <c r="K1408" s="609">
        <f t="shared" si="21"/>
        <v>570</v>
      </c>
      <c r="L1408" s="608" t="s">
        <v>3047</v>
      </c>
      <c r="M1408" s="608" t="s">
        <v>3236</v>
      </c>
      <c r="N1408" s="608" t="s">
        <v>3237</v>
      </c>
      <c r="O1408" s="608" t="s">
        <v>3238</v>
      </c>
      <c r="P1408" s="608" t="s">
        <v>1743</v>
      </c>
      <c r="Q1408" s="608" t="s">
        <v>3142</v>
      </c>
    </row>
    <row r="1409" spans="1:17">
      <c r="A1409" s="611">
        <v>42387</v>
      </c>
      <c r="B1409" s="611">
        <v>42474</v>
      </c>
      <c r="C1409" s="611">
        <v>42387</v>
      </c>
      <c r="D1409" s="612" t="s">
        <v>3158</v>
      </c>
      <c r="E1409" s="612" t="s">
        <v>3233</v>
      </c>
      <c r="F1409" s="612" t="s">
        <v>3077</v>
      </c>
      <c r="G1409" s="612" t="s">
        <v>3234</v>
      </c>
      <c r="H1409" s="613">
        <v>31</v>
      </c>
      <c r="I1409" s="612">
        <v>10</v>
      </c>
      <c r="J1409" s="614">
        <v>0</v>
      </c>
      <c r="K1409" s="613">
        <f t="shared" si="21"/>
        <v>310</v>
      </c>
      <c r="L1409" s="612" t="s">
        <v>3047</v>
      </c>
      <c r="M1409" s="612" t="s">
        <v>3217</v>
      </c>
      <c r="N1409" s="612" t="s">
        <v>3218</v>
      </c>
      <c r="O1409" s="612" t="s">
        <v>3219</v>
      </c>
      <c r="P1409" s="612" t="s">
        <v>3156</v>
      </c>
      <c r="Q1409" s="612" t="s">
        <v>3121</v>
      </c>
    </row>
    <row r="1410" spans="1:17">
      <c r="A1410" s="607">
        <v>42387</v>
      </c>
      <c r="B1410" s="607">
        <v>42468</v>
      </c>
      <c r="C1410" s="607">
        <v>42393</v>
      </c>
      <c r="D1410" s="608" t="s">
        <v>3158</v>
      </c>
      <c r="E1410" s="608" t="s">
        <v>3260</v>
      </c>
      <c r="F1410" s="608" t="s">
        <v>3108</v>
      </c>
      <c r="G1410" s="608" t="s">
        <v>3261</v>
      </c>
      <c r="H1410" s="609">
        <v>7.75</v>
      </c>
      <c r="I1410" s="608">
        <v>10</v>
      </c>
      <c r="J1410" s="610">
        <v>0</v>
      </c>
      <c r="K1410" s="609">
        <f t="shared" si="21"/>
        <v>77.5</v>
      </c>
      <c r="L1410" s="608" t="s">
        <v>3047</v>
      </c>
      <c r="M1410" s="608" t="s">
        <v>3217</v>
      </c>
      <c r="N1410" s="608" t="s">
        <v>3218</v>
      </c>
      <c r="O1410" s="608" t="s">
        <v>3219</v>
      </c>
      <c r="P1410" s="608" t="s">
        <v>3156</v>
      </c>
      <c r="Q1410" s="608" t="s">
        <v>3150</v>
      </c>
    </row>
    <row r="1411" spans="1:17">
      <c r="A1411" s="611">
        <v>42388</v>
      </c>
      <c r="B1411" s="611">
        <v>42394</v>
      </c>
      <c r="C1411" s="611">
        <v>42391</v>
      </c>
      <c r="D1411" s="612" t="s">
        <v>3184</v>
      </c>
      <c r="E1411" s="612" t="s">
        <v>3260</v>
      </c>
      <c r="F1411" s="612" t="s">
        <v>3108</v>
      </c>
      <c r="G1411" s="612" t="s">
        <v>3261</v>
      </c>
      <c r="H1411" s="613">
        <v>7.75</v>
      </c>
      <c r="I1411" s="612">
        <v>42</v>
      </c>
      <c r="J1411" s="614">
        <v>0.2</v>
      </c>
      <c r="K1411" s="613">
        <f t="shared" ref="K1411:K1474" si="22">I1411*H1411</f>
        <v>325.5</v>
      </c>
      <c r="L1411" s="612" t="s">
        <v>3063</v>
      </c>
      <c r="M1411" s="612" t="s">
        <v>3404</v>
      </c>
      <c r="N1411" s="612" t="s">
        <v>3405</v>
      </c>
      <c r="O1411" s="612" t="s">
        <v>3297</v>
      </c>
      <c r="P1411" s="612" t="s">
        <v>988</v>
      </c>
      <c r="Q1411" s="612" t="s">
        <v>3150</v>
      </c>
    </row>
    <row r="1412" spans="1:17">
      <c r="A1412" s="607">
        <v>42388</v>
      </c>
      <c r="B1412" s="607">
        <v>42437</v>
      </c>
      <c r="C1412" s="607">
        <v>42398</v>
      </c>
      <c r="D1412" s="608" t="s">
        <v>3184</v>
      </c>
      <c r="E1412" s="608" t="s">
        <v>3375</v>
      </c>
      <c r="F1412" s="608" t="s">
        <v>3081</v>
      </c>
      <c r="G1412" s="608" t="s">
        <v>3376</v>
      </c>
      <c r="H1412" s="609">
        <v>40</v>
      </c>
      <c r="I1412" s="608">
        <v>30</v>
      </c>
      <c r="J1412" s="610">
        <v>0.2</v>
      </c>
      <c r="K1412" s="609">
        <f t="shared" si="22"/>
        <v>1200</v>
      </c>
      <c r="L1412" s="608" t="s">
        <v>3063</v>
      </c>
      <c r="M1412" s="608" t="s">
        <v>3404</v>
      </c>
      <c r="N1412" s="608" t="s">
        <v>3405</v>
      </c>
      <c r="O1412" s="608" t="s">
        <v>3297</v>
      </c>
      <c r="P1412" s="608" t="s">
        <v>988</v>
      </c>
      <c r="Q1412" s="608" t="s">
        <v>3191</v>
      </c>
    </row>
    <row r="1413" spans="1:17">
      <c r="A1413" s="611">
        <v>42023</v>
      </c>
      <c r="B1413" s="611">
        <v>42033</v>
      </c>
      <c r="C1413" s="611">
        <v>42023</v>
      </c>
      <c r="D1413" s="612" t="s">
        <v>3184</v>
      </c>
      <c r="E1413" s="612" t="s">
        <v>3193</v>
      </c>
      <c r="F1413" s="612" t="s">
        <v>3077</v>
      </c>
      <c r="G1413" s="612" t="s">
        <v>3194</v>
      </c>
      <c r="H1413" s="613">
        <v>25.89</v>
      </c>
      <c r="I1413" s="612">
        <v>15</v>
      </c>
      <c r="J1413" s="614">
        <v>0.2</v>
      </c>
      <c r="K1413" s="613">
        <f t="shared" si="22"/>
        <v>388.35</v>
      </c>
      <c r="L1413" s="612" t="s">
        <v>3063</v>
      </c>
      <c r="M1413" s="612" t="s">
        <v>3404</v>
      </c>
      <c r="N1413" s="612" t="s">
        <v>3405</v>
      </c>
      <c r="O1413" s="612" t="s">
        <v>3297</v>
      </c>
      <c r="P1413" s="612" t="s">
        <v>988</v>
      </c>
      <c r="Q1413" s="612" t="s">
        <v>3195</v>
      </c>
    </row>
    <row r="1414" spans="1:17">
      <c r="A1414" s="607">
        <v>42023</v>
      </c>
      <c r="B1414" s="607">
        <v>42106</v>
      </c>
      <c r="C1414" s="607">
        <v>42033</v>
      </c>
      <c r="D1414" s="608" t="s">
        <v>3199</v>
      </c>
      <c r="E1414" s="608" t="s">
        <v>3220</v>
      </c>
      <c r="F1414" s="608" t="s">
        <v>3123</v>
      </c>
      <c r="G1414" s="608" t="s">
        <v>3221</v>
      </c>
      <c r="H1414" s="609">
        <v>123.79</v>
      </c>
      <c r="I1414" s="608">
        <v>20</v>
      </c>
      <c r="J1414" s="610">
        <v>0.05</v>
      </c>
      <c r="K1414" s="609">
        <f t="shared" si="22"/>
        <v>2475.8000000000002</v>
      </c>
      <c r="L1414" s="608" t="s">
        <v>3063</v>
      </c>
      <c r="M1414" s="608" t="s">
        <v>3381</v>
      </c>
      <c r="N1414" s="608" t="s">
        <v>3382</v>
      </c>
      <c r="O1414" s="608" t="s">
        <v>3383</v>
      </c>
      <c r="P1414" s="608" t="s">
        <v>982</v>
      </c>
      <c r="Q1414" s="608" t="s">
        <v>3150</v>
      </c>
    </row>
    <row r="1415" spans="1:17">
      <c r="A1415" s="611">
        <v>42388</v>
      </c>
      <c r="B1415" s="611">
        <v>42459</v>
      </c>
      <c r="C1415" s="611">
        <v>42389</v>
      </c>
      <c r="D1415" s="612" t="s">
        <v>3199</v>
      </c>
      <c r="E1415" s="612" t="s">
        <v>3130</v>
      </c>
      <c r="F1415" s="612" t="s">
        <v>3108</v>
      </c>
      <c r="G1415" s="612" t="s">
        <v>3131</v>
      </c>
      <c r="H1415" s="613">
        <v>19</v>
      </c>
      <c r="I1415" s="612">
        <v>15</v>
      </c>
      <c r="J1415" s="614">
        <v>0.05</v>
      </c>
      <c r="K1415" s="613">
        <f t="shared" si="22"/>
        <v>285</v>
      </c>
      <c r="L1415" s="612" t="s">
        <v>3063</v>
      </c>
      <c r="M1415" s="612" t="s">
        <v>3381</v>
      </c>
      <c r="N1415" s="612" t="s">
        <v>3382</v>
      </c>
      <c r="O1415" s="612" t="s">
        <v>3383</v>
      </c>
      <c r="P1415" s="612" t="s">
        <v>982</v>
      </c>
      <c r="Q1415" s="612" t="s">
        <v>3135</v>
      </c>
    </row>
    <row r="1416" spans="1:17">
      <c r="A1416" s="607">
        <v>43122</v>
      </c>
      <c r="B1416" s="607">
        <v>43144</v>
      </c>
      <c r="C1416" s="607">
        <v>43125</v>
      </c>
      <c r="D1416" s="608" t="s">
        <v>3158</v>
      </c>
      <c r="E1416" s="608" t="s">
        <v>3265</v>
      </c>
      <c r="F1416" s="608" t="s">
        <v>3104</v>
      </c>
      <c r="G1416" s="608" t="s">
        <v>3266</v>
      </c>
      <c r="H1416" s="609">
        <v>9.1999999999999993</v>
      </c>
      <c r="I1416" s="608">
        <v>50</v>
      </c>
      <c r="J1416" s="610">
        <v>0.05</v>
      </c>
      <c r="K1416" s="609">
        <f t="shared" si="22"/>
        <v>459.99999999999994</v>
      </c>
      <c r="L1416" s="608" t="s">
        <v>3072</v>
      </c>
      <c r="M1416" s="608" t="s">
        <v>3230</v>
      </c>
      <c r="N1416" s="608" t="s">
        <v>3231</v>
      </c>
      <c r="O1416" s="608" t="s">
        <v>3232</v>
      </c>
      <c r="P1416" s="608" t="s">
        <v>910</v>
      </c>
      <c r="Q1416" s="608" t="s">
        <v>3106</v>
      </c>
    </row>
    <row r="1417" spans="1:17">
      <c r="A1417" s="611">
        <v>43122</v>
      </c>
      <c r="B1417" s="611">
        <v>43219</v>
      </c>
      <c r="C1417" s="611">
        <v>43124</v>
      </c>
      <c r="D1417" s="612" t="s">
        <v>3158</v>
      </c>
      <c r="E1417" s="612" t="s">
        <v>3260</v>
      </c>
      <c r="F1417" s="612" t="s">
        <v>3108</v>
      </c>
      <c r="G1417" s="612" t="s">
        <v>3261</v>
      </c>
      <c r="H1417" s="613">
        <v>7.75</v>
      </c>
      <c r="I1417" s="612">
        <v>40</v>
      </c>
      <c r="J1417" s="614">
        <v>0.05</v>
      </c>
      <c r="K1417" s="613">
        <f t="shared" si="22"/>
        <v>310</v>
      </c>
      <c r="L1417" s="612" t="s">
        <v>3072</v>
      </c>
      <c r="M1417" s="612" t="s">
        <v>3230</v>
      </c>
      <c r="N1417" s="612" t="s">
        <v>3231</v>
      </c>
      <c r="O1417" s="612" t="s">
        <v>3232</v>
      </c>
      <c r="P1417" s="612" t="s">
        <v>910</v>
      </c>
      <c r="Q1417" s="612" t="s">
        <v>3150</v>
      </c>
    </row>
    <row r="1418" spans="1:17">
      <c r="A1418" s="607">
        <v>42026</v>
      </c>
      <c r="B1418" s="607">
        <v>42060</v>
      </c>
      <c r="C1418" s="607">
        <v>42026</v>
      </c>
      <c r="D1418" s="608" t="s">
        <v>3158</v>
      </c>
      <c r="E1418" s="608" t="s">
        <v>3300</v>
      </c>
      <c r="F1418" s="608" t="s">
        <v>3077</v>
      </c>
      <c r="G1418" s="608" t="s">
        <v>3301</v>
      </c>
      <c r="H1418" s="609">
        <v>62.5</v>
      </c>
      <c r="I1418" s="608">
        <v>30</v>
      </c>
      <c r="J1418" s="610">
        <v>0</v>
      </c>
      <c r="K1418" s="609">
        <f t="shared" si="22"/>
        <v>1875</v>
      </c>
      <c r="L1418" s="608" t="s">
        <v>3072</v>
      </c>
      <c r="M1418" s="608" t="s">
        <v>3425</v>
      </c>
      <c r="N1418" s="608" t="s">
        <v>3426</v>
      </c>
      <c r="O1418" s="608" t="s">
        <v>3427</v>
      </c>
      <c r="P1418" s="608" t="s">
        <v>982</v>
      </c>
      <c r="Q1418" s="608" t="s">
        <v>3139</v>
      </c>
    </row>
    <row r="1419" spans="1:17">
      <c r="A1419" s="611">
        <v>42757</v>
      </c>
      <c r="B1419" s="611">
        <v>42769</v>
      </c>
      <c r="C1419" s="611">
        <v>42758</v>
      </c>
      <c r="D1419" s="612" t="s">
        <v>3158</v>
      </c>
      <c r="E1419" s="612" t="s">
        <v>3255</v>
      </c>
      <c r="F1419" s="612" t="s">
        <v>3081</v>
      </c>
      <c r="G1419" s="612" t="s">
        <v>3256</v>
      </c>
      <c r="H1419" s="613">
        <v>43.9</v>
      </c>
      <c r="I1419" s="612">
        <v>30</v>
      </c>
      <c r="J1419" s="614">
        <v>0</v>
      </c>
      <c r="K1419" s="613">
        <f t="shared" si="22"/>
        <v>1317</v>
      </c>
      <c r="L1419" s="612" t="s">
        <v>3072</v>
      </c>
      <c r="M1419" s="612" t="s">
        <v>3425</v>
      </c>
      <c r="N1419" s="612" t="s">
        <v>3426</v>
      </c>
      <c r="O1419" s="612" t="s">
        <v>3427</v>
      </c>
      <c r="P1419" s="612" t="s">
        <v>982</v>
      </c>
      <c r="Q1419" s="612" t="s">
        <v>3139</v>
      </c>
    </row>
    <row r="1420" spans="1:17">
      <c r="A1420" s="607">
        <v>42391</v>
      </c>
      <c r="B1420" s="607">
        <v>42469</v>
      </c>
      <c r="C1420" s="607">
        <v>42396</v>
      </c>
      <c r="D1420" s="608" t="s">
        <v>3158</v>
      </c>
      <c r="E1420" s="608" t="s">
        <v>3281</v>
      </c>
      <c r="F1420" s="608" t="s">
        <v>3104</v>
      </c>
      <c r="G1420" s="608" t="s">
        <v>3282</v>
      </c>
      <c r="H1420" s="609">
        <v>12.5</v>
      </c>
      <c r="I1420" s="608">
        <v>18</v>
      </c>
      <c r="J1420" s="610">
        <v>0</v>
      </c>
      <c r="K1420" s="609">
        <f t="shared" si="22"/>
        <v>225</v>
      </c>
      <c r="L1420" s="608" t="s">
        <v>3072</v>
      </c>
      <c r="M1420" s="608" t="s">
        <v>3425</v>
      </c>
      <c r="N1420" s="608" t="s">
        <v>3426</v>
      </c>
      <c r="O1420" s="608" t="s">
        <v>3427</v>
      </c>
      <c r="P1420" s="608" t="s">
        <v>982</v>
      </c>
      <c r="Q1420" s="608" t="s">
        <v>3106</v>
      </c>
    </row>
    <row r="1421" spans="1:17">
      <c r="A1421" s="611">
        <v>42757</v>
      </c>
      <c r="B1421" s="611">
        <v>42779</v>
      </c>
      <c r="C1421" s="611">
        <v>42766</v>
      </c>
      <c r="D1421" s="612" t="s">
        <v>3158</v>
      </c>
      <c r="E1421" s="612" t="s">
        <v>3180</v>
      </c>
      <c r="F1421" s="612" t="s">
        <v>3108</v>
      </c>
      <c r="G1421" s="612" t="s">
        <v>3131</v>
      </c>
      <c r="H1421" s="613">
        <v>18</v>
      </c>
      <c r="I1421" s="612">
        <v>15</v>
      </c>
      <c r="J1421" s="614">
        <v>0</v>
      </c>
      <c r="K1421" s="613">
        <f t="shared" si="22"/>
        <v>270</v>
      </c>
      <c r="L1421" s="612" t="s">
        <v>3072</v>
      </c>
      <c r="M1421" s="612" t="s">
        <v>3425</v>
      </c>
      <c r="N1421" s="612" t="s">
        <v>3426</v>
      </c>
      <c r="O1421" s="612" t="s">
        <v>3427</v>
      </c>
      <c r="P1421" s="612" t="s">
        <v>982</v>
      </c>
      <c r="Q1421" s="612" t="s">
        <v>3183</v>
      </c>
    </row>
    <row r="1422" spans="1:17">
      <c r="A1422" s="607">
        <v>42391</v>
      </c>
      <c r="B1422" s="607">
        <v>42452</v>
      </c>
      <c r="C1422" s="607">
        <v>42399</v>
      </c>
      <c r="D1422" s="608" t="s">
        <v>3059</v>
      </c>
      <c r="E1422" s="608" t="s">
        <v>3192</v>
      </c>
      <c r="F1422" s="608" t="s">
        <v>3053</v>
      </c>
      <c r="G1422" s="608" t="s">
        <v>3092</v>
      </c>
      <c r="H1422" s="609">
        <v>38</v>
      </c>
      <c r="I1422" s="608">
        <v>20</v>
      </c>
      <c r="J1422" s="610">
        <v>0.15</v>
      </c>
      <c r="K1422" s="609">
        <f t="shared" si="22"/>
        <v>760</v>
      </c>
      <c r="L1422" s="608" t="s">
        <v>3063</v>
      </c>
      <c r="M1422" s="608" t="s">
        <v>3438</v>
      </c>
      <c r="N1422" s="608" t="s">
        <v>3439</v>
      </c>
      <c r="O1422" s="608" t="s">
        <v>3440</v>
      </c>
      <c r="P1422" s="608" t="s">
        <v>988</v>
      </c>
      <c r="Q1422" s="608" t="s">
        <v>3093</v>
      </c>
    </row>
    <row r="1423" spans="1:17">
      <c r="A1423" s="611">
        <v>42026</v>
      </c>
      <c r="B1423" s="611">
        <v>42121</v>
      </c>
      <c r="C1423" s="611">
        <v>42031</v>
      </c>
      <c r="D1423" s="612" t="s">
        <v>3059</v>
      </c>
      <c r="E1423" s="612" t="s">
        <v>3189</v>
      </c>
      <c r="F1423" s="612" t="s">
        <v>3061</v>
      </c>
      <c r="G1423" s="612" t="s">
        <v>3190</v>
      </c>
      <c r="H1423" s="613">
        <v>30</v>
      </c>
      <c r="I1423" s="612">
        <v>3</v>
      </c>
      <c r="J1423" s="614">
        <v>0.15</v>
      </c>
      <c r="K1423" s="613">
        <f t="shared" si="22"/>
        <v>90</v>
      </c>
      <c r="L1423" s="612" t="s">
        <v>3063</v>
      </c>
      <c r="M1423" s="612" t="s">
        <v>3438</v>
      </c>
      <c r="N1423" s="612" t="s">
        <v>3439</v>
      </c>
      <c r="O1423" s="612" t="s">
        <v>3440</v>
      </c>
      <c r="P1423" s="612" t="s">
        <v>988</v>
      </c>
      <c r="Q1423" s="612" t="s">
        <v>3191</v>
      </c>
    </row>
    <row r="1424" spans="1:17">
      <c r="A1424" s="607">
        <v>42758</v>
      </c>
      <c r="B1424" s="607">
        <v>42793</v>
      </c>
      <c r="C1424" s="607">
        <v>42768</v>
      </c>
      <c r="D1424" s="608" t="s">
        <v>3059</v>
      </c>
      <c r="E1424" s="608" t="s">
        <v>3076</v>
      </c>
      <c r="F1424" s="608" t="s">
        <v>3077</v>
      </c>
      <c r="G1424" s="608" t="s">
        <v>3078</v>
      </c>
      <c r="H1424" s="609">
        <v>9.65</v>
      </c>
      <c r="I1424" s="608">
        <v>20</v>
      </c>
      <c r="J1424" s="610">
        <v>0.05</v>
      </c>
      <c r="K1424" s="609">
        <f t="shared" si="22"/>
        <v>193</v>
      </c>
      <c r="L1424" s="608" t="s">
        <v>3072</v>
      </c>
      <c r="M1424" s="608" t="s">
        <v>3212</v>
      </c>
      <c r="N1424" s="608" t="s">
        <v>3213</v>
      </c>
      <c r="O1424" s="608" t="s">
        <v>3214</v>
      </c>
      <c r="P1424" s="608" t="s">
        <v>910</v>
      </c>
      <c r="Q1424" s="608" t="s">
        <v>3079</v>
      </c>
    </row>
    <row r="1425" spans="1:17">
      <c r="A1425" s="611">
        <v>42392</v>
      </c>
      <c r="B1425" s="611">
        <v>42485</v>
      </c>
      <c r="C1425" s="611">
        <v>42398</v>
      </c>
      <c r="D1425" s="612" t="s">
        <v>3059</v>
      </c>
      <c r="E1425" s="612" t="s">
        <v>3220</v>
      </c>
      <c r="F1425" s="612" t="s">
        <v>3123</v>
      </c>
      <c r="G1425" s="612" t="s">
        <v>3221</v>
      </c>
      <c r="H1425" s="613">
        <v>123.79</v>
      </c>
      <c r="I1425" s="612">
        <v>14</v>
      </c>
      <c r="J1425" s="614">
        <v>0.05</v>
      </c>
      <c r="K1425" s="613">
        <f t="shared" si="22"/>
        <v>1733.0600000000002</v>
      </c>
      <c r="L1425" s="612" t="s">
        <v>3072</v>
      </c>
      <c r="M1425" s="612" t="s">
        <v>3212</v>
      </c>
      <c r="N1425" s="612" t="s">
        <v>3213</v>
      </c>
      <c r="O1425" s="612" t="s">
        <v>3214</v>
      </c>
      <c r="P1425" s="612" t="s">
        <v>910</v>
      </c>
      <c r="Q1425" s="612" t="s">
        <v>3150</v>
      </c>
    </row>
    <row r="1426" spans="1:17">
      <c r="A1426" s="607">
        <v>42027</v>
      </c>
      <c r="B1426" s="607">
        <v>42100</v>
      </c>
      <c r="C1426" s="607">
        <v>42027</v>
      </c>
      <c r="D1426" s="608" t="s">
        <v>3158</v>
      </c>
      <c r="E1426" s="608" t="s">
        <v>3286</v>
      </c>
      <c r="F1426" s="608" t="s">
        <v>3123</v>
      </c>
      <c r="G1426" s="608" t="s">
        <v>3287</v>
      </c>
      <c r="H1426" s="609">
        <v>7.45</v>
      </c>
      <c r="I1426" s="608">
        <v>3</v>
      </c>
      <c r="J1426" s="610">
        <v>0</v>
      </c>
      <c r="K1426" s="609">
        <f t="shared" si="22"/>
        <v>22.35</v>
      </c>
      <c r="L1426" s="608" t="s">
        <v>3047</v>
      </c>
      <c r="M1426" s="608" t="s">
        <v>3406</v>
      </c>
      <c r="N1426" s="608" t="s">
        <v>3407</v>
      </c>
      <c r="O1426" s="608" t="s">
        <v>3408</v>
      </c>
      <c r="P1426" s="608" t="s">
        <v>953</v>
      </c>
      <c r="Q1426" s="608" t="s">
        <v>3125</v>
      </c>
    </row>
    <row r="1427" spans="1:17">
      <c r="A1427" s="611">
        <v>42758</v>
      </c>
      <c r="B1427" s="611">
        <v>42854</v>
      </c>
      <c r="C1427" s="611">
        <v>42766</v>
      </c>
      <c r="D1427" s="612" t="s">
        <v>3158</v>
      </c>
      <c r="E1427" s="612" t="s">
        <v>3281</v>
      </c>
      <c r="F1427" s="612" t="s">
        <v>3104</v>
      </c>
      <c r="G1427" s="612" t="s">
        <v>3282</v>
      </c>
      <c r="H1427" s="613">
        <v>12.5</v>
      </c>
      <c r="I1427" s="612">
        <v>15</v>
      </c>
      <c r="J1427" s="614">
        <v>0</v>
      </c>
      <c r="K1427" s="613">
        <f t="shared" si="22"/>
        <v>187.5</v>
      </c>
      <c r="L1427" s="612" t="s">
        <v>3047</v>
      </c>
      <c r="M1427" s="612" t="s">
        <v>3406</v>
      </c>
      <c r="N1427" s="612" t="s">
        <v>3407</v>
      </c>
      <c r="O1427" s="612" t="s">
        <v>3408</v>
      </c>
      <c r="P1427" s="612" t="s">
        <v>953</v>
      </c>
      <c r="Q1427" s="612" t="s">
        <v>3106</v>
      </c>
    </row>
    <row r="1428" spans="1:17">
      <c r="A1428" s="607">
        <v>43123</v>
      </c>
      <c r="B1428" s="607">
        <v>43215</v>
      </c>
      <c r="C1428" s="607">
        <v>43128</v>
      </c>
      <c r="D1428" s="608" t="s">
        <v>3158</v>
      </c>
      <c r="E1428" s="608" t="s">
        <v>3130</v>
      </c>
      <c r="F1428" s="608" t="s">
        <v>3108</v>
      </c>
      <c r="G1428" s="608" t="s">
        <v>3131</v>
      </c>
      <c r="H1428" s="609">
        <v>19</v>
      </c>
      <c r="I1428" s="608">
        <v>10</v>
      </c>
      <c r="J1428" s="610">
        <v>0</v>
      </c>
      <c r="K1428" s="609">
        <f t="shared" si="22"/>
        <v>190</v>
      </c>
      <c r="L1428" s="608" t="s">
        <v>3047</v>
      </c>
      <c r="M1428" s="608" t="s">
        <v>3406</v>
      </c>
      <c r="N1428" s="608" t="s">
        <v>3407</v>
      </c>
      <c r="O1428" s="608" t="s">
        <v>3408</v>
      </c>
      <c r="P1428" s="608" t="s">
        <v>953</v>
      </c>
      <c r="Q1428" s="608" t="s">
        <v>3135</v>
      </c>
    </row>
    <row r="1429" spans="1:17">
      <c r="A1429" s="611">
        <v>43124</v>
      </c>
      <c r="B1429" s="611">
        <v>43185</v>
      </c>
      <c r="C1429" s="611">
        <v>43129</v>
      </c>
      <c r="D1429" s="612" t="s">
        <v>3084</v>
      </c>
      <c r="E1429" s="612" t="s">
        <v>3338</v>
      </c>
      <c r="F1429" s="612" t="s">
        <v>3053</v>
      </c>
      <c r="G1429" s="612" t="s">
        <v>3339</v>
      </c>
      <c r="H1429" s="613">
        <v>7</v>
      </c>
      <c r="I1429" s="612">
        <v>8</v>
      </c>
      <c r="J1429" s="614">
        <v>0</v>
      </c>
      <c r="K1429" s="613">
        <f t="shared" si="22"/>
        <v>56</v>
      </c>
      <c r="L1429" s="612" t="s">
        <v>3047</v>
      </c>
      <c r="M1429" s="612" t="s">
        <v>3387</v>
      </c>
      <c r="N1429" s="612" t="s">
        <v>3388</v>
      </c>
      <c r="O1429" s="612" t="s">
        <v>186</v>
      </c>
      <c r="P1429" s="612" t="s">
        <v>389</v>
      </c>
      <c r="Q1429" s="612" t="s">
        <v>3067</v>
      </c>
    </row>
    <row r="1430" spans="1:17">
      <c r="A1430" s="607">
        <v>42759</v>
      </c>
      <c r="B1430" s="607">
        <v>42770</v>
      </c>
      <c r="C1430" s="607">
        <v>42765</v>
      </c>
      <c r="D1430" s="608" t="s">
        <v>3084</v>
      </c>
      <c r="E1430" s="608" t="s">
        <v>3076</v>
      </c>
      <c r="F1430" s="608" t="s">
        <v>3077</v>
      </c>
      <c r="G1430" s="608" t="s">
        <v>3078</v>
      </c>
      <c r="H1430" s="609">
        <v>9.65</v>
      </c>
      <c r="I1430" s="608">
        <v>14</v>
      </c>
      <c r="J1430" s="610">
        <v>0</v>
      </c>
      <c r="K1430" s="609">
        <f t="shared" si="22"/>
        <v>135.1</v>
      </c>
      <c r="L1430" s="608" t="s">
        <v>3047</v>
      </c>
      <c r="M1430" s="608" t="s">
        <v>3387</v>
      </c>
      <c r="N1430" s="608" t="s">
        <v>3388</v>
      </c>
      <c r="O1430" s="608" t="s">
        <v>186</v>
      </c>
      <c r="P1430" s="608" t="s">
        <v>389</v>
      </c>
      <c r="Q1430" s="608" t="s">
        <v>3079</v>
      </c>
    </row>
    <row r="1431" spans="1:17">
      <c r="A1431" s="611">
        <v>42028</v>
      </c>
      <c r="B1431" s="611">
        <v>42057</v>
      </c>
      <c r="C1431" s="611">
        <v>42034</v>
      </c>
      <c r="D1431" s="612" t="s">
        <v>3059</v>
      </c>
      <c r="E1431" s="612" t="s">
        <v>3286</v>
      </c>
      <c r="F1431" s="612" t="s">
        <v>3123</v>
      </c>
      <c r="G1431" s="612" t="s">
        <v>3287</v>
      </c>
      <c r="H1431" s="613">
        <v>7.45</v>
      </c>
      <c r="I1431" s="612">
        <v>6</v>
      </c>
      <c r="J1431" s="614">
        <v>0.2</v>
      </c>
      <c r="K1431" s="613">
        <f t="shared" si="22"/>
        <v>44.7</v>
      </c>
      <c r="L1431" s="612" t="s">
        <v>3063</v>
      </c>
      <c r="M1431" s="612" t="s">
        <v>3181</v>
      </c>
      <c r="N1431" s="612" t="s">
        <v>3182</v>
      </c>
      <c r="O1431" s="612" t="s">
        <v>3075</v>
      </c>
      <c r="P1431" s="612" t="s">
        <v>988</v>
      </c>
      <c r="Q1431" s="612" t="s">
        <v>3125</v>
      </c>
    </row>
    <row r="1432" spans="1:17">
      <c r="A1432" s="607">
        <v>42759</v>
      </c>
      <c r="B1432" s="607">
        <v>42791</v>
      </c>
      <c r="C1432" s="607">
        <v>42764</v>
      </c>
      <c r="D1432" s="608" t="s">
        <v>3059</v>
      </c>
      <c r="E1432" s="608" t="s">
        <v>3068</v>
      </c>
      <c r="F1432" s="608" t="s">
        <v>3061</v>
      </c>
      <c r="G1432" s="608" t="s">
        <v>3069</v>
      </c>
      <c r="H1432" s="609">
        <v>23.25</v>
      </c>
      <c r="I1432" s="608">
        <v>15</v>
      </c>
      <c r="J1432" s="610">
        <v>0.2</v>
      </c>
      <c r="K1432" s="609">
        <f t="shared" si="22"/>
        <v>348.75</v>
      </c>
      <c r="L1432" s="608" t="s">
        <v>3063</v>
      </c>
      <c r="M1432" s="608" t="s">
        <v>3181</v>
      </c>
      <c r="N1432" s="608" t="s">
        <v>3182</v>
      </c>
      <c r="O1432" s="608" t="s">
        <v>3075</v>
      </c>
      <c r="P1432" s="608" t="s">
        <v>988</v>
      </c>
      <c r="Q1432" s="608" t="s">
        <v>3070</v>
      </c>
    </row>
    <row r="1433" spans="1:17">
      <c r="A1433" s="611">
        <v>42393</v>
      </c>
      <c r="B1433" s="611">
        <v>42476</v>
      </c>
      <c r="C1433" s="611">
        <v>42394</v>
      </c>
      <c r="D1433" s="612" t="s">
        <v>3184</v>
      </c>
      <c r="E1433" s="612" t="s">
        <v>3200</v>
      </c>
      <c r="F1433" s="612" t="s">
        <v>3123</v>
      </c>
      <c r="G1433" s="612" t="s">
        <v>3201</v>
      </c>
      <c r="H1433" s="613">
        <v>39</v>
      </c>
      <c r="I1433" s="612">
        <v>35</v>
      </c>
      <c r="J1433" s="614">
        <v>0.25</v>
      </c>
      <c r="K1433" s="613">
        <f t="shared" si="22"/>
        <v>1365</v>
      </c>
      <c r="L1433" s="612" t="s">
        <v>3072</v>
      </c>
      <c r="M1433" s="612" t="s">
        <v>3161</v>
      </c>
      <c r="N1433" s="612" t="s">
        <v>3162</v>
      </c>
      <c r="O1433" s="612" t="s">
        <v>3163</v>
      </c>
      <c r="P1433" s="612" t="s">
        <v>2336</v>
      </c>
      <c r="Q1433" s="612" t="s">
        <v>3139</v>
      </c>
    </row>
    <row r="1434" spans="1:17">
      <c r="A1434" s="607">
        <v>42028</v>
      </c>
      <c r="B1434" s="607">
        <v>42071</v>
      </c>
      <c r="C1434" s="607">
        <v>42030</v>
      </c>
      <c r="D1434" s="608" t="s">
        <v>3184</v>
      </c>
      <c r="E1434" s="608" t="s">
        <v>3137</v>
      </c>
      <c r="F1434" s="608" t="s">
        <v>3104</v>
      </c>
      <c r="G1434" s="608" t="s">
        <v>3138</v>
      </c>
      <c r="H1434" s="609">
        <v>17.45</v>
      </c>
      <c r="I1434" s="608">
        <v>65</v>
      </c>
      <c r="J1434" s="610">
        <v>0</v>
      </c>
      <c r="K1434" s="609">
        <f t="shared" si="22"/>
        <v>1134.25</v>
      </c>
      <c r="L1434" s="608" t="s">
        <v>3072</v>
      </c>
      <c r="M1434" s="608" t="s">
        <v>3161</v>
      </c>
      <c r="N1434" s="608" t="s">
        <v>3162</v>
      </c>
      <c r="O1434" s="608" t="s">
        <v>3163</v>
      </c>
      <c r="P1434" s="608" t="s">
        <v>2336</v>
      </c>
      <c r="Q1434" s="608" t="s">
        <v>3139</v>
      </c>
    </row>
    <row r="1435" spans="1:17">
      <c r="A1435" s="611">
        <v>43125</v>
      </c>
      <c r="B1435" s="611">
        <v>43206</v>
      </c>
      <c r="C1435" s="611">
        <v>43129</v>
      </c>
      <c r="D1435" s="612" t="s">
        <v>3084</v>
      </c>
      <c r="E1435" s="612" t="s">
        <v>3357</v>
      </c>
      <c r="F1435" s="612" t="s">
        <v>3104</v>
      </c>
      <c r="G1435" s="612" t="s">
        <v>3358</v>
      </c>
      <c r="H1435" s="613">
        <v>31.23</v>
      </c>
      <c r="I1435" s="612">
        <v>21</v>
      </c>
      <c r="J1435" s="614">
        <v>0.2</v>
      </c>
      <c r="K1435" s="613">
        <f t="shared" si="22"/>
        <v>655.83</v>
      </c>
      <c r="L1435" s="612" t="s">
        <v>3063</v>
      </c>
      <c r="M1435" s="612" t="s">
        <v>3153</v>
      </c>
      <c r="N1435" s="612" t="s">
        <v>3154</v>
      </c>
      <c r="O1435" s="612" t="s">
        <v>3155</v>
      </c>
      <c r="P1435" s="612" t="s">
        <v>3156</v>
      </c>
      <c r="Q1435" s="612" t="s">
        <v>3157</v>
      </c>
    </row>
    <row r="1436" spans="1:17">
      <c r="A1436" s="607">
        <v>42760</v>
      </c>
      <c r="B1436" s="607">
        <v>42844</v>
      </c>
      <c r="C1436" s="607">
        <v>42763</v>
      </c>
      <c r="D1436" s="608" t="s">
        <v>3084</v>
      </c>
      <c r="E1436" s="608" t="s">
        <v>3253</v>
      </c>
      <c r="F1436" s="608" t="s">
        <v>3081</v>
      </c>
      <c r="G1436" s="608" t="s">
        <v>3254</v>
      </c>
      <c r="H1436" s="609">
        <v>19.45</v>
      </c>
      <c r="I1436" s="608">
        <v>10</v>
      </c>
      <c r="J1436" s="610">
        <v>0</v>
      </c>
      <c r="K1436" s="609">
        <f t="shared" si="22"/>
        <v>194.5</v>
      </c>
      <c r="L1436" s="608" t="s">
        <v>3063</v>
      </c>
      <c r="M1436" s="608" t="s">
        <v>3153</v>
      </c>
      <c r="N1436" s="608" t="s">
        <v>3154</v>
      </c>
      <c r="O1436" s="608" t="s">
        <v>3155</v>
      </c>
      <c r="P1436" s="608" t="s">
        <v>3156</v>
      </c>
      <c r="Q1436" s="608" t="s">
        <v>3055</v>
      </c>
    </row>
    <row r="1437" spans="1:17">
      <c r="A1437" s="611">
        <v>42760</v>
      </c>
      <c r="B1437" s="611">
        <v>42817</v>
      </c>
      <c r="C1437" s="611">
        <v>42766</v>
      </c>
      <c r="D1437" s="612" t="s">
        <v>3084</v>
      </c>
      <c r="E1437" s="612" t="s">
        <v>3293</v>
      </c>
      <c r="F1437" s="612" t="s">
        <v>3053</v>
      </c>
      <c r="G1437" s="612" t="s">
        <v>3294</v>
      </c>
      <c r="H1437" s="613">
        <v>33.25</v>
      </c>
      <c r="I1437" s="612">
        <v>35</v>
      </c>
      <c r="J1437" s="614">
        <v>0.2</v>
      </c>
      <c r="K1437" s="613">
        <f t="shared" si="22"/>
        <v>1163.75</v>
      </c>
      <c r="L1437" s="612" t="s">
        <v>3063</v>
      </c>
      <c r="M1437" s="612" t="s">
        <v>3153</v>
      </c>
      <c r="N1437" s="612" t="s">
        <v>3154</v>
      </c>
      <c r="O1437" s="612" t="s">
        <v>3155</v>
      </c>
      <c r="P1437" s="612" t="s">
        <v>3156</v>
      </c>
      <c r="Q1437" s="612" t="s">
        <v>3150</v>
      </c>
    </row>
    <row r="1438" spans="1:17">
      <c r="A1438" s="607">
        <v>43125</v>
      </c>
      <c r="B1438" s="607">
        <v>43224</v>
      </c>
      <c r="C1438" s="607">
        <v>43129</v>
      </c>
      <c r="D1438" s="608" t="s">
        <v>3084</v>
      </c>
      <c r="E1438" s="608" t="s">
        <v>3302</v>
      </c>
      <c r="F1438" s="608" t="s">
        <v>3045</v>
      </c>
      <c r="G1438" s="608" t="s">
        <v>3303</v>
      </c>
      <c r="H1438" s="609">
        <v>36</v>
      </c>
      <c r="I1438" s="608">
        <v>24</v>
      </c>
      <c r="J1438" s="610">
        <v>0.2</v>
      </c>
      <c r="K1438" s="609">
        <f t="shared" si="22"/>
        <v>864</v>
      </c>
      <c r="L1438" s="608" t="s">
        <v>3063</v>
      </c>
      <c r="M1438" s="608" t="s">
        <v>3153</v>
      </c>
      <c r="N1438" s="608" t="s">
        <v>3154</v>
      </c>
      <c r="O1438" s="608" t="s">
        <v>3155</v>
      </c>
      <c r="P1438" s="608" t="s">
        <v>3156</v>
      </c>
      <c r="Q1438" s="608" t="s">
        <v>3099</v>
      </c>
    </row>
    <row r="1439" spans="1:17">
      <c r="A1439" s="611">
        <v>42394</v>
      </c>
      <c r="B1439" s="611">
        <v>42398</v>
      </c>
      <c r="C1439" s="611">
        <v>42396</v>
      </c>
      <c r="D1439" s="612" t="s">
        <v>3288</v>
      </c>
      <c r="E1439" s="612" t="s">
        <v>3056</v>
      </c>
      <c r="F1439" s="612" t="s">
        <v>3045</v>
      </c>
      <c r="G1439" s="612" t="s">
        <v>3057</v>
      </c>
      <c r="H1439" s="613">
        <v>21</v>
      </c>
      <c r="I1439" s="612">
        <v>20</v>
      </c>
      <c r="J1439" s="614">
        <v>0</v>
      </c>
      <c r="K1439" s="613">
        <f t="shared" si="22"/>
        <v>420</v>
      </c>
      <c r="L1439" s="612" t="s">
        <v>3072</v>
      </c>
      <c r="M1439" s="612" t="s">
        <v>3391</v>
      </c>
      <c r="N1439" s="612" t="s">
        <v>3392</v>
      </c>
      <c r="O1439" s="612" t="s">
        <v>3393</v>
      </c>
      <c r="P1439" s="612" t="s">
        <v>910</v>
      </c>
      <c r="Q1439" s="612" t="s">
        <v>3058</v>
      </c>
    </row>
    <row r="1440" spans="1:17">
      <c r="A1440" s="607">
        <v>42761</v>
      </c>
      <c r="B1440" s="607">
        <v>42793</v>
      </c>
      <c r="C1440" s="607">
        <v>42762</v>
      </c>
      <c r="D1440" s="608" t="s">
        <v>3199</v>
      </c>
      <c r="E1440" s="608" t="s">
        <v>3177</v>
      </c>
      <c r="F1440" s="608" t="s">
        <v>3104</v>
      </c>
      <c r="G1440" s="608" t="s">
        <v>3178</v>
      </c>
      <c r="H1440" s="609">
        <v>49.3</v>
      </c>
      <c r="I1440" s="608">
        <v>2</v>
      </c>
      <c r="J1440" s="610">
        <v>0</v>
      </c>
      <c r="K1440" s="609">
        <f t="shared" si="22"/>
        <v>98.6</v>
      </c>
      <c r="L1440" s="608" t="s">
        <v>3063</v>
      </c>
      <c r="M1440" s="608" t="s">
        <v>3335</v>
      </c>
      <c r="N1440" s="608" t="s">
        <v>3336</v>
      </c>
      <c r="O1440" s="608" t="s">
        <v>3337</v>
      </c>
      <c r="P1440" s="608" t="s">
        <v>389</v>
      </c>
      <c r="Q1440" s="608" t="s">
        <v>3179</v>
      </c>
    </row>
    <row r="1441" spans="1:17">
      <c r="A1441" s="611">
        <v>42395</v>
      </c>
      <c r="B1441" s="611">
        <v>42479</v>
      </c>
      <c r="C1441" s="611">
        <v>42398</v>
      </c>
      <c r="D1441" s="612" t="s">
        <v>3199</v>
      </c>
      <c r="E1441" s="612" t="s">
        <v>3044</v>
      </c>
      <c r="F1441" s="612" t="s">
        <v>3045</v>
      </c>
      <c r="G1441" s="612" t="s">
        <v>3046</v>
      </c>
      <c r="H1441" s="613">
        <v>34.799999999999997</v>
      </c>
      <c r="I1441" s="612">
        <v>10</v>
      </c>
      <c r="J1441" s="614">
        <v>0</v>
      </c>
      <c r="K1441" s="613">
        <f t="shared" si="22"/>
        <v>348</v>
      </c>
      <c r="L1441" s="612" t="s">
        <v>3063</v>
      </c>
      <c r="M1441" s="612" t="s">
        <v>3335</v>
      </c>
      <c r="N1441" s="612" t="s">
        <v>3336</v>
      </c>
      <c r="O1441" s="612" t="s">
        <v>3337</v>
      </c>
      <c r="P1441" s="612" t="s">
        <v>389</v>
      </c>
      <c r="Q1441" s="612" t="s">
        <v>3051</v>
      </c>
    </row>
    <row r="1442" spans="1:17">
      <c r="A1442" s="607">
        <v>42395</v>
      </c>
      <c r="B1442" s="607">
        <v>42457</v>
      </c>
      <c r="C1442" s="607">
        <v>42401</v>
      </c>
      <c r="D1442" s="608" t="s">
        <v>3129</v>
      </c>
      <c r="E1442" s="608" t="s">
        <v>3241</v>
      </c>
      <c r="F1442" s="608" t="s">
        <v>3077</v>
      </c>
      <c r="G1442" s="608" t="s">
        <v>3242</v>
      </c>
      <c r="H1442" s="609">
        <v>6</v>
      </c>
      <c r="I1442" s="608">
        <v>20</v>
      </c>
      <c r="J1442" s="610">
        <v>0.15</v>
      </c>
      <c r="K1442" s="609">
        <f t="shared" si="22"/>
        <v>120</v>
      </c>
      <c r="L1442" s="608" t="s">
        <v>3047</v>
      </c>
      <c r="M1442" s="608" t="s">
        <v>3344</v>
      </c>
      <c r="N1442" s="608" t="s">
        <v>3345</v>
      </c>
      <c r="O1442" s="608" t="s">
        <v>3346</v>
      </c>
      <c r="P1442" s="608" t="s">
        <v>910</v>
      </c>
      <c r="Q1442" s="608" t="s">
        <v>3070</v>
      </c>
    </row>
    <row r="1443" spans="1:17">
      <c r="A1443" s="611">
        <v>43126</v>
      </c>
      <c r="B1443" s="611">
        <v>43175</v>
      </c>
      <c r="C1443" s="611">
        <v>43134</v>
      </c>
      <c r="D1443" s="612" t="s">
        <v>3129</v>
      </c>
      <c r="E1443" s="612" t="s">
        <v>3126</v>
      </c>
      <c r="F1443" s="612" t="s">
        <v>3108</v>
      </c>
      <c r="G1443" s="612" t="s">
        <v>3127</v>
      </c>
      <c r="H1443" s="613">
        <v>4.5</v>
      </c>
      <c r="I1443" s="612">
        <v>20</v>
      </c>
      <c r="J1443" s="614">
        <v>0.15</v>
      </c>
      <c r="K1443" s="613">
        <f t="shared" si="22"/>
        <v>90</v>
      </c>
      <c r="L1443" s="612" t="s">
        <v>3047</v>
      </c>
      <c r="M1443" s="612" t="s">
        <v>3344</v>
      </c>
      <c r="N1443" s="612" t="s">
        <v>3345</v>
      </c>
      <c r="O1443" s="612" t="s">
        <v>3346</v>
      </c>
      <c r="P1443" s="612" t="s">
        <v>910</v>
      </c>
      <c r="Q1443" s="612" t="s">
        <v>3128</v>
      </c>
    </row>
    <row r="1444" spans="1:17">
      <c r="A1444" s="607">
        <v>43126</v>
      </c>
      <c r="B1444" s="607">
        <v>43201</v>
      </c>
      <c r="C1444" s="607">
        <v>43132</v>
      </c>
      <c r="D1444" s="608" t="s">
        <v>3129</v>
      </c>
      <c r="E1444" s="608" t="s">
        <v>3136</v>
      </c>
      <c r="F1444" s="608" t="s">
        <v>3045</v>
      </c>
      <c r="G1444" s="608" t="s">
        <v>3117</v>
      </c>
      <c r="H1444" s="609">
        <v>55</v>
      </c>
      <c r="I1444" s="608">
        <v>25</v>
      </c>
      <c r="J1444" s="610">
        <v>0</v>
      </c>
      <c r="K1444" s="609">
        <f t="shared" si="22"/>
        <v>1375</v>
      </c>
      <c r="L1444" s="608" t="s">
        <v>3047</v>
      </c>
      <c r="M1444" s="608" t="s">
        <v>3344</v>
      </c>
      <c r="N1444" s="608" t="s">
        <v>3345</v>
      </c>
      <c r="O1444" s="608" t="s">
        <v>3346</v>
      </c>
      <c r="P1444" s="608" t="s">
        <v>910</v>
      </c>
      <c r="Q1444" s="608" t="s">
        <v>3102</v>
      </c>
    </row>
    <row r="1445" spans="1:17">
      <c r="A1445" s="611">
        <v>42030</v>
      </c>
      <c r="B1445" s="611">
        <v>42111</v>
      </c>
      <c r="C1445" s="611">
        <v>42031</v>
      </c>
      <c r="D1445" s="612" t="s">
        <v>3158</v>
      </c>
      <c r="E1445" s="612" t="s">
        <v>3060</v>
      </c>
      <c r="F1445" s="612" t="s">
        <v>3061</v>
      </c>
      <c r="G1445" s="612" t="s">
        <v>3062</v>
      </c>
      <c r="H1445" s="613">
        <v>53</v>
      </c>
      <c r="I1445" s="612">
        <v>10</v>
      </c>
      <c r="J1445" s="614">
        <v>0.1</v>
      </c>
      <c r="K1445" s="613">
        <f t="shared" si="22"/>
        <v>530</v>
      </c>
      <c r="L1445" s="612" t="s">
        <v>3047</v>
      </c>
      <c r="M1445" s="612" t="s">
        <v>3389</v>
      </c>
      <c r="N1445" s="612" t="s">
        <v>3390</v>
      </c>
      <c r="O1445" s="612" t="s">
        <v>186</v>
      </c>
      <c r="P1445" s="612" t="s">
        <v>389</v>
      </c>
      <c r="Q1445" s="612" t="s">
        <v>3067</v>
      </c>
    </row>
    <row r="1446" spans="1:17">
      <c r="A1446" s="607">
        <v>43126</v>
      </c>
      <c r="B1446" s="607">
        <v>43201</v>
      </c>
      <c r="C1446" s="607">
        <v>43126</v>
      </c>
      <c r="D1446" s="608" t="s">
        <v>3158</v>
      </c>
      <c r="E1446" s="608" t="s">
        <v>3056</v>
      </c>
      <c r="F1446" s="608" t="s">
        <v>3045</v>
      </c>
      <c r="G1446" s="608" t="s">
        <v>3057</v>
      </c>
      <c r="H1446" s="609">
        <v>21</v>
      </c>
      <c r="I1446" s="608">
        <v>50</v>
      </c>
      <c r="J1446" s="610">
        <v>0.1</v>
      </c>
      <c r="K1446" s="609">
        <f t="shared" si="22"/>
        <v>1050</v>
      </c>
      <c r="L1446" s="608" t="s">
        <v>3047</v>
      </c>
      <c r="M1446" s="608" t="s">
        <v>3389</v>
      </c>
      <c r="N1446" s="608" t="s">
        <v>3390</v>
      </c>
      <c r="O1446" s="608" t="s">
        <v>186</v>
      </c>
      <c r="P1446" s="608" t="s">
        <v>389</v>
      </c>
      <c r="Q1446" s="608" t="s">
        <v>3058</v>
      </c>
    </row>
    <row r="1447" spans="1:17">
      <c r="A1447" s="611">
        <v>42030</v>
      </c>
      <c r="B1447" s="611">
        <v>42080</v>
      </c>
      <c r="C1447" s="611">
        <v>42033</v>
      </c>
      <c r="D1447" s="612" t="s">
        <v>3158</v>
      </c>
      <c r="E1447" s="612" t="s">
        <v>3286</v>
      </c>
      <c r="F1447" s="612" t="s">
        <v>3123</v>
      </c>
      <c r="G1447" s="612" t="s">
        <v>3287</v>
      </c>
      <c r="H1447" s="613">
        <v>7.45</v>
      </c>
      <c r="I1447" s="612">
        <v>7</v>
      </c>
      <c r="J1447" s="614">
        <v>0.1</v>
      </c>
      <c r="K1447" s="613">
        <f t="shared" si="22"/>
        <v>52.15</v>
      </c>
      <c r="L1447" s="612" t="s">
        <v>3047</v>
      </c>
      <c r="M1447" s="612" t="s">
        <v>3389</v>
      </c>
      <c r="N1447" s="612" t="s">
        <v>3390</v>
      </c>
      <c r="O1447" s="612" t="s">
        <v>186</v>
      </c>
      <c r="P1447" s="612" t="s">
        <v>389</v>
      </c>
      <c r="Q1447" s="612" t="s">
        <v>3125</v>
      </c>
    </row>
    <row r="1448" spans="1:17">
      <c r="A1448" s="607">
        <v>42764</v>
      </c>
      <c r="B1448" s="607">
        <v>42862</v>
      </c>
      <c r="C1448" s="607">
        <v>42770</v>
      </c>
      <c r="D1448" s="608" t="s">
        <v>3071</v>
      </c>
      <c r="E1448" s="608" t="s">
        <v>3200</v>
      </c>
      <c r="F1448" s="608" t="s">
        <v>3123</v>
      </c>
      <c r="G1448" s="608" t="s">
        <v>3201</v>
      </c>
      <c r="H1448" s="609">
        <v>39</v>
      </c>
      <c r="I1448" s="608">
        <v>40</v>
      </c>
      <c r="J1448" s="610">
        <v>0.25</v>
      </c>
      <c r="K1448" s="609">
        <f t="shared" si="22"/>
        <v>1560</v>
      </c>
      <c r="L1448" s="608" t="s">
        <v>3072</v>
      </c>
      <c r="M1448" s="608" t="s">
        <v>3350</v>
      </c>
      <c r="N1448" s="608" t="s">
        <v>3351</v>
      </c>
      <c r="O1448" s="608" t="s">
        <v>3264</v>
      </c>
      <c r="P1448" s="608" t="s">
        <v>1461</v>
      </c>
      <c r="Q1448" s="608" t="s">
        <v>3139</v>
      </c>
    </row>
    <row r="1449" spans="1:17">
      <c r="A1449" s="611">
        <v>42398</v>
      </c>
      <c r="B1449" s="611">
        <v>42403</v>
      </c>
      <c r="C1449" s="611">
        <v>42403</v>
      </c>
      <c r="D1449" s="612" t="s">
        <v>3071</v>
      </c>
      <c r="E1449" s="612" t="s">
        <v>3220</v>
      </c>
      <c r="F1449" s="612" t="s">
        <v>3123</v>
      </c>
      <c r="G1449" s="612" t="s">
        <v>3221</v>
      </c>
      <c r="H1449" s="613">
        <v>123.79</v>
      </c>
      <c r="I1449" s="612">
        <v>20</v>
      </c>
      <c r="J1449" s="614">
        <v>0.25</v>
      </c>
      <c r="K1449" s="613">
        <f t="shared" si="22"/>
        <v>2475.8000000000002</v>
      </c>
      <c r="L1449" s="612" t="s">
        <v>3072</v>
      </c>
      <c r="M1449" s="612" t="s">
        <v>3350</v>
      </c>
      <c r="N1449" s="612" t="s">
        <v>3351</v>
      </c>
      <c r="O1449" s="612" t="s">
        <v>3264</v>
      </c>
      <c r="P1449" s="612" t="s">
        <v>1461</v>
      </c>
      <c r="Q1449" s="612" t="s">
        <v>3150</v>
      </c>
    </row>
    <row r="1450" spans="1:17">
      <c r="A1450" s="607">
        <v>43129</v>
      </c>
      <c r="B1450" s="607">
        <v>43203</v>
      </c>
      <c r="C1450" s="607">
        <v>43132</v>
      </c>
      <c r="D1450" s="608" t="s">
        <v>3071</v>
      </c>
      <c r="E1450" s="608" t="s">
        <v>3060</v>
      </c>
      <c r="F1450" s="608" t="s">
        <v>3061</v>
      </c>
      <c r="G1450" s="608" t="s">
        <v>3062</v>
      </c>
      <c r="H1450" s="609">
        <v>53</v>
      </c>
      <c r="I1450" s="608">
        <v>30</v>
      </c>
      <c r="J1450" s="610">
        <v>0.25</v>
      </c>
      <c r="K1450" s="609">
        <f t="shared" si="22"/>
        <v>1590</v>
      </c>
      <c r="L1450" s="608" t="s">
        <v>3072</v>
      </c>
      <c r="M1450" s="608" t="s">
        <v>3372</v>
      </c>
      <c r="N1450" s="608" t="s">
        <v>3373</v>
      </c>
      <c r="O1450" s="608" t="s">
        <v>3374</v>
      </c>
      <c r="P1450" s="608" t="s">
        <v>1727</v>
      </c>
      <c r="Q1450" s="608" t="s">
        <v>3067</v>
      </c>
    </row>
    <row r="1451" spans="1:17">
      <c r="A1451" s="611">
        <v>42033</v>
      </c>
      <c r="B1451" s="611">
        <v>42039</v>
      </c>
      <c r="C1451" s="611">
        <v>42035</v>
      </c>
      <c r="D1451" s="612" t="s">
        <v>3071</v>
      </c>
      <c r="E1451" s="612" t="s">
        <v>3177</v>
      </c>
      <c r="F1451" s="612" t="s">
        <v>3104</v>
      </c>
      <c r="G1451" s="612" t="s">
        <v>3178</v>
      </c>
      <c r="H1451" s="613">
        <v>49.3</v>
      </c>
      <c r="I1451" s="612">
        <v>5</v>
      </c>
      <c r="J1451" s="614">
        <v>0.25</v>
      </c>
      <c r="K1451" s="613">
        <f t="shared" si="22"/>
        <v>246.5</v>
      </c>
      <c r="L1451" s="612" t="s">
        <v>3072</v>
      </c>
      <c r="M1451" s="612" t="s">
        <v>3372</v>
      </c>
      <c r="N1451" s="612" t="s">
        <v>3373</v>
      </c>
      <c r="O1451" s="612" t="s">
        <v>3374</v>
      </c>
      <c r="P1451" s="612" t="s">
        <v>1727</v>
      </c>
      <c r="Q1451" s="612" t="s">
        <v>3179</v>
      </c>
    </row>
    <row r="1452" spans="1:17">
      <c r="A1452" s="607">
        <v>43129</v>
      </c>
      <c r="B1452" s="607">
        <v>43206</v>
      </c>
      <c r="C1452" s="607">
        <v>43134</v>
      </c>
      <c r="D1452" s="608" t="s">
        <v>3071</v>
      </c>
      <c r="E1452" s="608" t="s">
        <v>3193</v>
      </c>
      <c r="F1452" s="608" t="s">
        <v>3077</v>
      </c>
      <c r="G1452" s="608" t="s">
        <v>3194</v>
      </c>
      <c r="H1452" s="609">
        <v>25.89</v>
      </c>
      <c r="I1452" s="608">
        <v>25</v>
      </c>
      <c r="J1452" s="610">
        <v>0.25</v>
      </c>
      <c r="K1452" s="609">
        <f t="shared" si="22"/>
        <v>647.25</v>
      </c>
      <c r="L1452" s="608" t="s">
        <v>3072</v>
      </c>
      <c r="M1452" s="608" t="s">
        <v>3372</v>
      </c>
      <c r="N1452" s="608" t="s">
        <v>3373</v>
      </c>
      <c r="O1452" s="608" t="s">
        <v>3374</v>
      </c>
      <c r="P1452" s="608" t="s">
        <v>1727</v>
      </c>
      <c r="Q1452" s="608" t="s">
        <v>3195</v>
      </c>
    </row>
    <row r="1453" spans="1:17">
      <c r="A1453" s="611">
        <v>42033</v>
      </c>
      <c r="B1453" s="611">
        <v>42043</v>
      </c>
      <c r="C1453" s="611">
        <v>42036</v>
      </c>
      <c r="D1453" s="612" t="s">
        <v>3071</v>
      </c>
      <c r="E1453" s="612" t="s">
        <v>3122</v>
      </c>
      <c r="F1453" s="612" t="s">
        <v>3123</v>
      </c>
      <c r="G1453" s="612" t="s">
        <v>3124</v>
      </c>
      <c r="H1453" s="613">
        <v>24</v>
      </c>
      <c r="I1453" s="612">
        <v>60</v>
      </c>
      <c r="J1453" s="614">
        <v>0.25</v>
      </c>
      <c r="K1453" s="613">
        <f t="shared" si="22"/>
        <v>1440</v>
      </c>
      <c r="L1453" s="612" t="s">
        <v>3072</v>
      </c>
      <c r="M1453" s="612" t="s">
        <v>3372</v>
      </c>
      <c r="N1453" s="612" t="s">
        <v>3373</v>
      </c>
      <c r="O1453" s="612" t="s">
        <v>3374</v>
      </c>
      <c r="P1453" s="612" t="s">
        <v>1727</v>
      </c>
      <c r="Q1453" s="612" t="s">
        <v>3125</v>
      </c>
    </row>
    <row r="1454" spans="1:17">
      <c r="A1454" s="607">
        <v>42034</v>
      </c>
      <c r="B1454" s="607">
        <v>42044</v>
      </c>
      <c r="C1454" s="607">
        <v>42039</v>
      </c>
      <c r="D1454" s="608" t="s">
        <v>3071</v>
      </c>
      <c r="E1454" s="608" t="s">
        <v>3136</v>
      </c>
      <c r="F1454" s="608" t="s">
        <v>3045</v>
      </c>
      <c r="G1454" s="608" t="s">
        <v>3117</v>
      </c>
      <c r="H1454" s="609">
        <v>55</v>
      </c>
      <c r="I1454" s="608">
        <v>15</v>
      </c>
      <c r="J1454" s="610">
        <v>0.05</v>
      </c>
      <c r="K1454" s="609">
        <f t="shared" si="22"/>
        <v>825</v>
      </c>
      <c r="L1454" s="608" t="s">
        <v>3063</v>
      </c>
      <c r="M1454" s="608" t="s">
        <v>3145</v>
      </c>
      <c r="N1454" s="608" t="s">
        <v>3146</v>
      </c>
      <c r="O1454" s="608" t="s">
        <v>3147</v>
      </c>
      <c r="P1454" s="608" t="s">
        <v>988</v>
      </c>
      <c r="Q1454" s="608" t="s">
        <v>3102</v>
      </c>
    </row>
    <row r="1455" spans="1:17">
      <c r="A1455" s="611">
        <v>42034</v>
      </c>
      <c r="B1455" s="611">
        <v>42053</v>
      </c>
      <c r="C1455" s="611">
        <v>42042</v>
      </c>
      <c r="D1455" s="612" t="s">
        <v>3071</v>
      </c>
      <c r="E1455" s="612" t="s">
        <v>3342</v>
      </c>
      <c r="F1455" s="612" t="s">
        <v>3104</v>
      </c>
      <c r="G1455" s="612" t="s">
        <v>3343</v>
      </c>
      <c r="H1455" s="613">
        <v>14</v>
      </c>
      <c r="I1455" s="612">
        <v>15</v>
      </c>
      <c r="J1455" s="614">
        <v>0.05</v>
      </c>
      <c r="K1455" s="613">
        <f t="shared" si="22"/>
        <v>210</v>
      </c>
      <c r="L1455" s="612" t="s">
        <v>3063</v>
      </c>
      <c r="M1455" s="612" t="s">
        <v>3145</v>
      </c>
      <c r="N1455" s="612" t="s">
        <v>3146</v>
      </c>
      <c r="O1455" s="612" t="s">
        <v>3147</v>
      </c>
      <c r="P1455" s="612" t="s">
        <v>988</v>
      </c>
      <c r="Q1455" s="612" t="s">
        <v>3157</v>
      </c>
    </row>
    <row r="1456" spans="1:17">
      <c r="A1456" s="607">
        <v>42765</v>
      </c>
      <c r="B1456" s="607">
        <v>42827</v>
      </c>
      <c r="C1456" s="607">
        <v>42766</v>
      </c>
      <c r="D1456" s="608" t="s">
        <v>3071</v>
      </c>
      <c r="E1456" s="608" t="s">
        <v>3265</v>
      </c>
      <c r="F1456" s="608" t="s">
        <v>3104</v>
      </c>
      <c r="G1456" s="608" t="s">
        <v>3266</v>
      </c>
      <c r="H1456" s="609">
        <v>9.1999999999999993</v>
      </c>
      <c r="I1456" s="608">
        <v>24</v>
      </c>
      <c r="J1456" s="610">
        <v>0.05</v>
      </c>
      <c r="K1456" s="609">
        <f t="shared" si="22"/>
        <v>220.79999999999998</v>
      </c>
      <c r="L1456" s="608" t="s">
        <v>3063</v>
      </c>
      <c r="M1456" s="608" t="s">
        <v>3145</v>
      </c>
      <c r="N1456" s="608" t="s">
        <v>3146</v>
      </c>
      <c r="O1456" s="608" t="s">
        <v>3147</v>
      </c>
      <c r="P1456" s="608" t="s">
        <v>988</v>
      </c>
      <c r="Q1456" s="608" t="s">
        <v>3106</v>
      </c>
    </row>
    <row r="1457" spans="1:17">
      <c r="A1457" s="611">
        <v>43130</v>
      </c>
      <c r="B1457" s="611">
        <v>43222</v>
      </c>
      <c r="C1457" s="611">
        <v>43137</v>
      </c>
      <c r="D1457" s="612" t="s">
        <v>3059</v>
      </c>
      <c r="E1457" s="612" t="s">
        <v>3113</v>
      </c>
      <c r="F1457" s="612" t="s">
        <v>3104</v>
      </c>
      <c r="G1457" s="612" t="s">
        <v>3114</v>
      </c>
      <c r="H1457" s="613">
        <v>20</v>
      </c>
      <c r="I1457" s="612">
        <v>4</v>
      </c>
      <c r="J1457" s="614">
        <v>0.15</v>
      </c>
      <c r="K1457" s="613">
        <f t="shared" si="22"/>
        <v>80</v>
      </c>
      <c r="L1457" s="612" t="s">
        <v>3072</v>
      </c>
      <c r="M1457" s="612" t="s">
        <v>3389</v>
      </c>
      <c r="N1457" s="612" t="s">
        <v>3390</v>
      </c>
      <c r="O1457" s="612" t="s">
        <v>186</v>
      </c>
      <c r="P1457" s="612" t="s">
        <v>389</v>
      </c>
      <c r="Q1457" s="612" t="s">
        <v>3115</v>
      </c>
    </row>
    <row r="1458" spans="1:17">
      <c r="A1458" s="607">
        <v>42765</v>
      </c>
      <c r="B1458" s="607">
        <v>42822</v>
      </c>
      <c r="C1458" s="607">
        <v>42768</v>
      </c>
      <c r="D1458" s="608" t="s">
        <v>3059</v>
      </c>
      <c r="E1458" s="608" t="s">
        <v>3243</v>
      </c>
      <c r="F1458" s="608" t="s">
        <v>3061</v>
      </c>
      <c r="G1458" s="608" t="s">
        <v>3244</v>
      </c>
      <c r="H1458" s="609">
        <v>45.6</v>
      </c>
      <c r="I1458" s="608">
        <v>24</v>
      </c>
      <c r="J1458" s="610">
        <v>0</v>
      </c>
      <c r="K1458" s="609">
        <f t="shared" si="22"/>
        <v>1094.4000000000001</v>
      </c>
      <c r="L1458" s="608" t="s">
        <v>3072</v>
      </c>
      <c r="M1458" s="608" t="s">
        <v>3389</v>
      </c>
      <c r="N1458" s="608" t="s">
        <v>3390</v>
      </c>
      <c r="O1458" s="608" t="s">
        <v>186</v>
      </c>
      <c r="P1458" s="608" t="s">
        <v>389</v>
      </c>
      <c r="Q1458" s="608" t="s">
        <v>3150</v>
      </c>
    </row>
    <row r="1459" spans="1:17">
      <c r="A1459" s="611">
        <v>42765</v>
      </c>
      <c r="B1459" s="611">
        <v>42845</v>
      </c>
      <c r="C1459" s="611">
        <v>42771</v>
      </c>
      <c r="D1459" s="612" t="s">
        <v>3059</v>
      </c>
      <c r="E1459" s="612" t="s">
        <v>3233</v>
      </c>
      <c r="F1459" s="612" t="s">
        <v>3077</v>
      </c>
      <c r="G1459" s="612" t="s">
        <v>3234</v>
      </c>
      <c r="H1459" s="613">
        <v>31</v>
      </c>
      <c r="I1459" s="612">
        <v>36</v>
      </c>
      <c r="J1459" s="614">
        <v>0</v>
      </c>
      <c r="K1459" s="613">
        <f t="shared" si="22"/>
        <v>1116</v>
      </c>
      <c r="L1459" s="612" t="s">
        <v>3072</v>
      </c>
      <c r="M1459" s="612" t="s">
        <v>3389</v>
      </c>
      <c r="N1459" s="612" t="s">
        <v>3390</v>
      </c>
      <c r="O1459" s="612" t="s">
        <v>186</v>
      </c>
      <c r="P1459" s="612" t="s">
        <v>389</v>
      </c>
      <c r="Q1459" s="612" t="s">
        <v>3121</v>
      </c>
    </row>
    <row r="1460" spans="1:17">
      <c r="A1460" s="607">
        <v>43130</v>
      </c>
      <c r="B1460" s="607">
        <v>43178</v>
      </c>
      <c r="C1460" s="607">
        <v>43135</v>
      </c>
      <c r="D1460" s="608" t="s">
        <v>3199</v>
      </c>
      <c r="E1460" s="608" t="s">
        <v>3355</v>
      </c>
      <c r="F1460" s="608" t="s">
        <v>3108</v>
      </c>
      <c r="G1460" s="608" t="s">
        <v>3356</v>
      </c>
      <c r="H1460" s="609">
        <v>263.5</v>
      </c>
      <c r="I1460" s="608">
        <v>10</v>
      </c>
      <c r="J1460" s="610">
        <v>0</v>
      </c>
      <c r="K1460" s="609">
        <f t="shared" si="22"/>
        <v>2635</v>
      </c>
      <c r="L1460" s="608" t="s">
        <v>3047</v>
      </c>
      <c r="M1460" s="608" t="s">
        <v>3327</v>
      </c>
      <c r="N1460" s="608" t="s">
        <v>3328</v>
      </c>
      <c r="O1460" s="608" t="s">
        <v>3320</v>
      </c>
      <c r="P1460" s="608" t="s">
        <v>3188</v>
      </c>
      <c r="Q1460" s="608" t="s">
        <v>3110</v>
      </c>
    </row>
    <row r="1461" spans="1:17">
      <c r="A1461" s="611">
        <v>43130</v>
      </c>
      <c r="B1461" s="611">
        <v>43202</v>
      </c>
      <c r="C1461" s="611">
        <v>43134</v>
      </c>
      <c r="D1461" s="612" t="s">
        <v>3199</v>
      </c>
      <c r="E1461" s="612" t="s">
        <v>3280</v>
      </c>
      <c r="F1461" s="612" t="s">
        <v>3108</v>
      </c>
      <c r="G1461" s="612" t="s">
        <v>3131</v>
      </c>
      <c r="H1461" s="613">
        <v>14</v>
      </c>
      <c r="I1461" s="612">
        <v>10</v>
      </c>
      <c r="J1461" s="614">
        <v>0</v>
      </c>
      <c r="K1461" s="613">
        <f t="shared" si="22"/>
        <v>140</v>
      </c>
      <c r="L1461" s="612" t="s">
        <v>3047</v>
      </c>
      <c r="M1461" s="612" t="s">
        <v>3327</v>
      </c>
      <c r="N1461" s="612" t="s">
        <v>3328</v>
      </c>
      <c r="O1461" s="612" t="s">
        <v>3320</v>
      </c>
      <c r="P1461" s="612" t="s">
        <v>3188</v>
      </c>
      <c r="Q1461" s="612" t="s">
        <v>3183</v>
      </c>
    </row>
    <row r="1462" spans="1:17">
      <c r="A1462" s="607">
        <v>42400</v>
      </c>
      <c r="B1462" s="607">
        <v>42488</v>
      </c>
      <c r="C1462" s="607">
        <v>42410</v>
      </c>
      <c r="D1462" s="608" t="s">
        <v>3084</v>
      </c>
      <c r="E1462" s="608" t="s">
        <v>3116</v>
      </c>
      <c r="F1462" s="608" t="s">
        <v>3061</v>
      </c>
      <c r="G1462" s="608" t="s">
        <v>3117</v>
      </c>
      <c r="H1462" s="609">
        <v>10</v>
      </c>
      <c r="I1462" s="608">
        <v>15</v>
      </c>
      <c r="J1462" s="610">
        <v>0.25</v>
      </c>
      <c r="K1462" s="609">
        <f t="shared" si="22"/>
        <v>150</v>
      </c>
      <c r="L1462" s="608" t="s">
        <v>3072</v>
      </c>
      <c r="M1462" s="608" t="s">
        <v>3087</v>
      </c>
      <c r="N1462" s="608" t="s">
        <v>3088</v>
      </c>
      <c r="O1462" s="608" t="s">
        <v>3089</v>
      </c>
      <c r="P1462" s="608" t="s">
        <v>982</v>
      </c>
      <c r="Q1462" s="608" t="s">
        <v>3121</v>
      </c>
    </row>
    <row r="1463" spans="1:17">
      <c r="A1463" s="611">
        <v>42400</v>
      </c>
      <c r="B1463" s="611">
        <v>42455</v>
      </c>
      <c r="C1463" s="611">
        <v>42405</v>
      </c>
      <c r="D1463" s="612" t="s">
        <v>3084</v>
      </c>
      <c r="E1463" s="612" t="s">
        <v>3080</v>
      </c>
      <c r="F1463" s="612" t="s">
        <v>3081</v>
      </c>
      <c r="G1463" s="612" t="s">
        <v>3082</v>
      </c>
      <c r="H1463" s="613">
        <v>21.05</v>
      </c>
      <c r="I1463" s="612">
        <v>2</v>
      </c>
      <c r="J1463" s="614">
        <v>0</v>
      </c>
      <c r="K1463" s="613">
        <f t="shared" si="22"/>
        <v>42.1</v>
      </c>
      <c r="L1463" s="612" t="s">
        <v>3072</v>
      </c>
      <c r="M1463" s="612" t="s">
        <v>3087</v>
      </c>
      <c r="N1463" s="612" t="s">
        <v>3088</v>
      </c>
      <c r="O1463" s="612" t="s">
        <v>3089</v>
      </c>
      <c r="P1463" s="612" t="s">
        <v>982</v>
      </c>
      <c r="Q1463" s="612" t="s">
        <v>3083</v>
      </c>
    </row>
    <row r="1464" spans="1:17">
      <c r="A1464" s="607">
        <v>42035</v>
      </c>
      <c r="B1464" s="607">
        <v>42063</v>
      </c>
      <c r="C1464" s="607">
        <v>42041</v>
      </c>
      <c r="D1464" s="608" t="s">
        <v>3084</v>
      </c>
      <c r="E1464" s="608" t="s">
        <v>3130</v>
      </c>
      <c r="F1464" s="608" t="s">
        <v>3108</v>
      </c>
      <c r="G1464" s="608" t="s">
        <v>3131</v>
      </c>
      <c r="H1464" s="609">
        <v>19</v>
      </c>
      <c r="I1464" s="608">
        <v>20</v>
      </c>
      <c r="J1464" s="610">
        <v>0.25</v>
      </c>
      <c r="K1464" s="609">
        <f t="shared" si="22"/>
        <v>380</v>
      </c>
      <c r="L1464" s="608" t="s">
        <v>3072</v>
      </c>
      <c r="M1464" s="608" t="s">
        <v>3087</v>
      </c>
      <c r="N1464" s="608" t="s">
        <v>3088</v>
      </c>
      <c r="O1464" s="608" t="s">
        <v>3089</v>
      </c>
      <c r="P1464" s="608" t="s">
        <v>982</v>
      </c>
      <c r="Q1464" s="608" t="s">
        <v>3135</v>
      </c>
    </row>
    <row r="1465" spans="1:17">
      <c r="A1465" s="611">
        <v>43131</v>
      </c>
      <c r="B1465" s="611">
        <v>43149</v>
      </c>
      <c r="C1465" s="611">
        <v>43139</v>
      </c>
      <c r="D1465" s="612" t="s">
        <v>3071</v>
      </c>
      <c r="E1465" s="612" t="s">
        <v>3215</v>
      </c>
      <c r="F1465" s="612" t="s">
        <v>3077</v>
      </c>
      <c r="G1465" s="612" t="s">
        <v>3216</v>
      </c>
      <c r="H1465" s="613">
        <v>18.399999999999999</v>
      </c>
      <c r="I1465" s="612">
        <v>1</v>
      </c>
      <c r="J1465" s="614">
        <v>0</v>
      </c>
      <c r="K1465" s="613">
        <f t="shared" si="22"/>
        <v>18.399999999999999</v>
      </c>
      <c r="L1465" s="612" t="s">
        <v>3063</v>
      </c>
      <c r="M1465" s="612" t="s">
        <v>3435</v>
      </c>
      <c r="N1465" s="612" t="s">
        <v>3436</v>
      </c>
      <c r="O1465" s="612" t="s">
        <v>3437</v>
      </c>
      <c r="P1465" s="612" t="s">
        <v>1743</v>
      </c>
      <c r="Q1465" s="612" t="s">
        <v>3079</v>
      </c>
    </row>
    <row r="1466" spans="1:17">
      <c r="A1466" s="607">
        <v>43132</v>
      </c>
      <c r="B1466" s="607">
        <v>43154</v>
      </c>
      <c r="C1466" s="607">
        <v>43140</v>
      </c>
      <c r="D1466" s="608" t="s">
        <v>3199</v>
      </c>
      <c r="E1466" s="608" t="s">
        <v>3192</v>
      </c>
      <c r="F1466" s="608" t="s">
        <v>3053</v>
      </c>
      <c r="G1466" s="608" t="s">
        <v>3092</v>
      </c>
      <c r="H1466" s="609">
        <v>38</v>
      </c>
      <c r="I1466" s="608">
        <v>20</v>
      </c>
      <c r="J1466" s="610">
        <v>0.15</v>
      </c>
      <c r="K1466" s="609">
        <f t="shared" si="22"/>
        <v>760</v>
      </c>
      <c r="L1466" s="608" t="s">
        <v>3047</v>
      </c>
      <c r="M1466" s="608" t="s">
        <v>3315</v>
      </c>
      <c r="N1466" s="608" t="s">
        <v>3316</v>
      </c>
      <c r="O1466" s="608" t="s">
        <v>3317</v>
      </c>
      <c r="P1466" s="608" t="s">
        <v>3188</v>
      </c>
      <c r="Q1466" s="608" t="s">
        <v>3093</v>
      </c>
    </row>
    <row r="1467" spans="1:17">
      <c r="A1467" s="611">
        <v>42036</v>
      </c>
      <c r="B1467" s="611">
        <v>42083</v>
      </c>
      <c r="C1467" s="611">
        <v>42043</v>
      </c>
      <c r="D1467" s="612" t="s">
        <v>3199</v>
      </c>
      <c r="E1467" s="612" t="s">
        <v>3210</v>
      </c>
      <c r="F1467" s="612" t="s">
        <v>3108</v>
      </c>
      <c r="G1467" s="612" t="s">
        <v>3211</v>
      </c>
      <c r="H1467" s="613">
        <v>18</v>
      </c>
      <c r="I1467" s="612">
        <v>50</v>
      </c>
      <c r="J1467" s="614">
        <v>0.15</v>
      </c>
      <c r="K1467" s="613">
        <f t="shared" si="22"/>
        <v>900</v>
      </c>
      <c r="L1467" s="612" t="s">
        <v>3047</v>
      </c>
      <c r="M1467" s="612" t="s">
        <v>3315</v>
      </c>
      <c r="N1467" s="612" t="s">
        <v>3316</v>
      </c>
      <c r="O1467" s="612" t="s">
        <v>3317</v>
      </c>
      <c r="P1467" s="612" t="s">
        <v>3188</v>
      </c>
      <c r="Q1467" s="612" t="s">
        <v>3115</v>
      </c>
    </row>
    <row r="1468" spans="1:17">
      <c r="A1468" s="607">
        <v>42401</v>
      </c>
      <c r="B1468" s="607">
        <v>42464</v>
      </c>
      <c r="C1468" s="607">
        <v>42402</v>
      </c>
      <c r="D1468" s="608" t="s">
        <v>3288</v>
      </c>
      <c r="E1468" s="608" t="s">
        <v>3338</v>
      </c>
      <c r="F1468" s="608" t="s">
        <v>3053</v>
      </c>
      <c r="G1468" s="608" t="s">
        <v>3339</v>
      </c>
      <c r="H1468" s="609">
        <v>7</v>
      </c>
      <c r="I1468" s="608">
        <v>20</v>
      </c>
      <c r="J1468" s="610">
        <v>0</v>
      </c>
      <c r="K1468" s="609">
        <f t="shared" si="22"/>
        <v>140</v>
      </c>
      <c r="L1468" s="608" t="s">
        <v>3063</v>
      </c>
      <c r="M1468" s="608" t="s">
        <v>3145</v>
      </c>
      <c r="N1468" s="608" t="s">
        <v>3146</v>
      </c>
      <c r="O1468" s="608" t="s">
        <v>3147</v>
      </c>
      <c r="P1468" s="608" t="s">
        <v>988</v>
      </c>
      <c r="Q1468" s="608" t="s">
        <v>3067</v>
      </c>
    </row>
    <row r="1469" spans="1:17">
      <c r="A1469" s="611">
        <v>42767</v>
      </c>
      <c r="B1469" s="611">
        <v>42813</v>
      </c>
      <c r="C1469" s="611">
        <v>42777</v>
      </c>
      <c r="D1469" s="612" t="s">
        <v>3199</v>
      </c>
      <c r="E1469" s="612" t="s">
        <v>3172</v>
      </c>
      <c r="F1469" s="612" t="s">
        <v>3108</v>
      </c>
      <c r="G1469" s="612" t="s">
        <v>3173</v>
      </c>
      <c r="H1469" s="613">
        <v>15</v>
      </c>
      <c r="I1469" s="612">
        <v>5</v>
      </c>
      <c r="J1469" s="614">
        <v>0</v>
      </c>
      <c r="K1469" s="613">
        <f t="shared" si="22"/>
        <v>75</v>
      </c>
      <c r="L1469" s="612" t="s">
        <v>3047</v>
      </c>
      <c r="M1469" s="612" t="s">
        <v>3448</v>
      </c>
      <c r="N1469" s="612" t="s">
        <v>3449</v>
      </c>
      <c r="O1469" s="612" t="s">
        <v>3450</v>
      </c>
      <c r="P1469" s="612" t="s">
        <v>859</v>
      </c>
      <c r="Q1469" s="612" t="s">
        <v>3139</v>
      </c>
    </row>
    <row r="1470" spans="1:17">
      <c r="A1470" s="607">
        <v>42767</v>
      </c>
      <c r="B1470" s="607">
        <v>42780</v>
      </c>
      <c r="C1470" s="607">
        <v>42772</v>
      </c>
      <c r="D1470" s="608" t="s">
        <v>3199</v>
      </c>
      <c r="E1470" s="608" t="s">
        <v>3241</v>
      </c>
      <c r="F1470" s="608" t="s">
        <v>3077</v>
      </c>
      <c r="G1470" s="608" t="s">
        <v>3242</v>
      </c>
      <c r="H1470" s="609">
        <v>6</v>
      </c>
      <c r="I1470" s="608">
        <v>7</v>
      </c>
      <c r="J1470" s="610">
        <v>0</v>
      </c>
      <c r="K1470" s="609">
        <f t="shared" si="22"/>
        <v>42</v>
      </c>
      <c r="L1470" s="608" t="s">
        <v>3047</v>
      </c>
      <c r="M1470" s="608" t="s">
        <v>3448</v>
      </c>
      <c r="N1470" s="608" t="s">
        <v>3449</v>
      </c>
      <c r="O1470" s="608" t="s">
        <v>3450</v>
      </c>
      <c r="P1470" s="608" t="s">
        <v>859</v>
      </c>
      <c r="Q1470" s="608" t="s">
        <v>3070</v>
      </c>
    </row>
    <row r="1471" spans="1:17">
      <c r="A1471" s="611">
        <v>43132</v>
      </c>
      <c r="B1471" s="611">
        <v>43138</v>
      </c>
      <c r="C1471" s="611">
        <v>43133</v>
      </c>
      <c r="D1471" s="612" t="s">
        <v>3199</v>
      </c>
      <c r="E1471" s="612" t="s">
        <v>3342</v>
      </c>
      <c r="F1471" s="612" t="s">
        <v>3104</v>
      </c>
      <c r="G1471" s="612" t="s">
        <v>3343</v>
      </c>
      <c r="H1471" s="613">
        <v>14</v>
      </c>
      <c r="I1471" s="612">
        <v>5</v>
      </c>
      <c r="J1471" s="614">
        <v>0</v>
      </c>
      <c r="K1471" s="613">
        <f t="shared" si="22"/>
        <v>70</v>
      </c>
      <c r="L1471" s="612" t="s">
        <v>3047</v>
      </c>
      <c r="M1471" s="612" t="s">
        <v>3448</v>
      </c>
      <c r="N1471" s="612" t="s">
        <v>3449</v>
      </c>
      <c r="O1471" s="612" t="s">
        <v>3450</v>
      </c>
      <c r="P1471" s="612" t="s">
        <v>859</v>
      </c>
      <c r="Q1471" s="612" t="s">
        <v>3157</v>
      </c>
    </row>
    <row r="1472" spans="1:17">
      <c r="A1472" s="607">
        <v>43133</v>
      </c>
      <c r="B1472" s="607">
        <v>43231</v>
      </c>
      <c r="C1472" s="607">
        <v>43139</v>
      </c>
      <c r="D1472" s="608" t="s">
        <v>3184</v>
      </c>
      <c r="E1472" s="608" t="s">
        <v>3370</v>
      </c>
      <c r="F1472" s="608" t="s">
        <v>3053</v>
      </c>
      <c r="G1472" s="608" t="s">
        <v>3371</v>
      </c>
      <c r="H1472" s="609">
        <v>9</v>
      </c>
      <c r="I1472" s="608">
        <v>18</v>
      </c>
      <c r="J1472" s="610">
        <v>0</v>
      </c>
      <c r="K1472" s="609">
        <f t="shared" si="22"/>
        <v>162</v>
      </c>
      <c r="L1472" s="608" t="s">
        <v>3063</v>
      </c>
      <c r="M1472" s="608" t="s">
        <v>3422</v>
      </c>
      <c r="N1472" s="608" t="s">
        <v>3423</v>
      </c>
      <c r="O1472" s="608" t="s">
        <v>3424</v>
      </c>
      <c r="P1472" s="608" t="s">
        <v>3156</v>
      </c>
      <c r="Q1472" s="608" t="s">
        <v>3090</v>
      </c>
    </row>
    <row r="1473" spans="1:17">
      <c r="A1473" s="611">
        <v>43133</v>
      </c>
      <c r="B1473" s="611">
        <v>43181</v>
      </c>
      <c r="C1473" s="611">
        <v>43137</v>
      </c>
      <c r="D1473" s="612" t="s">
        <v>3184</v>
      </c>
      <c r="E1473" s="612" t="s">
        <v>3265</v>
      </c>
      <c r="F1473" s="612" t="s">
        <v>3104</v>
      </c>
      <c r="G1473" s="612" t="s">
        <v>3266</v>
      </c>
      <c r="H1473" s="613">
        <v>9.1999999999999993</v>
      </c>
      <c r="I1473" s="612">
        <v>15</v>
      </c>
      <c r="J1473" s="614">
        <v>0</v>
      </c>
      <c r="K1473" s="613">
        <f t="shared" si="22"/>
        <v>138</v>
      </c>
      <c r="L1473" s="612" t="s">
        <v>3063</v>
      </c>
      <c r="M1473" s="612" t="s">
        <v>3422</v>
      </c>
      <c r="N1473" s="612" t="s">
        <v>3423</v>
      </c>
      <c r="O1473" s="612" t="s">
        <v>3424</v>
      </c>
      <c r="P1473" s="612" t="s">
        <v>3156</v>
      </c>
      <c r="Q1473" s="612" t="s">
        <v>3106</v>
      </c>
    </row>
    <row r="1474" spans="1:17">
      <c r="A1474" s="607">
        <v>43133</v>
      </c>
      <c r="B1474" s="607">
        <v>43186</v>
      </c>
      <c r="C1474" s="607">
        <v>43140</v>
      </c>
      <c r="D1474" s="608" t="s">
        <v>3184</v>
      </c>
      <c r="E1474" s="608" t="s">
        <v>3215</v>
      </c>
      <c r="F1474" s="608" t="s">
        <v>3077</v>
      </c>
      <c r="G1474" s="608" t="s">
        <v>3216</v>
      </c>
      <c r="H1474" s="609">
        <v>18.399999999999999</v>
      </c>
      <c r="I1474" s="608">
        <v>30</v>
      </c>
      <c r="J1474" s="610">
        <v>0</v>
      </c>
      <c r="K1474" s="609">
        <f t="shared" si="22"/>
        <v>552</v>
      </c>
      <c r="L1474" s="608" t="s">
        <v>3063</v>
      </c>
      <c r="M1474" s="608" t="s">
        <v>3422</v>
      </c>
      <c r="N1474" s="608" t="s">
        <v>3423</v>
      </c>
      <c r="O1474" s="608" t="s">
        <v>3424</v>
      </c>
      <c r="P1474" s="608" t="s">
        <v>3156</v>
      </c>
      <c r="Q1474" s="608" t="s">
        <v>3079</v>
      </c>
    </row>
    <row r="1475" spans="1:17">
      <c r="A1475" s="611">
        <v>43133</v>
      </c>
      <c r="B1475" s="611">
        <v>43144</v>
      </c>
      <c r="C1475" s="611">
        <v>43143</v>
      </c>
      <c r="D1475" s="612" t="s">
        <v>3043</v>
      </c>
      <c r="E1475" s="612" t="s">
        <v>3148</v>
      </c>
      <c r="F1475" s="612" t="s">
        <v>3081</v>
      </c>
      <c r="G1475" s="612" t="s">
        <v>3149</v>
      </c>
      <c r="H1475" s="613">
        <v>13</v>
      </c>
      <c r="I1475" s="612">
        <v>20</v>
      </c>
      <c r="J1475" s="614">
        <v>0</v>
      </c>
      <c r="K1475" s="613">
        <f t="shared" ref="K1475:K1538" si="23">I1475*H1475</f>
        <v>260</v>
      </c>
      <c r="L1475" s="612" t="s">
        <v>3063</v>
      </c>
      <c r="M1475" s="612" t="s">
        <v>3283</v>
      </c>
      <c r="N1475" s="612" t="s">
        <v>3284</v>
      </c>
      <c r="O1475" s="612" t="s">
        <v>3285</v>
      </c>
      <c r="P1475" s="612" t="s">
        <v>1743</v>
      </c>
      <c r="Q1475" s="612" t="s">
        <v>3150</v>
      </c>
    </row>
    <row r="1476" spans="1:17">
      <c r="A1476" s="607">
        <v>42768</v>
      </c>
      <c r="B1476" s="607">
        <v>42841</v>
      </c>
      <c r="C1476" s="607">
        <v>42777</v>
      </c>
      <c r="D1476" s="608" t="s">
        <v>3043</v>
      </c>
      <c r="E1476" s="608" t="s">
        <v>3044</v>
      </c>
      <c r="F1476" s="608" t="s">
        <v>3045</v>
      </c>
      <c r="G1476" s="608" t="s">
        <v>3046</v>
      </c>
      <c r="H1476" s="609">
        <v>34.799999999999997</v>
      </c>
      <c r="I1476" s="608">
        <v>40</v>
      </c>
      <c r="J1476" s="610">
        <v>0.1</v>
      </c>
      <c r="K1476" s="609">
        <f t="shared" si="23"/>
        <v>1392</v>
      </c>
      <c r="L1476" s="608" t="s">
        <v>3063</v>
      </c>
      <c r="M1476" s="608" t="s">
        <v>3283</v>
      </c>
      <c r="N1476" s="608" t="s">
        <v>3284</v>
      </c>
      <c r="O1476" s="608" t="s">
        <v>3285</v>
      </c>
      <c r="P1476" s="608" t="s">
        <v>1743</v>
      </c>
      <c r="Q1476" s="608" t="s">
        <v>3051</v>
      </c>
    </row>
    <row r="1477" spans="1:17">
      <c r="A1477" s="611">
        <v>42768</v>
      </c>
      <c r="B1477" s="611">
        <v>42811</v>
      </c>
      <c r="C1477" s="611">
        <v>42777</v>
      </c>
      <c r="D1477" s="612" t="s">
        <v>3043</v>
      </c>
      <c r="E1477" s="612" t="s">
        <v>3111</v>
      </c>
      <c r="F1477" s="612" t="s">
        <v>3045</v>
      </c>
      <c r="G1477" s="612" t="s">
        <v>3112</v>
      </c>
      <c r="H1477" s="613">
        <v>12.5</v>
      </c>
      <c r="I1477" s="612">
        <v>16</v>
      </c>
      <c r="J1477" s="614">
        <v>0.1</v>
      </c>
      <c r="K1477" s="613">
        <f t="shared" si="23"/>
        <v>200</v>
      </c>
      <c r="L1477" s="612" t="s">
        <v>3063</v>
      </c>
      <c r="M1477" s="612" t="s">
        <v>3283</v>
      </c>
      <c r="N1477" s="612" t="s">
        <v>3284</v>
      </c>
      <c r="O1477" s="612" t="s">
        <v>3285</v>
      </c>
      <c r="P1477" s="612" t="s">
        <v>1743</v>
      </c>
      <c r="Q1477" s="612" t="s">
        <v>3051</v>
      </c>
    </row>
    <row r="1478" spans="1:17">
      <c r="A1478" s="607">
        <v>42405</v>
      </c>
      <c r="B1478" s="607">
        <v>42502</v>
      </c>
      <c r="C1478" s="607">
        <v>42406</v>
      </c>
      <c r="D1478" s="608" t="s">
        <v>3158</v>
      </c>
      <c r="E1478" s="608" t="s">
        <v>3130</v>
      </c>
      <c r="F1478" s="608" t="s">
        <v>3108</v>
      </c>
      <c r="G1478" s="608" t="s">
        <v>3131</v>
      </c>
      <c r="H1478" s="609">
        <v>19</v>
      </c>
      <c r="I1478" s="608">
        <v>12</v>
      </c>
      <c r="J1478" s="610">
        <v>0.2</v>
      </c>
      <c r="K1478" s="609">
        <f t="shared" si="23"/>
        <v>228</v>
      </c>
      <c r="L1478" s="608" t="s">
        <v>3063</v>
      </c>
      <c r="M1478" s="608" t="s">
        <v>3277</v>
      </c>
      <c r="N1478" s="608" t="s">
        <v>3278</v>
      </c>
      <c r="O1478" s="608" t="s">
        <v>3075</v>
      </c>
      <c r="P1478" s="608" t="s">
        <v>988</v>
      </c>
      <c r="Q1478" s="608" t="s">
        <v>3135</v>
      </c>
    </row>
    <row r="1479" spans="1:17">
      <c r="A1479" s="611">
        <v>42040</v>
      </c>
      <c r="B1479" s="611">
        <v>42103</v>
      </c>
      <c r="C1479" s="611">
        <v>42045</v>
      </c>
      <c r="D1479" s="612" t="s">
        <v>3158</v>
      </c>
      <c r="E1479" s="612" t="s">
        <v>3275</v>
      </c>
      <c r="F1479" s="612" t="s">
        <v>3077</v>
      </c>
      <c r="G1479" s="612" t="s">
        <v>3276</v>
      </c>
      <c r="H1479" s="613">
        <v>12</v>
      </c>
      <c r="I1479" s="612">
        <v>35</v>
      </c>
      <c r="J1479" s="614">
        <v>0</v>
      </c>
      <c r="K1479" s="613">
        <f t="shared" si="23"/>
        <v>420</v>
      </c>
      <c r="L1479" s="612" t="s">
        <v>3063</v>
      </c>
      <c r="M1479" s="612" t="s">
        <v>3277</v>
      </c>
      <c r="N1479" s="612" t="s">
        <v>3278</v>
      </c>
      <c r="O1479" s="612" t="s">
        <v>3075</v>
      </c>
      <c r="P1479" s="612" t="s">
        <v>988</v>
      </c>
      <c r="Q1479" s="612" t="s">
        <v>3279</v>
      </c>
    </row>
    <row r="1480" spans="1:17">
      <c r="A1480" s="607">
        <v>42040</v>
      </c>
      <c r="B1480" s="607">
        <v>42129</v>
      </c>
      <c r="C1480" s="607">
        <v>42049</v>
      </c>
      <c r="D1480" s="608" t="s">
        <v>3084</v>
      </c>
      <c r="E1480" s="608" t="s">
        <v>3431</v>
      </c>
      <c r="F1480" s="608" t="s">
        <v>3081</v>
      </c>
      <c r="G1480" s="608" t="s">
        <v>3432</v>
      </c>
      <c r="H1480" s="609">
        <v>28.5</v>
      </c>
      <c r="I1480" s="608">
        <v>30</v>
      </c>
      <c r="J1480" s="610">
        <v>0.15</v>
      </c>
      <c r="K1480" s="609">
        <f t="shared" si="23"/>
        <v>855</v>
      </c>
      <c r="L1480" s="608" t="s">
        <v>3047</v>
      </c>
      <c r="M1480" s="608" t="s">
        <v>3087</v>
      </c>
      <c r="N1480" s="608" t="s">
        <v>3088</v>
      </c>
      <c r="O1480" s="608" t="s">
        <v>3089</v>
      </c>
      <c r="P1480" s="608" t="s">
        <v>982</v>
      </c>
      <c r="Q1480" s="608" t="s">
        <v>3179</v>
      </c>
    </row>
    <row r="1481" spans="1:17">
      <c r="A1481" s="611">
        <v>42405</v>
      </c>
      <c r="B1481" s="611">
        <v>42495</v>
      </c>
      <c r="C1481" s="611">
        <v>42409</v>
      </c>
      <c r="D1481" s="612" t="s">
        <v>3084</v>
      </c>
      <c r="E1481" s="612" t="s">
        <v>3225</v>
      </c>
      <c r="F1481" s="612" t="s">
        <v>3108</v>
      </c>
      <c r="G1481" s="612" t="s">
        <v>3226</v>
      </c>
      <c r="H1481" s="613">
        <v>46</v>
      </c>
      <c r="I1481" s="612">
        <v>20</v>
      </c>
      <c r="J1481" s="614">
        <v>0.15</v>
      </c>
      <c r="K1481" s="613">
        <f t="shared" si="23"/>
        <v>920</v>
      </c>
      <c r="L1481" s="612" t="s">
        <v>3047</v>
      </c>
      <c r="M1481" s="612" t="s">
        <v>3087</v>
      </c>
      <c r="N1481" s="612" t="s">
        <v>3088</v>
      </c>
      <c r="O1481" s="612" t="s">
        <v>3089</v>
      </c>
      <c r="P1481" s="612" t="s">
        <v>982</v>
      </c>
      <c r="Q1481" s="612" t="s">
        <v>3055</v>
      </c>
    </row>
    <row r="1482" spans="1:17">
      <c r="A1482" s="607">
        <v>42771</v>
      </c>
      <c r="B1482" s="607">
        <v>42790</v>
      </c>
      <c r="C1482" s="607">
        <v>42777</v>
      </c>
      <c r="D1482" s="608" t="s">
        <v>3084</v>
      </c>
      <c r="E1482" s="608" t="s">
        <v>3076</v>
      </c>
      <c r="F1482" s="608" t="s">
        <v>3077</v>
      </c>
      <c r="G1482" s="608" t="s">
        <v>3078</v>
      </c>
      <c r="H1482" s="609">
        <v>9.65</v>
      </c>
      <c r="I1482" s="608">
        <v>20</v>
      </c>
      <c r="J1482" s="610">
        <v>0</v>
      </c>
      <c r="K1482" s="609">
        <f t="shared" si="23"/>
        <v>193</v>
      </c>
      <c r="L1482" s="608" t="s">
        <v>3047</v>
      </c>
      <c r="M1482" s="608" t="s">
        <v>3087</v>
      </c>
      <c r="N1482" s="608" t="s">
        <v>3088</v>
      </c>
      <c r="O1482" s="608" t="s">
        <v>3089</v>
      </c>
      <c r="P1482" s="608" t="s">
        <v>982</v>
      </c>
      <c r="Q1482" s="608" t="s">
        <v>3079</v>
      </c>
    </row>
    <row r="1483" spans="1:17">
      <c r="A1483" s="611">
        <v>43136</v>
      </c>
      <c r="B1483" s="611">
        <v>43165</v>
      </c>
      <c r="C1483" s="611">
        <v>43139</v>
      </c>
      <c r="D1483" s="612" t="s">
        <v>3084</v>
      </c>
      <c r="E1483" s="612" t="s">
        <v>3420</v>
      </c>
      <c r="F1483" s="612" t="s">
        <v>3104</v>
      </c>
      <c r="G1483" s="612" t="s">
        <v>3421</v>
      </c>
      <c r="H1483" s="613">
        <v>12.75</v>
      </c>
      <c r="I1483" s="612">
        <v>8</v>
      </c>
      <c r="J1483" s="614">
        <v>0.15</v>
      </c>
      <c r="K1483" s="613">
        <f t="shared" si="23"/>
        <v>102</v>
      </c>
      <c r="L1483" s="612" t="s">
        <v>3047</v>
      </c>
      <c r="M1483" s="612" t="s">
        <v>3087</v>
      </c>
      <c r="N1483" s="612" t="s">
        <v>3088</v>
      </c>
      <c r="O1483" s="612" t="s">
        <v>3089</v>
      </c>
      <c r="P1483" s="612" t="s">
        <v>982</v>
      </c>
      <c r="Q1483" s="612" t="s">
        <v>3367</v>
      </c>
    </row>
    <row r="1484" spans="1:17">
      <c r="A1484" s="607">
        <v>43136</v>
      </c>
      <c r="B1484" s="607">
        <v>43161</v>
      </c>
      <c r="C1484" s="607">
        <v>43138</v>
      </c>
      <c r="D1484" s="608" t="s">
        <v>3199</v>
      </c>
      <c r="E1484" s="608" t="s">
        <v>3094</v>
      </c>
      <c r="F1484" s="608" t="s">
        <v>3045</v>
      </c>
      <c r="G1484" s="608" t="s">
        <v>3095</v>
      </c>
      <c r="H1484" s="609">
        <v>2.5</v>
      </c>
      <c r="I1484" s="608">
        <v>16</v>
      </c>
      <c r="J1484" s="610">
        <v>0</v>
      </c>
      <c r="K1484" s="609">
        <f t="shared" si="23"/>
        <v>40</v>
      </c>
      <c r="L1484" s="608" t="s">
        <v>3047</v>
      </c>
      <c r="M1484" s="608" t="s">
        <v>3347</v>
      </c>
      <c r="N1484" s="608" t="s">
        <v>3348</v>
      </c>
      <c r="O1484" s="608" t="s">
        <v>3349</v>
      </c>
      <c r="P1484" s="608" t="s">
        <v>3188</v>
      </c>
      <c r="Q1484" s="608" t="s">
        <v>3099</v>
      </c>
    </row>
    <row r="1485" spans="1:17">
      <c r="A1485" s="611">
        <v>42041</v>
      </c>
      <c r="B1485" s="611">
        <v>42069</v>
      </c>
      <c r="C1485" s="611">
        <v>42047</v>
      </c>
      <c r="D1485" s="612" t="s">
        <v>3071</v>
      </c>
      <c r="E1485" s="612" t="s">
        <v>3177</v>
      </c>
      <c r="F1485" s="612" t="s">
        <v>3104</v>
      </c>
      <c r="G1485" s="612" t="s">
        <v>3178</v>
      </c>
      <c r="H1485" s="613">
        <v>49.3</v>
      </c>
      <c r="I1485" s="612">
        <v>20</v>
      </c>
      <c r="J1485" s="614">
        <v>0.05</v>
      </c>
      <c r="K1485" s="613">
        <f t="shared" si="23"/>
        <v>986</v>
      </c>
      <c r="L1485" s="612" t="s">
        <v>3072</v>
      </c>
      <c r="M1485" s="612" t="s">
        <v>3458</v>
      </c>
      <c r="N1485" s="612" t="s">
        <v>3459</v>
      </c>
      <c r="O1485" s="612" t="s">
        <v>3460</v>
      </c>
      <c r="P1485" s="612" t="s">
        <v>3188</v>
      </c>
      <c r="Q1485" s="612" t="s">
        <v>3179</v>
      </c>
    </row>
    <row r="1486" spans="1:17">
      <c r="A1486" s="607">
        <v>42041</v>
      </c>
      <c r="B1486" s="607">
        <v>42090</v>
      </c>
      <c r="C1486" s="607">
        <v>42050</v>
      </c>
      <c r="D1486" s="608" t="s">
        <v>3071</v>
      </c>
      <c r="E1486" s="608" t="s">
        <v>3355</v>
      </c>
      <c r="F1486" s="608" t="s">
        <v>3108</v>
      </c>
      <c r="G1486" s="608" t="s">
        <v>3356</v>
      </c>
      <c r="H1486" s="609">
        <v>263.5</v>
      </c>
      <c r="I1486" s="608">
        <v>30</v>
      </c>
      <c r="J1486" s="610">
        <v>0.05</v>
      </c>
      <c r="K1486" s="609">
        <f t="shared" si="23"/>
        <v>7905</v>
      </c>
      <c r="L1486" s="608" t="s">
        <v>3072</v>
      </c>
      <c r="M1486" s="608" t="s">
        <v>3458</v>
      </c>
      <c r="N1486" s="608" t="s">
        <v>3459</v>
      </c>
      <c r="O1486" s="608" t="s">
        <v>3460</v>
      </c>
      <c r="P1486" s="608" t="s">
        <v>3188</v>
      </c>
      <c r="Q1486" s="608" t="s">
        <v>3110</v>
      </c>
    </row>
    <row r="1487" spans="1:17">
      <c r="A1487" s="611">
        <v>42772</v>
      </c>
      <c r="B1487" s="611">
        <v>42784</v>
      </c>
      <c r="C1487" s="611">
        <v>42772</v>
      </c>
      <c r="D1487" s="612" t="s">
        <v>3084</v>
      </c>
      <c r="E1487" s="612" t="s">
        <v>3177</v>
      </c>
      <c r="F1487" s="612" t="s">
        <v>3104</v>
      </c>
      <c r="G1487" s="612" t="s">
        <v>3178</v>
      </c>
      <c r="H1487" s="613">
        <v>49.3</v>
      </c>
      <c r="I1487" s="612">
        <v>25</v>
      </c>
      <c r="J1487" s="614">
        <v>0.15</v>
      </c>
      <c r="K1487" s="613">
        <f t="shared" si="23"/>
        <v>1232.5</v>
      </c>
      <c r="L1487" s="612" t="s">
        <v>3072</v>
      </c>
      <c r="M1487" s="612" t="s">
        <v>3344</v>
      </c>
      <c r="N1487" s="612" t="s">
        <v>3345</v>
      </c>
      <c r="O1487" s="612" t="s">
        <v>3346</v>
      </c>
      <c r="P1487" s="612" t="s">
        <v>910</v>
      </c>
      <c r="Q1487" s="612" t="s">
        <v>3179</v>
      </c>
    </row>
    <row r="1488" spans="1:17">
      <c r="A1488" s="607">
        <v>42406</v>
      </c>
      <c r="B1488" s="607">
        <v>42472</v>
      </c>
      <c r="C1488" s="607">
        <v>42407</v>
      </c>
      <c r="D1488" s="608" t="s">
        <v>3084</v>
      </c>
      <c r="E1488" s="608" t="s">
        <v>3357</v>
      </c>
      <c r="F1488" s="608" t="s">
        <v>3104</v>
      </c>
      <c r="G1488" s="608" t="s">
        <v>3358</v>
      </c>
      <c r="H1488" s="609">
        <v>31.23</v>
      </c>
      <c r="I1488" s="608">
        <v>40</v>
      </c>
      <c r="J1488" s="610">
        <v>0.15</v>
      </c>
      <c r="K1488" s="609">
        <f t="shared" si="23"/>
        <v>1249.2</v>
      </c>
      <c r="L1488" s="608" t="s">
        <v>3072</v>
      </c>
      <c r="M1488" s="608" t="s">
        <v>3344</v>
      </c>
      <c r="N1488" s="608" t="s">
        <v>3345</v>
      </c>
      <c r="O1488" s="608" t="s">
        <v>3346</v>
      </c>
      <c r="P1488" s="608" t="s">
        <v>910</v>
      </c>
      <c r="Q1488" s="608" t="s">
        <v>3157</v>
      </c>
    </row>
    <row r="1489" spans="1:17">
      <c r="A1489" s="611">
        <v>42406</v>
      </c>
      <c r="B1489" s="611">
        <v>42494</v>
      </c>
      <c r="C1489" s="611">
        <v>42407</v>
      </c>
      <c r="D1489" s="612" t="s">
        <v>3084</v>
      </c>
      <c r="E1489" s="612" t="s">
        <v>3215</v>
      </c>
      <c r="F1489" s="612" t="s">
        <v>3077</v>
      </c>
      <c r="G1489" s="612" t="s">
        <v>3216</v>
      </c>
      <c r="H1489" s="613">
        <v>18.399999999999999</v>
      </c>
      <c r="I1489" s="612">
        <v>60</v>
      </c>
      <c r="J1489" s="614">
        <v>0.15</v>
      </c>
      <c r="K1489" s="613">
        <f t="shared" si="23"/>
        <v>1104</v>
      </c>
      <c r="L1489" s="612" t="s">
        <v>3072</v>
      </c>
      <c r="M1489" s="612" t="s">
        <v>3344</v>
      </c>
      <c r="N1489" s="612" t="s">
        <v>3345</v>
      </c>
      <c r="O1489" s="612" t="s">
        <v>3346</v>
      </c>
      <c r="P1489" s="612" t="s">
        <v>910</v>
      </c>
      <c r="Q1489" s="612" t="s">
        <v>3079</v>
      </c>
    </row>
    <row r="1490" spans="1:17">
      <c r="A1490" s="607">
        <v>42772</v>
      </c>
      <c r="B1490" s="607">
        <v>42852</v>
      </c>
      <c r="C1490" s="607">
        <v>42774</v>
      </c>
      <c r="D1490" s="608" t="s">
        <v>3084</v>
      </c>
      <c r="E1490" s="608" t="s">
        <v>3355</v>
      </c>
      <c r="F1490" s="608" t="s">
        <v>3108</v>
      </c>
      <c r="G1490" s="608" t="s">
        <v>3356</v>
      </c>
      <c r="H1490" s="609">
        <v>263.5</v>
      </c>
      <c r="I1490" s="608">
        <v>30</v>
      </c>
      <c r="J1490" s="610">
        <v>0</v>
      </c>
      <c r="K1490" s="609">
        <f t="shared" si="23"/>
        <v>7905</v>
      </c>
      <c r="L1490" s="608" t="s">
        <v>3072</v>
      </c>
      <c r="M1490" s="608" t="s">
        <v>3344</v>
      </c>
      <c r="N1490" s="608" t="s">
        <v>3345</v>
      </c>
      <c r="O1490" s="608" t="s">
        <v>3346</v>
      </c>
      <c r="P1490" s="608" t="s">
        <v>910</v>
      </c>
      <c r="Q1490" s="608" t="s">
        <v>3110</v>
      </c>
    </row>
    <row r="1491" spans="1:17">
      <c r="A1491" s="611">
        <v>43138</v>
      </c>
      <c r="B1491" s="611">
        <v>43219</v>
      </c>
      <c r="C1491" s="611">
        <v>43139</v>
      </c>
      <c r="D1491" s="612" t="s">
        <v>3288</v>
      </c>
      <c r="E1491" s="612" t="s">
        <v>3076</v>
      </c>
      <c r="F1491" s="612" t="s">
        <v>3077</v>
      </c>
      <c r="G1491" s="612" t="s">
        <v>3078</v>
      </c>
      <c r="H1491" s="613">
        <v>9.65</v>
      </c>
      <c r="I1491" s="612">
        <v>20</v>
      </c>
      <c r="J1491" s="614">
        <v>0</v>
      </c>
      <c r="K1491" s="613">
        <f t="shared" si="23"/>
        <v>193</v>
      </c>
      <c r="L1491" s="612" t="s">
        <v>3047</v>
      </c>
      <c r="M1491" s="612" t="s">
        <v>3236</v>
      </c>
      <c r="N1491" s="612" t="s">
        <v>3237</v>
      </c>
      <c r="O1491" s="612" t="s">
        <v>3238</v>
      </c>
      <c r="P1491" s="612" t="s">
        <v>1743</v>
      </c>
      <c r="Q1491" s="612" t="s">
        <v>3079</v>
      </c>
    </row>
    <row r="1492" spans="1:17">
      <c r="A1492" s="607">
        <v>43138</v>
      </c>
      <c r="B1492" s="607">
        <v>43238</v>
      </c>
      <c r="C1492" s="607">
        <v>43139</v>
      </c>
      <c r="D1492" s="608" t="s">
        <v>3288</v>
      </c>
      <c r="E1492" s="608" t="s">
        <v>3164</v>
      </c>
      <c r="F1492" s="608" t="s">
        <v>3045</v>
      </c>
      <c r="G1492" s="608" t="s">
        <v>3046</v>
      </c>
      <c r="H1492" s="609">
        <v>32</v>
      </c>
      <c r="I1492" s="608">
        <v>20</v>
      </c>
      <c r="J1492" s="610">
        <v>0</v>
      </c>
      <c r="K1492" s="609">
        <f t="shared" si="23"/>
        <v>640</v>
      </c>
      <c r="L1492" s="608" t="s">
        <v>3047</v>
      </c>
      <c r="M1492" s="608" t="s">
        <v>3236</v>
      </c>
      <c r="N1492" s="608" t="s">
        <v>3237</v>
      </c>
      <c r="O1492" s="608" t="s">
        <v>3238</v>
      </c>
      <c r="P1492" s="608" t="s">
        <v>1743</v>
      </c>
      <c r="Q1492" s="608" t="s">
        <v>3051</v>
      </c>
    </row>
    <row r="1493" spans="1:17">
      <c r="A1493" s="611">
        <v>42407</v>
      </c>
      <c r="B1493" s="611">
        <v>42459</v>
      </c>
      <c r="C1493" s="611">
        <v>42407</v>
      </c>
      <c r="D1493" s="612" t="s">
        <v>3199</v>
      </c>
      <c r="E1493" s="612" t="s">
        <v>3225</v>
      </c>
      <c r="F1493" s="612" t="s">
        <v>3108</v>
      </c>
      <c r="G1493" s="612" t="s">
        <v>3226</v>
      </c>
      <c r="H1493" s="613">
        <v>46</v>
      </c>
      <c r="I1493" s="612">
        <v>7</v>
      </c>
      <c r="J1493" s="614">
        <v>0</v>
      </c>
      <c r="K1493" s="613">
        <f t="shared" si="23"/>
        <v>322</v>
      </c>
      <c r="L1493" s="612" t="s">
        <v>3047</v>
      </c>
      <c r="M1493" s="612" t="s">
        <v>3456</v>
      </c>
      <c r="N1493" s="612" t="s">
        <v>3457</v>
      </c>
      <c r="O1493" s="612" t="s">
        <v>3430</v>
      </c>
      <c r="P1493" s="612" t="s">
        <v>2159</v>
      </c>
      <c r="Q1493" s="612" t="s">
        <v>3055</v>
      </c>
    </row>
    <row r="1494" spans="1:17">
      <c r="A1494" s="607">
        <v>42042</v>
      </c>
      <c r="B1494" s="607">
        <v>42126</v>
      </c>
      <c r="C1494" s="607">
        <v>42048</v>
      </c>
      <c r="D1494" s="608" t="s">
        <v>3199</v>
      </c>
      <c r="E1494" s="608" t="s">
        <v>3260</v>
      </c>
      <c r="F1494" s="608" t="s">
        <v>3108</v>
      </c>
      <c r="G1494" s="608" t="s">
        <v>3261</v>
      </c>
      <c r="H1494" s="609">
        <v>7.75</v>
      </c>
      <c r="I1494" s="608">
        <v>20</v>
      </c>
      <c r="J1494" s="610">
        <v>0</v>
      </c>
      <c r="K1494" s="609">
        <f t="shared" si="23"/>
        <v>155</v>
      </c>
      <c r="L1494" s="608" t="s">
        <v>3047</v>
      </c>
      <c r="M1494" s="608" t="s">
        <v>3456</v>
      </c>
      <c r="N1494" s="608" t="s">
        <v>3457</v>
      </c>
      <c r="O1494" s="608" t="s">
        <v>3430</v>
      </c>
      <c r="P1494" s="608" t="s">
        <v>2159</v>
      </c>
      <c r="Q1494" s="608" t="s">
        <v>3150</v>
      </c>
    </row>
    <row r="1495" spans="1:17">
      <c r="A1495" s="611">
        <v>42407</v>
      </c>
      <c r="B1495" s="611">
        <v>42431</v>
      </c>
      <c r="C1495" s="611">
        <v>42411</v>
      </c>
      <c r="D1495" s="612" t="s">
        <v>3084</v>
      </c>
      <c r="E1495" s="612" t="s">
        <v>3192</v>
      </c>
      <c r="F1495" s="612" t="s">
        <v>3053</v>
      </c>
      <c r="G1495" s="612" t="s">
        <v>3092</v>
      </c>
      <c r="H1495" s="613">
        <v>38</v>
      </c>
      <c r="I1495" s="612">
        <v>30</v>
      </c>
      <c r="J1495" s="614">
        <v>0</v>
      </c>
      <c r="K1495" s="613">
        <f t="shared" si="23"/>
        <v>1140</v>
      </c>
      <c r="L1495" s="612" t="s">
        <v>3072</v>
      </c>
      <c r="M1495" s="612" t="s">
        <v>3185</v>
      </c>
      <c r="N1495" s="612" t="s">
        <v>3186</v>
      </c>
      <c r="O1495" s="612" t="s">
        <v>3187</v>
      </c>
      <c r="P1495" s="612" t="s">
        <v>3188</v>
      </c>
      <c r="Q1495" s="612" t="s">
        <v>3093</v>
      </c>
    </row>
    <row r="1496" spans="1:17">
      <c r="A1496" s="607">
        <v>42774</v>
      </c>
      <c r="B1496" s="607">
        <v>42787</v>
      </c>
      <c r="C1496" s="607">
        <v>42784</v>
      </c>
      <c r="D1496" s="608" t="s">
        <v>3158</v>
      </c>
      <c r="E1496" s="608" t="s">
        <v>3180</v>
      </c>
      <c r="F1496" s="608" t="s">
        <v>3108</v>
      </c>
      <c r="G1496" s="608" t="s">
        <v>3131</v>
      </c>
      <c r="H1496" s="609">
        <v>18</v>
      </c>
      <c r="I1496" s="608">
        <v>20</v>
      </c>
      <c r="J1496" s="610">
        <v>0</v>
      </c>
      <c r="K1496" s="609">
        <f t="shared" si="23"/>
        <v>360</v>
      </c>
      <c r="L1496" s="608" t="s">
        <v>3063</v>
      </c>
      <c r="M1496" s="608" t="s">
        <v>3227</v>
      </c>
      <c r="N1496" s="608" t="s">
        <v>3228</v>
      </c>
      <c r="O1496" s="608" t="s">
        <v>3229</v>
      </c>
      <c r="P1496" s="608" t="s">
        <v>3188</v>
      </c>
      <c r="Q1496" s="608" t="s">
        <v>3183</v>
      </c>
    </row>
    <row r="1497" spans="1:17">
      <c r="A1497" s="611">
        <v>42774</v>
      </c>
      <c r="B1497" s="611">
        <v>42783</v>
      </c>
      <c r="C1497" s="611">
        <v>42783</v>
      </c>
      <c r="D1497" s="612" t="s">
        <v>3158</v>
      </c>
      <c r="E1497" s="612" t="s">
        <v>3060</v>
      </c>
      <c r="F1497" s="612" t="s">
        <v>3061</v>
      </c>
      <c r="G1497" s="612" t="s">
        <v>3062</v>
      </c>
      <c r="H1497" s="613">
        <v>53</v>
      </c>
      <c r="I1497" s="612">
        <v>6</v>
      </c>
      <c r="J1497" s="614">
        <v>0</v>
      </c>
      <c r="K1497" s="613">
        <f t="shared" si="23"/>
        <v>318</v>
      </c>
      <c r="L1497" s="612" t="s">
        <v>3063</v>
      </c>
      <c r="M1497" s="612" t="s">
        <v>3227</v>
      </c>
      <c r="N1497" s="612" t="s">
        <v>3228</v>
      </c>
      <c r="O1497" s="612" t="s">
        <v>3229</v>
      </c>
      <c r="P1497" s="612" t="s">
        <v>3188</v>
      </c>
      <c r="Q1497" s="612" t="s">
        <v>3067</v>
      </c>
    </row>
    <row r="1498" spans="1:17">
      <c r="A1498" s="607">
        <v>42408</v>
      </c>
      <c r="B1498" s="607">
        <v>42448</v>
      </c>
      <c r="C1498" s="607">
        <v>42417</v>
      </c>
      <c r="D1498" s="608" t="s">
        <v>3059</v>
      </c>
      <c r="E1498" s="608" t="s">
        <v>3172</v>
      </c>
      <c r="F1498" s="608" t="s">
        <v>3108</v>
      </c>
      <c r="G1498" s="608" t="s">
        <v>3173</v>
      </c>
      <c r="H1498" s="609">
        <v>15</v>
      </c>
      <c r="I1498" s="608">
        <v>6</v>
      </c>
      <c r="J1498" s="610">
        <v>0</v>
      </c>
      <c r="K1498" s="609">
        <f t="shared" si="23"/>
        <v>90</v>
      </c>
      <c r="L1498" s="608" t="s">
        <v>3047</v>
      </c>
      <c r="M1498" s="608" t="s">
        <v>3464</v>
      </c>
      <c r="N1498" s="608" t="s">
        <v>3465</v>
      </c>
      <c r="O1498" s="608" t="s">
        <v>3466</v>
      </c>
      <c r="P1498" s="608" t="s">
        <v>3188</v>
      </c>
      <c r="Q1498" s="608" t="s">
        <v>3139</v>
      </c>
    </row>
    <row r="1499" spans="1:17">
      <c r="A1499" s="611">
        <v>43139</v>
      </c>
      <c r="B1499" s="611">
        <v>43223</v>
      </c>
      <c r="C1499" s="611">
        <v>43140</v>
      </c>
      <c r="D1499" s="612" t="s">
        <v>3059</v>
      </c>
      <c r="E1499" s="612" t="s">
        <v>3177</v>
      </c>
      <c r="F1499" s="612" t="s">
        <v>3104</v>
      </c>
      <c r="G1499" s="612" t="s">
        <v>3178</v>
      </c>
      <c r="H1499" s="613">
        <v>49.3</v>
      </c>
      <c r="I1499" s="612">
        <v>3</v>
      </c>
      <c r="J1499" s="614">
        <v>0</v>
      </c>
      <c r="K1499" s="613">
        <f t="shared" si="23"/>
        <v>147.89999999999998</v>
      </c>
      <c r="L1499" s="612" t="s">
        <v>3047</v>
      </c>
      <c r="M1499" s="612" t="s">
        <v>3464</v>
      </c>
      <c r="N1499" s="612" t="s">
        <v>3465</v>
      </c>
      <c r="O1499" s="612" t="s">
        <v>3466</v>
      </c>
      <c r="P1499" s="612" t="s">
        <v>3188</v>
      </c>
      <c r="Q1499" s="612" t="s">
        <v>3179</v>
      </c>
    </row>
    <row r="1500" spans="1:17">
      <c r="A1500" s="607">
        <v>42775</v>
      </c>
      <c r="B1500" s="607">
        <v>42821</v>
      </c>
      <c r="C1500" s="607">
        <v>42777</v>
      </c>
      <c r="D1500" s="608" t="s">
        <v>3043</v>
      </c>
      <c r="E1500" s="608" t="s">
        <v>3148</v>
      </c>
      <c r="F1500" s="608" t="s">
        <v>3081</v>
      </c>
      <c r="G1500" s="608" t="s">
        <v>3149</v>
      </c>
      <c r="H1500" s="609">
        <v>13</v>
      </c>
      <c r="I1500" s="608">
        <v>15</v>
      </c>
      <c r="J1500" s="610">
        <v>0.1</v>
      </c>
      <c r="K1500" s="609">
        <f t="shared" si="23"/>
        <v>195</v>
      </c>
      <c r="L1500" s="608" t="s">
        <v>3072</v>
      </c>
      <c r="M1500" s="608" t="s">
        <v>3267</v>
      </c>
      <c r="N1500" s="608" t="s">
        <v>3268</v>
      </c>
      <c r="O1500" s="608" t="s">
        <v>3269</v>
      </c>
      <c r="P1500" s="608" t="s">
        <v>3156</v>
      </c>
      <c r="Q1500" s="608" t="s">
        <v>3150</v>
      </c>
    </row>
    <row r="1501" spans="1:17">
      <c r="A1501" s="611">
        <v>42044</v>
      </c>
      <c r="B1501" s="611">
        <v>42054</v>
      </c>
      <c r="C1501" s="611">
        <v>42053</v>
      </c>
      <c r="D1501" s="612" t="s">
        <v>3043</v>
      </c>
      <c r="E1501" s="612" t="s">
        <v>3056</v>
      </c>
      <c r="F1501" s="612" t="s">
        <v>3045</v>
      </c>
      <c r="G1501" s="612" t="s">
        <v>3057</v>
      </c>
      <c r="H1501" s="613">
        <v>21</v>
      </c>
      <c r="I1501" s="612">
        <v>20</v>
      </c>
      <c r="J1501" s="614">
        <v>0.1</v>
      </c>
      <c r="K1501" s="613">
        <f t="shared" si="23"/>
        <v>420</v>
      </c>
      <c r="L1501" s="612" t="s">
        <v>3072</v>
      </c>
      <c r="M1501" s="612" t="s">
        <v>3267</v>
      </c>
      <c r="N1501" s="612" t="s">
        <v>3268</v>
      </c>
      <c r="O1501" s="612" t="s">
        <v>3269</v>
      </c>
      <c r="P1501" s="612" t="s">
        <v>3156</v>
      </c>
      <c r="Q1501" s="612" t="s">
        <v>3058</v>
      </c>
    </row>
    <row r="1502" spans="1:17">
      <c r="A1502" s="607">
        <v>43140</v>
      </c>
      <c r="B1502" s="607">
        <v>43210</v>
      </c>
      <c r="C1502" s="607">
        <v>43141</v>
      </c>
      <c r="D1502" s="608" t="s">
        <v>3043</v>
      </c>
      <c r="E1502" s="608" t="s">
        <v>3091</v>
      </c>
      <c r="F1502" s="608" t="s">
        <v>3053</v>
      </c>
      <c r="G1502" s="608" t="s">
        <v>3092</v>
      </c>
      <c r="H1502" s="609">
        <v>19.5</v>
      </c>
      <c r="I1502" s="608">
        <v>15</v>
      </c>
      <c r="J1502" s="610">
        <v>0</v>
      </c>
      <c r="K1502" s="609">
        <f t="shared" si="23"/>
        <v>292.5</v>
      </c>
      <c r="L1502" s="608" t="s">
        <v>3072</v>
      </c>
      <c r="M1502" s="608" t="s">
        <v>3267</v>
      </c>
      <c r="N1502" s="608" t="s">
        <v>3268</v>
      </c>
      <c r="O1502" s="608" t="s">
        <v>3269</v>
      </c>
      <c r="P1502" s="608" t="s">
        <v>3156</v>
      </c>
      <c r="Q1502" s="608" t="s">
        <v>3093</v>
      </c>
    </row>
    <row r="1503" spans="1:17">
      <c r="A1503" s="611">
        <v>42775</v>
      </c>
      <c r="B1503" s="611">
        <v>42776</v>
      </c>
      <c r="C1503" s="611">
        <v>42779</v>
      </c>
      <c r="D1503" s="612" t="s">
        <v>3043</v>
      </c>
      <c r="E1503" s="612" t="s">
        <v>3136</v>
      </c>
      <c r="F1503" s="612" t="s">
        <v>3045</v>
      </c>
      <c r="G1503" s="612" t="s">
        <v>3117</v>
      </c>
      <c r="H1503" s="613">
        <v>55</v>
      </c>
      <c r="I1503" s="612">
        <v>40</v>
      </c>
      <c r="J1503" s="614">
        <v>0.1</v>
      </c>
      <c r="K1503" s="613">
        <f t="shared" si="23"/>
        <v>2200</v>
      </c>
      <c r="L1503" s="612" t="s">
        <v>3072</v>
      </c>
      <c r="M1503" s="612" t="s">
        <v>3267</v>
      </c>
      <c r="N1503" s="612" t="s">
        <v>3268</v>
      </c>
      <c r="O1503" s="612" t="s">
        <v>3269</v>
      </c>
      <c r="P1503" s="612" t="s">
        <v>3156</v>
      </c>
      <c r="Q1503" s="612" t="s">
        <v>3102</v>
      </c>
    </row>
    <row r="1504" spans="1:17">
      <c r="A1504" s="607">
        <v>42775</v>
      </c>
      <c r="B1504" s="607">
        <v>42797</v>
      </c>
      <c r="C1504" s="607">
        <v>42780</v>
      </c>
      <c r="D1504" s="608" t="s">
        <v>3184</v>
      </c>
      <c r="E1504" s="608" t="s">
        <v>3076</v>
      </c>
      <c r="F1504" s="608" t="s">
        <v>3077</v>
      </c>
      <c r="G1504" s="608" t="s">
        <v>3078</v>
      </c>
      <c r="H1504" s="609">
        <v>9.65</v>
      </c>
      <c r="I1504" s="608">
        <v>12</v>
      </c>
      <c r="J1504" s="610">
        <v>0</v>
      </c>
      <c r="K1504" s="609">
        <f t="shared" si="23"/>
        <v>115.80000000000001</v>
      </c>
      <c r="L1504" s="608" t="s">
        <v>3063</v>
      </c>
      <c r="M1504" s="608" t="s">
        <v>3196</v>
      </c>
      <c r="N1504" s="608" t="s">
        <v>3197</v>
      </c>
      <c r="O1504" s="608" t="s">
        <v>3198</v>
      </c>
      <c r="P1504" s="608" t="s">
        <v>1303</v>
      </c>
      <c r="Q1504" s="608" t="s">
        <v>3079</v>
      </c>
    </row>
    <row r="1505" spans="1:17">
      <c r="A1505" s="611">
        <v>42044</v>
      </c>
      <c r="B1505" s="611">
        <v>42087</v>
      </c>
      <c r="C1505" s="611">
        <v>42051</v>
      </c>
      <c r="D1505" s="612" t="s">
        <v>3184</v>
      </c>
      <c r="E1505" s="612" t="s">
        <v>3172</v>
      </c>
      <c r="F1505" s="612" t="s">
        <v>3108</v>
      </c>
      <c r="G1505" s="612" t="s">
        <v>3173</v>
      </c>
      <c r="H1505" s="613">
        <v>15</v>
      </c>
      <c r="I1505" s="612">
        <v>9</v>
      </c>
      <c r="J1505" s="614">
        <v>0</v>
      </c>
      <c r="K1505" s="613">
        <f t="shared" si="23"/>
        <v>135</v>
      </c>
      <c r="L1505" s="612" t="s">
        <v>3063</v>
      </c>
      <c r="M1505" s="612" t="s">
        <v>3196</v>
      </c>
      <c r="N1505" s="612" t="s">
        <v>3197</v>
      </c>
      <c r="O1505" s="612" t="s">
        <v>3198</v>
      </c>
      <c r="P1505" s="612" t="s">
        <v>1303</v>
      </c>
      <c r="Q1505" s="612" t="s">
        <v>3139</v>
      </c>
    </row>
    <row r="1506" spans="1:17">
      <c r="A1506" s="607">
        <v>42044</v>
      </c>
      <c r="B1506" s="607">
        <v>42144</v>
      </c>
      <c r="C1506" s="607">
        <v>42049</v>
      </c>
      <c r="D1506" s="608" t="s">
        <v>3158</v>
      </c>
      <c r="E1506" s="608" t="s">
        <v>3357</v>
      </c>
      <c r="F1506" s="608" t="s">
        <v>3104</v>
      </c>
      <c r="G1506" s="608" t="s">
        <v>3358</v>
      </c>
      <c r="H1506" s="609">
        <v>31.23</v>
      </c>
      <c r="I1506" s="608">
        <v>12</v>
      </c>
      <c r="J1506" s="610">
        <v>0</v>
      </c>
      <c r="K1506" s="609">
        <f t="shared" si="23"/>
        <v>374.76</v>
      </c>
      <c r="L1506" s="608" t="s">
        <v>3063</v>
      </c>
      <c r="M1506" s="608" t="s">
        <v>3391</v>
      </c>
      <c r="N1506" s="608" t="s">
        <v>3392</v>
      </c>
      <c r="O1506" s="608" t="s">
        <v>3393</v>
      </c>
      <c r="P1506" s="608" t="s">
        <v>910</v>
      </c>
      <c r="Q1506" s="608" t="s">
        <v>3157</v>
      </c>
    </row>
    <row r="1507" spans="1:17">
      <c r="A1507" s="611">
        <v>42409</v>
      </c>
      <c r="B1507" s="611">
        <v>42501</v>
      </c>
      <c r="C1507" s="611">
        <v>42412</v>
      </c>
      <c r="D1507" s="612" t="s">
        <v>3158</v>
      </c>
      <c r="E1507" s="612" t="s">
        <v>3143</v>
      </c>
      <c r="F1507" s="612" t="s">
        <v>3123</v>
      </c>
      <c r="G1507" s="612" t="s">
        <v>3144</v>
      </c>
      <c r="H1507" s="613">
        <v>32.799999999999997</v>
      </c>
      <c r="I1507" s="612">
        <v>20</v>
      </c>
      <c r="J1507" s="614">
        <v>0</v>
      </c>
      <c r="K1507" s="613">
        <f t="shared" si="23"/>
        <v>656</v>
      </c>
      <c r="L1507" s="612" t="s">
        <v>3063</v>
      </c>
      <c r="M1507" s="612" t="s">
        <v>3391</v>
      </c>
      <c r="N1507" s="612" t="s">
        <v>3392</v>
      </c>
      <c r="O1507" s="612" t="s">
        <v>3393</v>
      </c>
      <c r="P1507" s="612" t="s">
        <v>910</v>
      </c>
      <c r="Q1507" s="612" t="s">
        <v>3067</v>
      </c>
    </row>
    <row r="1508" spans="1:17">
      <c r="A1508" s="607">
        <v>43143</v>
      </c>
      <c r="B1508" s="607">
        <v>43221</v>
      </c>
      <c r="C1508" s="607">
        <v>43153</v>
      </c>
      <c r="D1508" s="608" t="s">
        <v>3059</v>
      </c>
      <c r="E1508" s="608" t="s">
        <v>3091</v>
      </c>
      <c r="F1508" s="608" t="s">
        <v>3053</v>
      </c>
      <c r="G1508" s="608" t="s">
        <v>3092</v>
      </c>
      <c r="H1508" s="609">
        <v>19.5</v>
      </c>
      <c r="I1508" s="608">
        <v>15</v>
      </c>
      <c r="J1508" s="610">
        <v>0</v>
      </c>
      <c r="K1508" s="609">
        <f t="shared" si="23"/>
        <v>292.5</v>
      </c>
      <c r="L1508" s="608" t="s">
        <v>3063</v>
      </c>
      <c r="M1508" s="608" t="s">
        <v>3202</v>
      </c>
      <c r="N1508" s="608" t="s">
        <v>3203</v>
      </c>
      <c r="O1508" s="608" t="s">
        <v>3204</v>
      </c>
      <c r="P1508" s="608" t="s">
        <v>982</v>
      </c>
      <c r="Q1508" s="608" t="s">
        <v>3093</v>
      </c>
    </row>
    <row r="1509" spans="1:17">
      <c r="A1509" s="611">
        <v>42047</v>
      </c>
      <c r="B1509" s="611">
        <v>42106</v>
      </c>
      <c r="C1509" s="611">
        <v>42057</v>
      </c>
      <c r="D1509" s="612" t="s">
        <v>3059</v>
      </c>
      <c r="E1509" s="612" t="s">
        <v>3111</v>
      </c>
      <c r="F1509" s="612" t="s">
        <v>3045</v>
      </c>
      <c r="G1509" s="612" t="s">
        <v>3112</v>
      </c>
      <c r="H1509" s="613">
        <v>12.5</v>
      </c>
      <c r="I1509" s="612">
        <v>35</v>
      </c>
      <c r="J1509" s="614">
        <v>0</v>
      </c>
      <c r="K1509" s="613">
        <f t="shared" si="23"/>
        <v>437.5</v>
      </c>
      <c r="L1509" s="612" t="s">
        <v>3063</v>
      </c>
      <c r="M1509" s="612" t="s">
        <v>3202</v>
      </c>
      <c r="N1509" s="612" t="s">
        <v>3203</v>
      </c>
      <c r="O1509" s="612" t="s">
        <v>3204</v>
      </c>
      <c r="P1509" s="612" t="s">
        <v>982</v>
      </c>
      <c r="Q1509" s="612" t="s">
        <v>3051</v>
      </c>
    </row>
    <row r="1510" spans="1:17">
      <c r="A1510" s="607">
        <v>42778</v>
      </c>
      <c r="B1510" s="607">
        <v>42795</v>
      </c>
      <c r="C1510" s="607">
        <v>42782</v>
      </c>
      <c r="D1510" s="608" t="s">
        <v>3158</v>
      </c>
      <c r="E1510" s="608" t="s">
        <v>3107</v>
      </c>
      <c r="F1510" s="608" t="s">
        <v>3108</v>
      </c>
      <c r="G1510" s="608" t="s">
        <v>3109</v>
      </c>
      <c r="H1510" s="609">
        <v>18</v>
      </c>
      <c r="I1510" s="608">
        <v>21</v>
      </c>
      <c r="J1510" s="610">
        <v>0</v>
      </c>
      <c r="K1510" s="609">
        <f t="shared" si="23"/>
        <v>378</v>
      </c>
      <c r="L1510" s="608" t="s">
        <v>3072</v>
      </c>
      <c r="M1510" s="608" t="s">
        <v>3359</v>
      </c>
      <c r="N1510" s="608" t="s">
        <v>3360</v>
      </c>
      <c r="O1510" s="608" t="s">
        <v>3361</v>
      </c>
      <c r="P1510" s="608" t="s">
        <v>982</v>
      </c>
      <c r="Q1510" s="608" t="s">
        <v>3110</v>
      </c>
    </row>
    <row r="1511" spans="1:17">
      <c r="A1511" s="611">
        <v>43143</v>
      </c>
      <c r="B1511" s="611">
        <v>43204</v>
      </c>
      <c r="C1511" s="611">
        <v>43146</v>
      </c>
      <c r="D1511" s="612" t="s">
        <v>3158</v>
      </c>
      <c r="E1511" s="612" t="s">
        <v>3233</v>
      </c>
      <c r="F1511" s="612" t="s">
        <v>3077</v>
      </c>
      <c r="G1511" s="612" t="s">
        <v>3234</v>
      </c>
      <c r="H1511" s="613">
        <v>31</v>
      </c>
      <c r="I1511" s="612">
        <v>15</v>
      </c>
      <c r="J1511" s="614">
        <v>0</v>
      </c>
      <c r="K1511" s="613">
        <f t="shared" si="23"/>
        <v>465</v>
      </c>
      <c r="L1511" s="612" t="s">
        <v>3072</v>
      </c>
      <c r="M1511" s="612" t="s">
        <v>3359</v>
      </c>
      <c r="N1511" s="612" t="s">
        <v>3360</v>
      </c>
      <c r="O1511" s="612" t="s">
        <v>3361</v>
      </c>
      <c r="P1511" s="612" t="s">
        <v>982</v>
      </c>
      <c r="Q1511" s="612" t="s">
        <v>3121</v>
      </c>
    </row>
    <row r="1512" spans="1:17">
      <c r="A1512" s="607">
        <v>42413</v>
      </c>
      <c r="B1512" s="607">
        <v>42459</v>
      </c>
      <c r="C1512" s="607">
        <v>42413</v>
      </c>
      <c r="D1512" s="608" t="s">
        <v>3129</v>
      </c>
      <c r="E1512" s="608" t="s">
        <v>3355</v>
      </c>
      <c r="F1512" s="608" t="s">
        <v>3108</v>
      </c>
      <c r="G1512" s="608" t="s">
        <v>3356</v>
      </c>
      <c r="H1512" s="609">
        <v>263.5</v>
      </c>
      <c r="I1512" s="608">
        <v>2</v>
      </c>
      <c r="J1512" s="610">
        <v>0</v>
      </c>
      <c r="K1512" s="609">
        <f t="shared" si="23"/>
        <v>527</v>
      </c>
      <c r="L1512" s="608" t="s">
        <v>3063</v>
      </c>
      <c r="M1512" s="608" t="s">
        <v>3443</v>
      </c>
      <c r="N1512" s="608" t="s">
        <v>3444</v>
      </c>
      <c r="O1512" s="608" t="s">
        <v>3430</v>
      </c>
      <c r="P1512" s="608" t="s">
        <v>2159</v>
      </c>
      <c r="Q1512" s="608" t="s">
        <v>3110</v>
      </c>
    </row>
    <row r="1513" spans="1:17">
      <c r="A1513" s="611">
        <v>42779</v>
      </c>
      <c r="B1513" s="611">
        <v>42828</v>
      </c>
      <c r="C1513" s="611">
        <v>42780</v>
      </c>
      <c r="D1513" s="612" t="s">
        <v>3129</v>
      </c>
      <c r="E1513" s="612" t="s">
        <v>3103</v>
      </c>
      <c r="F1513" s="612" t="s">
        <v>3104</v>
      </c>
      <c r="G1513" s="612" t="s">
        <v>3105</v>
      </c>
      <c r="H1513" s="613">
        <v>81</v>
      </c>
      <c r="I1513" s="612">
        <v>5</v>
      </c>
      <c r="J1513" s="614">
        <v>0</v>
      </c>
      <c r="K1513" s="613">
        <f t="shared" si="23"/>
        <v>405</v>
      </c>
      <c r="L1513" s="612" t="s">
        <v>3063</v>
      </c>
      <c r="M1513" s="612" t="s">
        <v>3443</v>
      </c>
      <c r="N1513" s="612" t="s">
        <v>3444</v>
      </c>
      <c r="O1513" s="612" t="s">
        <v>3430</v>
      </c>
      <c r="P1513" s="612" t="s">
        <v>2159</v>
      </c>
      <c r="Q1513" s="612" t="s">
        <v>3106</v>
      </c>
    </row>
    <row r="1514" spans="1:17">
      <c r="A1514" s="607">
        <v>43144</v>
      </c>
      <c r="B1514" s="607">
        <v>43149</v>
      </c>
      <c r="C1514" s="607">
        <v>43151</v>
      </c>
      <c r="D1514" s="608" t="s">
        <v>3129</v>
      </c>
      <c r="E1514" s="608" t="s">
        <v>3130</v>
      </c>
      <c r="F1514" s="608" t="s">
        <v>3108</v>
      </c>
      <c r="G1514" s="608" t="s">
        <v>3131</v>
      </c>
      <c r="H1514" s="609">
        <v>19</v>
      </c>
      <c r="I1514" s="608">
        <v>10</v>
      </c>
      <c r="J1514" s="610">
        <v>0</v>
      </c>
      <c r="K1514" s="609">
        <f t="shared" si="23"/>
        <v>190</v>
      </c>
      <c r="L1514" s="608" t="s">
        <v>3063</v>
      </c>
      <c r="M1514" s="608" t="s">
        <v>3335</v>
      </c>
      <c r="N1514" s="608" t="s">
        <v>3336</v>
      </c>
      <c r="O1514" s="608" t="s">
        <v>3337</v>
      </c>
      <c r="P1514" s="608" t="s">
        <v>389</v>
      </c>
      <c r="Q1514" s="608" t="s">
        <v>3135</v>
      </c>
    </row>
    <row r="1515" spans="1:17">
      <c r="A1515" s="611">
        <v>43144</v>
      </c>
      <c r="B1515" s="611">
        <v>43182</v>
      </c>
      <c r="C1515" s="611">
        <v>43150</v>
      </c>
      <c r="D1515" s="612" t="s">
        <v>3129</v>
      </c>
      <c r="E1515" s="612" t="s">
        <v>3241</v>
      </c>
      <c r="F1515" s="612" t="s">
        <v>3077</v>
      </c>
      <c r="G1515" s="612" t="s">
        <v>3242</v>
      </c>
      <c r="H1515" s="613">
        <v>6</v>
      </c>
      <c r="I1515" s="612">
        <v>10</v>
      </c>
      <c r="J1515" s="614">
        <v>0</v>
      </c>
      <c r="K1515" s="613">
        <f t="shared" si="23"/>
        <v>60</v>
      </c>
      <c r="L1515" s="612" t="s">
        <v>3063</v>
      </c>
      <c r="M1515" s="612" t="s">
        <v>3335</v>
      </c>
      <c r="N1515" s="612" t="s">
        <v>3336</v>
      </c>
      <c r="O1515" s="612" t="s">
        <v>3337</v>
      </c>
      <c r="P1515" s="612" t="s">
        <v>389</v>
      </c>
      <c r="Q1515" s="612" t="s">
        <v>3070</v>
      </c>
    </row>
    <row r="1516" spans="1:17">
      <c r="A1516" s="607">
        <v>42048</v>
      </c>
      <c r="B1516" s="607">
        <v>42131</v>
      </c>
      <c r="C1516" s="607">
        <v>42051</v>
      </c>
      <c r="D1516" s="608" t="s">
        <v>3129</v>
      </c>
      <c r="E1516" s="608" t="s">
        <v>3100</v>
      </c>
      <c r="F1516" s="608" t="s">
        <v>3045</v>
      </c>
      <c r="G1516" s="608" t="s">
        <v>3101</v>
      </c>
      <c r="H1516" s="609">
        <v>34</v>
      </c>
      <c r="I1516" s="608">
        <v>21</v>
      </c>
      <c r="J1516" s="610">
        <v>0</v>
      </c>
      <c r="K1516" s="609">
        <f t="shared" si="23"/>
        <v>714</v>
      </c>
      <c r="L1516" s="608" t="s">
        <v>3063</v>
      </c>
      <c r="M1516" s="608" t="s">
        <v>3335</v>
      </c>
      <c r="N1516" s="608" t="s">
        <v>3336</v>
      </c>
      <c r="O1516" s="608" t="s">
        <v>3337</v>
      </c>
      <c r="P1516" s="608" t="s">
        <v>389</v>
      </c>
      <c r="Q1516" s="608" t="s">
        <v>3102</v>
      </c>
    </row>
    <row r="1517" spans="1:17">
      <c r="A1517" s="611">
        <v>42413</v>
      </c>
      <c r="B1517" s="611">
        <v>42491</v>
      </c>
      <c r="C1517" s="611">
        <v>42420</v>
      </c>
      <c r="D1517" s="612" t="s">
        <v>3129</v>
      </c>
      <c r="E1517" s="612" t="s">
        <v>3375</v>
      </c>
      <c r="F1517" s="612" t="s">
        <v>3081</v>
      </c>
      <c r="G1517" s="612" t="s">
        <v>3376</v>
      </c>
      <c r="H1517" s="613">
        <v>40</v>
      </c>
      <c r="I1517" s="612">
        <v>20</v>
      </c>
      <c r="J1517" s="614">
        <v>0</v>
      </c>
      <c r="K1517" s="613">
        <f t="shared" si="23"/>
        <v>800</v>
      </c>
      <c r="L1517" s="612" t="s">
        <v>3063</v>
      </c>
      <c r="M1517" s="612" t="s">
        <v>3335</v>
      </c>
      <c r="N1517" s="612" t="s">
        <v>3336</v>
      </c>
      <c r="O1517" s="612" t="s">
        <v>3337</v>
      </c>
      <c r="P1517" s="612" t="s">
        <v>389</v>
      </c>
      <c r="Q1517" s="612" t="s">
        <v>3191</v>
      </c>
    </row>
    <row r="1518" spans="1:17">
      <c r="A1518" s="607">
        <v>42779</v>
      </c>
      <c r="B1518" s="607">
        <v>42787</v>
      </c>
      <c r="C1518" s="607">
        <v>42780</v>
      </c>
      <c r="D1518" s="608" t="s">
        <v>3071</v>
      </c>
      <c r="E1518" s="608" t="s">
        <v>3100</v>
      </c>
      <c r="F1518" s="608" t="s">
        <v>3045</v>
      </c>
      <c r="G1518" s="608" t="s">
        <v>3101</v>
      </c>
      <c r="H1518" s="609">
        <v>34</v>
      </c>
      <c r="I1518" s="608">
        <v>30</v>
      </c>
      <c r="J1518" s="610">
        <v>0</v>
      </c>
      <c r="K1518" s="609">
        <f t="shared" si="23"/>
        <v>1020</v>
      </c>
      <c r="L1518" s="608" t="s">
        <v>3072</v>
      </c>
      <c r="M1518" s="608" t="s">
        <v>3298</v>
      </c>
      <c r="N1518" s="608" t="s">
        <v>3299</v>
      </c>
      <c r="O1518" s="608" t="s">
        <v>3297</v>
      </c>
      <c r="P1518" s="608" t="s">
        <v>988</v>
      </c>
      <c r="Q1518" s="608" t="s">
        <v>3102</v>
      </c>
    </row>
    <row r="1519" spans="1:17">
      <c r="A1519" s="611">
        <v>42413</v>
      </c>
      <c r="B1519" s="611">
        <v>42427</v>
      </c>
      <c r="C1519" s="611">
        <v>42423</v>
      </c>
      <c r="D1519" s="612" t="s">
        <v>3071</v>
      </c>
      <c r="E1519" s="612" t="s">
        <v>3281</v>
      </c>
      <c r="F1519" s="612" t="s">
        <v>3104</v>
      </c>
      <c r="G1519" s="612" t="s">
        <v>3282</v>
      </c>
      <c r="H1519" s="613">
        <v>12.5</v>
      </c>
      <c r="I1519" s="612">
        <v>24</v>
      </c>
      <c r="J1519" s="614">
        <v>0</v>
      </c>
      <c r="K1519" s="613">
        <f t="shared" si="23"/>
        <v>300</v>
      </c>
      <c r="L1519" s="612" t="s">
        <v>3072</v>
      </c>
      <c r="M1519" s="612" t="s">
        <v>3298</v>
      </c>
      <c r="N1519" s="612" t="s">
        <v>3299</v>
      </c>
      <c r="O1519" s="612" t="s">
        <v>3297</v>
      </c>
      <c r="P1519" s="612" t="s">
        <v>988</v>
      </c>
      <c r="Q1519" s="612" t="s">
        <v>3106</v>
      </c>
    </row>
    <row r="1520" spans="1:17">
      <c r="A1520" s="607">
        <v>42779</v>
      </c>
      <c r="B1520" s="607">
        <v>42874</v>
      </c>
      <c r="C1520" s="607">
        <v>42786</v>
      </c>
      <c r="D1520" s="608" t="s">
        <v>3071</v>
      </c>
      <c r="E1520" s="608" t="s">
        <v>3107</v>
      </c>
      <c r="F1520" s="608" t="s">
        <v>3108</v>
      </c>
      <c r="G1520" s="608" t="s">
        <v>3109</v>
      </c>
      <c r="H1520" s="609">
        <v>18</v>
      </c>
      <c r="I1520" s="608">
        <v>28</v>
      </c>
      <c r="J1520" s="610">
        <v>0</v>
      </c>
      <c r="K1520" s="609">
        <f t="shared" si="23"/>
        <v>504</v>
      </c>
      <c r="L1520" s="608" t="s">
        <v>3072</v>
      </c>
      <c r="M1520" s="608" t="s">
        <v>3298</v>
      </c>
      <c r="N1520" s="608" t="s">
        <v>3299</v>
      </c>
      <c r="O1520" s="608" t="s">
        <v>3297</v>
      </c>
      <c r="P1520" s="608" t="s">
        <v>988</v>
      </c>
      <c r="Q1520" s="608" t="s">
        <v>3110</v>
      </c>
    </row>
    <row r="1521" spans="1:17">
      <c r="A1521" s="611">
        <v>42048</v>
      </c>
      <c r="B1521" s="611">
        <v>42139</v>
      </c>
      <c r="C1521" s="611">
        <v>42048</v>
      </c>
      <c r="D1521" s="612" t="s">
        <v>3071</v>
      </c>
      <c r="E1521" s="612" t="s">
        <v>3323</v>
      </c>
      <c r="F1521" s="612" t="s">
        <v>3081</v>
      </c>
      <c r="G1521" s="612" t="s">
        <v>3324</v>
      </c>
      <c r="H1521" s="613">
        <v>25</v>
      </c>
      <c r="I1521" s="612">
        <v>6</v>
      </c>
      <c r="J1521" s="614">
        <v>0</v>
      </c>
      <c r="K1521" s="613">
        <f t="shared" si="23"/>
        <v>150</v>
      </c>
      <c r="L1521" s="612" t="s">
        <v>3072</v>
      </c>
      <c r="M1521" s="612" t="s">
        <v>3298</v>
      </c>
      <c r="N1521" s="612" t="s">
        <v>3299</v>
      </c>
      <c r="O1521" s="612" t="s">
        <v>3297</v>
      </c>
      <c r="P1521" s="612" t="s">
        <v>988</v>
      </c>
      <c r="Q1521" s="612" t="s">
        <v>3191</v>
      </c>
    </row>
    <row r="1522" spans="1:17">
      <c r="A1522" s="607">
        <v>43145</v>
      </c>
      <c r="B1522" s="607">
        <v>43205</v>
      </c>
      <c r="C1522" s="607">
        <v>43150</v>
      </c>
      <c r="D1522" s="608" t="s">
        <v>3084</v>
      </c>
      <c r="E1522" s="608" t="s">
        <v>3180</v>
      </c>
      <c r="F1522" s="608" t="s">
        <v>3108</v>
      </c>
      <c r="G1522" s="608" t="s">
        <v>3131</v>
      </c>
      <c r="H1522" s="609">
        <v>18</v>
      </c>
      <c r="I1522" s="608">
        <v>8</v>
      </c>
      <c r="J1522" s="610">
        <v>0</v>
      </c>
      <c r="K1522" s="609">
        <f t="shared" si="23"/>
        <v>144</v>
      </c>
      <c r="L1522" s="608" t="s">
        <v>3072</v>
      </c>
      <c r="M1522" s="608" t="s">
        <v>3412</v>
      </c>
      <c r="N1522" s="608" t="s">
        <v>3413</v>
      </c>
      <c r="O1522" s="608" t="s">
        <v>3414</v>
      </c>
      <c r="P1522" s="608" t="s">
        <v>1436</v>
      </c>
      <c r="Q1522" s="608" t="s">
        <v>3183</v>
      </c>
    </row>
    <row r="1523" spans="1:17">
      <c r="A1523" s="611">
        <v>42780</v>
      </c>
      <c r="B1523" s="611">
        <v>42842</v>
      </c>
      <c r="C1523" s="611">
        <v>42789</v>
      </c>
      <c r="D1523" s="612" t="s">
        <v>3084</v>
      </c>
      <c r="E1523" s="612" t="s">
        <v>3265</v>
      </c>
      <c r="F1523" s="612" t="s">
        <v>3104</v>
      </c>
      <c r="G1523" s="612" t="s">
        <v>3266</v>
      </c>
      <c r="H1523" s="613">
        <v>9.1999999999999993</v>
      </c>
      <c r="I1523" s="612">
        <v>2</v>
      </c>
      <c r="J1523" s="614">
        <v>0</v>
      </c>
      <c r="K1523" s="613">
        <f t="shared" si="23"/>
        <v>18.399999999999999</v>
      </c>
      <c r="L1523" s="612" t="s">
        <v>3072</v>
      </c>
      <c r="M1523" s="612" t="s">
        <v>3412</v>
      </c>
      <c r="N1523" s="612" t="s">
        <v>3413</v>
      </c>
      <c r="O1523" s="612" t="s">
        <v>3414</v>
      </c>
      <c r="P1523" s="612" t="s">
        <v>1436</v>
      </c>
      <c r="Q1523" s="612" t="s">
        <v>3106</v>
      </c>
    </row>
    <row r="1524" spans="1:17">
      <c r="A1524" s="607">
        <v>43145</v>
      </c>
      <c r="B1524" s="607">
        <v>43214</v>
      </c>
      <c r="C1524" s="607">
        <v>43152</v>
      </c>
      <c r="D1524" s="608" t="s">
        <v>3084</v>
      </c>
      <c r="E1524" s="608" t="s">
        <v>3355</v>
      </c>
      <c r="F1524" s="608" t="s">
        <v>3108</v>
      </c>
      <c r="G1524" s="608" t="s">
        <v>3356</v>
      </c>
      <c r="H1524" s="609">
        <v>263.5</v>
      </c>
      <c r="I1524" s="608">
        <v>8</v>
      </c>
      <c r="J1524" s="610">
        <v>0</v>
      </c>
      <c r="K1524" s="609">
        <f t="shared" si="23"/>
        <v>2108</v>
      </c>
      <c r="L1524" s="608" t="s">
        <v>3072</v>
      </c>
      <c r="M1524" s="608" t="s">
        <v>3412</v>
      </c>
      <c r="N1524" s="608" t="s">
        <v>3413</v>
      </c>
      <c r="O1524" s="608" t="s">
        <v>3414</v>
      </c>
      <c r="P1524" s="608" t="s">
        <v>1436</v>
      </c>
      <c r="Q1524" s="608" t="s">
        <v>3110</v>
      </c>
    </row>
    <row r="1525" spans="1:17">
      <c r="A1525" s="611">
        <v>42414</v>
      </c>
      <c r="B1525" s="611">
        <v>42435</v>
      </c>
      <c r="C1525" s="611">
        <v>42419</v>
      </c>
      <c r="D1525" s="612" t="s">
        <v>3084</v>
      </c>
      <c r="E1525" s="612" t="s">
        <v>3225</v>
      </c>
      <c r="F1525" s="612" t="s">
        <v>3108</v>
      </c>
      <c r="G1525" s="612" t="s">
        <v>3226</v>
      </c>
      <c r="H1525" s="613">
        <v>46</v>
      </c>
      <c r="I1525" s="612">
        <v>9</v>
      </c>
      <c r="J1525" s="614">
        <v>0</v>
      </c>
      <c r="K1525" s="613">
        <f t="shared" si="23"/>
        <v>414</v>
      </c>
      <c r="L1525" s="612" t="s">
        <v>3072</v>
      </c>
      <c r="M1525" s="612" t="s">
        <v>3412</v>
      </c>
      <c r="N1525" s="612" t="s">
        <v>3413</v>
      </c>
      <c r="O1525" s="612" t="s">
        <v>3414</v>
      </c>
      <c r="P1525" s="612" t="s">
        <v>1436</v>
      </c>
      <c r="Q1525" s="612" t="s">
        <v>3055</v>
      </c>
    </row>
    <row r="1526" spans="1:17">
      <c r="A1526" s="607">
        <v>43145</v>
      </c>
      <c r="B1526" s="607">
        <v>43172</v>
      </c>
      <c r="C1526" s="607">
        <v>43151</v>
      </c>
      <c r="D1526" s="608" t="s">
        <v>3199</v>
      </c>
      <c r="E1526" s="608" t="s">
        <v>3253</v>
      </c>
      <c r="F1526" s="608" t="s">
        <v>3081</v>
      </c>
      <c r="G1526" s="608" t="s">
        <v>3254</v>
      </c>
      <c r="H1526" s="609">
        <v>19.45</v>
      </c>
      <c r="I1526" s="608">
        <v>16</v>
      </c>
      <c r="J1526" s="610">
        <v>0.2</v>
      </c>
      <c r="K1526" s="609">
        <f t="shared" si="23"/>
        <v>311.2</v>
      </c>
      <c r="L1526" s="608" t="s">
        <v>3072</v>
      </c>
      <c r="M1526" s="608" t="s">
        <v>3381</v>
      </c>
      <c r="N1526" s="608" t="s">
        <v>3382</v>
      </c>
      <c r="O1526" s="608" t="s">
        <v>3383</v>
      </c>
      <c r="P1526" s="608" t="s">
        <v>982</v>
      </c>
      <c r="Q1526" s="608" t="s">
        <v>3055</v>
      </c>
    </row>
    <row r="1527" spans="1:17">
      <c r="A1527" s="611">
        <v>43145</v>
      </c>
      <c r="B1527" s="611">
        <v>43154</v>
      </c>
      <c r="C1527" s="611">
        <v>43150</v>
      </c>
      <c r="D1527" s="612" t="s">
        <v>3199</v>
      </c>
      <c r="E1527" s="612" t="s">
        <v>3293</v>
      </c>
      <c r="F1527" s="612" t="s">
        <v>3053</v>
      </c>
      <c r="G1527" s="612" t="s">
        <v>3294</v>
      </c>
      <c r="H1527" s="613">
        <v>33.25</v>
      </c>
      <c r="I1527" s="612">
        <v>3</v>
      </c>
      <c r="J1527" s="614">
        <v>0</v>
      </c>
      <c r="K1527" s="613">
        <f t="shared" si="23"/>
        <v>99.75</v>
      </c>
      <c r="L1527" s="612" t="s">
        <v>3072</v>
      </c>
      <c r="M1527" s="612" t="s">
        <v>3381</v>
      </c>
      <c r="N1527" s="612" t="s">
        <v>3382</v>
      </c>
      <c r="O1527" s="612" t="s">
        <v>3383</v>
      </c>
      <c r="P1527" s="612" t="s">
        <v>982</v>
      </c>
      <c r="Q1527" s="612" t="s">
        <v>3150</v>
      </c>
    </row>
    <row r="1528" spans="1:17">
      <c r="A1528" s="607">
        <v>42780</v>
      </c>
      <c r="B1528" s="607">
        <v>42814</v>
      </c>
      <c r="C1528" s="607">
        <v>42785</v>
      </c>
      <c r="D1528" s="608" t="s">
        <v>3199</v>
      </c>
      <c r="E1528" s="608" t="s">
        <v>3342</v>
      </c>
      <c r="F1528" s="608" t="s">
        <v>3104</v>
      </c>
      <c r="G1528" s="608" t="s">
        <v>3343</v>
      </c>
      <c r="H1528" s="609">
        <v>14</v>
      </c>
      <c r="I1528" s="608">
        <v>10</v>
      </c>
      <c r="J1528" s="610">
        <v>0.2</v>
      </c>
      <c r="K1528" s="609">
        <f t="shared" si="23"/>
        <v>140</v>
      </c>
      <c r="L1528" s="608" t="s">
        <v>3072</v>
      </c>
      <c r="M1528" s="608" t="s">
        <v>3381</v>
      </c>
      <c r="N1528" s="608" t="s">
        <v>3382</v>
      </c>
      <c r="O1528" s="608" t="s">
        <v>3383</v>
      </c>
      <c r="P1528" s="608" t="s">
        <v>982</v>
      </c>
      <c r="Q1528" s="608" t="s">
        <v>3157</v>
      </c>
    </row>
    <row r="1529" spans="1:17">
      <c r="A1529" s="611">
        <v>43145</v>
      </c>
      <c r="B1529" s="611">
        <v>43220</v>
      </c>
      <c r="C1529" s="611">
        <v>43154</v>
      </c>
      <c r="D1529" s="612" t="s">
        <v>3199</v>
      </c>
      <c r="E1529" s="612" t="s">
        <v>3241</v>
      </c>
      <c r="F1529" s="612" t="s">
        <v>3077</v>
      </c>
      <c r="G1529" s="612" t="s">
        <v>3242</v>
      </c>
      <c r="H1529" s="613">
        <v>6</v>
      </c>
      <c r="I1529" s="612">
        <v>3</v>
      </c>
      <c r="J1529" s="614">
        <v>0.2</v>
      </c>
      <c r="K1529" s="613">
        <f t="shared" si="23"/>
        <v>18</v>
      </c>
      <c r="L1529" s="612" t="s">
        <v>3072</v>
      </c>
      <c r="M1529" s="612" t="s">
        <v>3381</v>
      </c>
      <c r="N1529" s="612" t="s">
        <v>3382</v>
      </c>
      <c r="O1529" s="612" t="s">
        <v>3383</v>
      </c>
      <c r="P1529" s="612" t="s">
        <v>982</v>
      </c>
      <c r="Q1529" s="612" t="s">
        <v>3070</v>
      </c>
    </row>
    <row r="1530" spans="1:17">
      <c r="A1530" s="607">
        <v>42781</v>
      </c>
      <c r="B1530" s="607">
        <v>42784</v>
      </c>
      <c r="C1530" s="607">
        <v>42785</v>
      </c>
      <c r="D1530" s="608" t="s">
        <v>3059</v>
      </c>
      <c r="E1530" s="608" t="s">
        <v>3143</v>
      </c>
      <c r="F1530" s="608" t="s">
        <v>3123</v>
      </c>
      <c r="G1530" s="608" t="s">
        <v>3144</v>
      </c>
      <c r="H1530" s="609">
        <v>32.799999999999997</v>
      </c>
      <c r="I1530" s="608">
        <v>9</v>
      </c>
      <c r="J1530" s="610">
        <v>0.1</v>
      </c>
      <c r="K1530" s="609">
        <f t="shared" si="23"/>
        <v>295.2</v>
      </c>
      <c r="L1530" s="608" t="s">
        <v>3072</v>
      </c>
      <c r="M1530" s="608" t="s">
        <v>3174</v>
      </c>
      <c r="N1530" s="608" t="s">
        <v>3175</v>
      </c>
      <c r="O1530" s="608" t="s">
        <v>3176</v>
      </c>
      <c r="P1530" s="608" t="s">
        <v>910</v>
      </c>
      <c r="Q1530" s="608" t="s">
        <v>3067</v>
      </c>
    </row>
    <row r="1531" spans="1:17">
      <c r="A1531" s="611">
        <v>43146</v>
      </c>
      <c r="B1531" s="611">
        <v>43180</v>
      </c>
      <c r="C1531" s="611">
        <v>43151</v>
      </c>
      <c r="D1531" s="612" t="s">
        <v>3059</v>
      </c>
      <c r="E1531" s="612" t="s">
        <v>3189</v>
      </c>
      <c r="F1531" s="612" t="s">
        <v>3061</v>
      </c>
      <c r="G1531" s="612" t="s">
        <v>3190</v>
      </c>
      <c r="H1531" s="613">
        <v>30</v>
      </c>
      <c r="I1531" s="612">
        <v>20</v>
      </c>
      <c r="J1531" s="614">
        <v>0.1</v>
      </c>
      <c r="K1531" s="613">
        <f t="shared" si="23"/>
        <v>600</v>
      </c>
      <c r="L1531" s="612" t="s">
        <v>3072</v>
      </c>
      <c r="M1531" s="612" t="s">
        <v>3174</v>
      </c>
      <c r="N1531" s="612" t="s">
        <v>3175</v>
      </c>
      <c r="O1531" s="612" t="s">
        <v>3176</v>
      </c>
      <c r="P1531" s="612" t="s">
        <v>910</v>
      </c>
      <c r="Q1531" s="612" t="s">
        <v>3191</v>
      </c>
    </row>
    <row r="1532" spans="1:17">
      <c r="A1532" s="607">
        <v>43146</v>
      </c>
      <c r="B1532" s="607">
        <v>43219</v>
      </c>
      <c r="C1532" s="607">
        <v>43153</v>
      </c>
      <c r="D1532" s="608" t="s">
        <v>3059</v>
      </c>
      <c r="E1532" s="608" t="s">
        <v>3111</v>
      </c>
      <c r="F1532" s="608" t="s">
        <v>3045</v>
      </c>
      <c r="G1532" s="608" t="s">
        <v>3112</v>
      </c>
      <c r="H1532" s="609">
        <v>12.5</v>
      </c>
      <c r="I1532" s="608">
        <v>9</v>
      </c>
      <c r="J1532" s="610">
        <v>0.1</v>
      </c>
      <c r="K1532" s="609">
        <f t="shared" si="23"/>
        <v>112.5</v>
      </c>
      <c r="L1532" s="608" t="s">
        <v>3072</v>
      </c>
      <c r="M1532" s="608" t="s">
        <v>3174</v>
      </c>
      <c r="N1532" s="608" t="s">
        <v>3175</v>
      </c>
      <c r="O1532" s="608" t="s">
        <v>3176</v>
      </c>
      <c r="P1532" s="608" t="s">
        <v>910</v>
      </c>
      <c r="Q1532" s="608" t="s">
        <v>3051</v>
      </c>
    </row>
    <row r="1533" spans="1:17">
      <c r="A1533" s="611">
        <v>42415</v>
      </c>
      <c r="B1533" s="611">
        <v>42452</v>
      </c>
      <c r="C1533" s="611">
        <v>42419</v>
      </c>
      <c r="D1533" s="612" t="s">
        <v>3158</v>
      </c>
      <c r="E1533" s="612" t="s">
        <v>3220</v>
      </c>
      <c r="F1533" s="612" t="s">
        <v>3123</v>
      </c>
      <c r="G1533" s="612" t="s">
        <v>3221</v>
      </c>
      <c r="H1533" s="613">
        <v>123.79</v>
      </c>
      <c r="I1533" s="612">
        <v>8</v>
      </c>
      <c r="J1533" s="614">
        <v>0.05</v>
      </c>
      <c r="K1533" s="613">
        <f t="shared" si="23"/>
        <v>990.32</v>
      </c>
      <c r="L1533" s="612" t="s">
        <v>3047</v>
      </c>
      <c r="M1533" s="612" t="s">
        <v>3298</v>
      </c>
      <c r="N1533" s="612" t="s">
        <v>3299</v>
      </c>
      <c r="O1533" s="612" t="s">
        <v>3297</v>
      </c>
      <c r="P1533" s="612" t="s">
        <v>988</v>
      </c>
      <c r="Q1533" s="612" t="s">
        <v>3150</v>
      </c>
    </row>
    <row r="1534" spans="1:17">
      <c r="A1534" s="607">
        <v>42781</v>
      </c>
      <c r="B1534" s="607">
        <v>42796</v>
      </c>
      <c r="C1534" s="607">
        <v>42791</v>
      </c>
      <c r="D1534" s="608" t="s">
        <v>3158</v>
      </c>
      <c r="E1534" s="608" t="s">
        <v>3193</v>
      </c>
      <c r="F1534" s="608" t="s">
        <v>3077</v>
      </c>
      <c r="G1534" s="608" t="s">
        <v>3194</v>
      </c>
      <c r="H1534" s="609">
        <v>25.89</v>
      </c>
      <c r="I1534" s="608">
        <v>20</v>
      </c>
      <c r="J1534" s="610">
        <v>0.05</v>
      </c>
      <c r="K1534" s="609">
        <f t="shared" si="23"/>
        <v>517.79999999999995</v>
      </c>
      <c r="L1534" s="608" t="s">
        <v>3047</v>
      </c>
      <c r="M1534" s="608" t="s">
        <v>3298</v>
      </c>
      <c r="N1534" s="608" t="s">
        <v>3299</v>
      </c>
      <c r="O1534" s="608" t="s">
        <v>3297</v>
      </c>
      <c r="P1534" s="608" t="s">
        <v>988</v>
      </c>
      <c r="Q1534" s="608" t="s">
        <v>3195</v>
      </c>
    </row>
    <row r="1535" spans="1:17">
      <c r="A1535" s="611">
        <v>42050</v>
      </c>
      <c r="B1535" s="611">
        <v>42147</v>
      </c>
      <c r="C1535" s="611">
        <v>42058</v>
      </c>
      <c r="D1535" s="612" t="s">
        <v>3158</v>
      </c>
      <c r="E1535" s="612" t="s">
        <v>3136</v>
      </c>
      <c r="F1535" s="612" t="s">
        <v>3045</v>
      </c>
      <c r="G1535" s="612" t="s">
        <v>3117</v>
      </c>
      <c r="H1535" s="613">
        <v>55</v>
      </c>
      <c r="I1535" s="612">
        <v>15</v>
      </c>
      <c r="J1535" s="614">
        <v>0</v>
      </c>
      <c r="K1535" s="613">
        <f t="shared" si="23"/>
        <v>825</v>
      </c>
      <c r="L1535" s="612" t="s">
        <v>3047</v>
      </c>
      <c r="M1535" s="612" t="s">
        <v>3476</v>
      </c>
      <c r="N1535" s="612" t="s">
        <v>3477</v>
      </c>
      <c r="O1535" s="612" t="s">
        <v>3478</v>
      </c>
      <c r="P1535" s="612" t="s">
        <v>910</v>
      </c>
      <c r="Q1535" s="612" t="s">
        <v>3102</v>
      </c>
    </row>
    <row r="1536" spans="1:17">
      <c r="A1536" s="607">
        <v>42415</v>
      </c>
      <c r="B1536" s="607">
        <v>42424</v>
      </c>
      <c r="C1536" s="607">
        <v>42423</v>
      </c>
      <c r="D1536" s="608" t="s">
        <v>3158</v>
      </c>
      <c r="E1536" s="608" t="s">
        <v>3148</v>
      </c>
      <c r="F1536" s="608" t="s">
        <v>3081</v>
      </c>
      <c r="G1536" s="608" t="s">
        <v>3149</v>
      </c>
      <c r="H1536" s="609">
        <v>13</v>
      </c>
      <c r="I1536" s="608">
        <v>2</v>
      </c>
      <c r="J1536" s="610">
        <v>0.2</v>
      </c>
      <c r="K1536" s="609">
        <f t="shared" si="23"/>
        <v>26</v>
      </c>
      <c r="L1536" s="608" t="s">
        <v>3047</v>
      </c>
      <c r="M1536" s="608" t="s">
        <v>3476</v>
      </c>
      <c r="N1536" s="608" t="s">
        <v>3477</v>
      </c>
      <c r="O1536" s="608" t="s">
        <v>3478</v>
      </c>
      <c r="P1536" s="608" t="s">
        <v>910</v>
      </c>
      <c r="Q1536" s="608" t="s">
        <v>3150</v>
      </c>
    </row>
    <row r="1537" spans="1:17">
      <c r="A1537" s="611">
        <v>42782</v>
      </c>
      <c r="B1537" s="611">
        <v>42831</v>
      </c>
      <c r="C1537" s="611">
        <v>42782</v>
      </c>
      <c r="D1537" s="612" t="s">
        <v>3288</v>
      </c>
      <c r="E1537" s="612" t="s">
        <v>3180</v>
      </c>
      <c r="F1537" s="612" t="s">
        <v>3108</v>
      </c>
      <c r="G1537" s="612" t="s">
        <v>3131</v>
      </c>
      <c r="H1537" s="613">
        <v>18</v>
      </c>
      <c r="I1537" s="612">
        <v>6</v>
      </c>
      <c r="J1537" s="614">
        <v>0</v>
      </c>
      <c r="K1537" s="613">
        <f t="shared" si="23"/>
        <v>108</v>
      </c>
      <c r="L1537" s="612" t="s">
        <v>3063</v>
      </c>
      <c r="M1537" s="612" t="s">
        <v>3161</v>
      </c>
      <c r="N1537" s="612" t="s">
        <v>3162</v>
      </c>
      <c r="O1537" s="612" t="s">
        <v>3163</v>
      </c>
      <c r="P1537" s="612" t="s">
        <v>2336</v>
      </c>
      <c r="Q1537" s="612" t="s">
        <v>3183</v>
      </c>
    </row>
    <row r="1538" spans="1:17">
      <c r="A1538" s="607">
        <v>42051</v>
      </c>
      <c r="B1538" s="607">
        <v>42142</v>
      </c>
      <c r="C1538" s="607">
        <v>42051</v>
      </c>
      <c r="D1538" s="608" t="s">
        <v>3288</v>
      </c>
      <c r="E1538" s="608" t="s">
        <v>3100</v>
      </c>
      <c r="F1538" s="608" t="s">
        <v>3045</v>
      </c>
      <c r="G1538" s="608" t="s">
        <v>3101</v>
      </c>
      <c r="H1538" s="609">
        <v>34</v>
      </c>
      <c r="I1538" s="608">
        <v>60</v>
      </c>
      <c r="J1538" s="610">
        <v>0</v>
      </c>
      <c r="K1538" s="609">
        <f t="shared" si="23"/>
        <v>2040</v>
      </c>
      <c r="L1538" s="608" t="s">
        <v>3063</v>
      </c>
      <c r="M1538" s="608" t="s">
        <v>3161</v>
      </c>
      <c r="N1538" s="608" t="s">
        <v>3162</v>
      </c>
      <c r="O1538" s="608" t="s">
        <v>3163</v>
      </c>
      <c r="P1538" s="608" t="s">
        <v>2336</v>
      </c>
      <c r="Q1538" s="608" t="s">
        <v>3102</v>
      </c>
    </row>
    <row r="1539" spans="1:17">
      <c r="A1539" s="611">
        <v>42416</v>
      </c>
      <c r="B1539" s="611">
        <v>42496</v>
      </c>
      <c r="C1539" s="611">
        <v>42416</v>
      </c>
      <c r="D1539" s="612" t="s">
        <v>3288</v>
      </c>
      <c r="E1539" s="612" t="s">
        <v>3293</v>
      </c>
      <c r="F1539" s="612" t="s">
        <v>3053</v>
      </c>
      <c r="G1539" s="612" t="s">
        <v>3294</v>
      </c>
      <c r="H1539" s="613">
        <v>33.25</v>
      </c>
      <c r="I1539" s="612">
        <v>30</v>
      </c>
      <c r="J1539" s="614">
        <v>0</v>
      </c>
      <c r="K1539" s="613">
        <f t="shared" ref="K1539:K1602" si="24">I1539*H1539</f>
        <v>997.5</v>
      </c>
      <c r="L1539" s="612" t="s">
        <v>3063</v>
      </c>
      <c r="M1539" s="612" t="s">
        <v>3161</v>
      </c>
      <c r="N1539" s="612" t="s">
        <v>3162</v>
      </c>
      <c r="O1539" s="612" t="s">
        <v>3163</v>
      </c>
      <c r="P1539" s="612" t="s">
        <v>2336</v>
      </c>
      <c r="Q1539" s="612" t="s">
        <v>3150</v>
      </c>
    </row>
    <row r="1540" spans="1:17">
      <c r="A1540" s="607">
        <v>42416</v>
      </c>
      <c r="B1540" s="607">
        <v>42481</v>
      </c>
      <c r="C1540" s="607">
        <v>42422</v>
      </c>
      <c r="D1540" s="608" t="s">
        <v>3288</v>
      </c>
      <c r="E1540" s="608" t="s">
        <v>3091</v>
      </c>
      <c r="F1540" s="608" t="s">
        <v>3053</v>
      </c>
      <c r="G1540" s="608" t="s">
        <v>3092</v>
      </c>
      <c r="H1540" s="609">
        <v>19.5</v>
      </c>
      <c r="I1540" s="608">
        <v>24</v>
      </c>
      <c r="J1540" s="610">
        <v>0</v>
      </c>
      <c r="K1540" s="609">
        <f t="shared" si="24"/>
        <v>468</v>
      </c>
      <c r="L1540" s="608" t="s">
        <v>3063</v>
      </c>
      <c r="M1540" s="608" t="s">
        <v>3161</v>
      </c>
      <c r="N1540" s="608" t="s">
        <v>3162</v>
      </c>
      <c r="O1540" s="608" t="s">
        <v>3163</v>
      </c>
      <c r="P1540" s="608" t="s">
        <v>2336</v>
      </c>
      <c r="Q1540" s="608" t="s">
        <v>3093</v>
      </c>
    </row>
    <row r="1541" spans="1:17">
      <c r="A1541" s="611">
        <v>42782</v>
      </c>
      <c r="B1541" s="611">
        <v>42848</v>
      </c>
      <c r="C1541" s="611">
        <v>42789</v>
      </c>
      <c r="D1541" s="612" t="s">
        <v>3288</v>
      </c>
      <c r="E1541" s="612" t="s">
        <v>3085</v>
      </c>
      <c r="F1541" s="612" t="s">
        <v>3053</v>
      </c>
      <c r="G1541" s="612" t="s">
        <v>3086</v>
      </c>
      <c r="H1541" s="613">
        <v>21</v>
      </c>
      <c r="I1541" s="612">
        <v>52</v>
      </c>
      <c r="J1541" s="614">
        <v>0</v>
      </c>
      <c r="K1541" s="613">
        <f t="shared" si="24"/>
        <v>1092</v>
      </c>
      <c r="L1541" s="612" t="s">
        <v>3063</v>
      </c>
      <c r="M1541" s="612" t="s">
        <v>3161</v>
      </c>
      <c r="N1541" s="612" t="s">
        <v>3162</v>
      </c>
      <c r="O1541" s="612" t="s">
        <v>3163</v>
      </c>
      <c r="P1541" s="612" t="s">
        <v>2336</v>
      </c>
      <c r="Q1541" s="612" t="s">
        <v>3090</v>
      </c>
    </row>
    <row r="1542" spans="1:17">
      <c r="A1542" s="607">
        <v>42416</v>
      </c>
      <c r="B1542" s="607">
        <v>42462</v>
      </c>
      <c r="C1542" s="607">
        <v>42423</v>
      </c>
      <c r="D1542" s="608" t="s">
        <v>3129</v>
      </c>
      <c r="E1542" s="608" t="s">
        <v>3215</v>
      </c>
      <c r="F1542" s="608" t="s">
        <v>3077</v>
      </c>
      <c r="G1542" s="608" t="s">
        <v>3216</v>
      </c>
      <c r="H1542" s="609">
        <v>18.399999999999999</v>
      </c>
      <c r="I1542" s="608">
        <v>25</v>
      </c>
      <c r="J1542" s="610">
        <v>0</v>
      </c>
      <c r="K1542" s="609">
        <f t="shared" si="24"/>
        <v>459.99999999999994</v>
      </c>
      <c r="L1542" s="608" t="s">
        <v>3047</v>
      </c>
      <c r="M1542" s="608" t="s">
        <v>3248</v>
      </c>
      <c r="N1542" s="608" t="s">
        <v>3249</v>
      </c>
      <c r="O1542" s="608" t="s">
        <v>3250</v>
      </c>
      <c r="P1542" s="608" t="s">
        <v>1303</v>
      </c>
      <c r="Q1542" s="608" t="s">
        <v>3079</v>
      </c>
    </row>
    <row r="1543" spans="1:17">
      <c r="A1543" s="611">
        <v>42051</v>
      </c>
      <c r="B1543" s="611">
        <v>42136</v>
      </c>
      <c r="C1543" s="611">
        <v>42052</v>
      </c>
      <c r="D1543" s="612" t="s">
        <v>3129</v>
      </c>
      <c r="E1543" s="612" t="s">
        <v>3210</v>
      </c>
      <c r="F1543" s="612" t="s">
        <v>3108</v>
      </c>
      <c r="G1543" s="612" t="s">
        <v>3211</v>
      </c>
      <c r="H1543" s="613">
        <v>18</v>
      </c>
      <c r="I1543" s="612">
        <v>21</v>
      </c>
      <c r="J1543" s="614">
        <v>0.25</v>
      </c>
      <c r="K1543" s="613">
        <f t="shared" si="24"/>
        <v>378</v>
      </c>
      <c r="L1543" s="612" t="s">
        <v>3047</v>
      </c>
      <c r="M1543" s="612" t="s">
        <v>3248</v>
      </c>
      <c r="N1543" s="612" t="s">
        <v>3249</v>
      </c>
      <c r="O1543" s="612" t="s">
        <v>3250</v>
      </c>
      <c r="P1543" s="612" t="s">
        <v>1303</v>
      </c>
      <c r="Q1543" s="612" t="s">
        <v>3115</v>
      </c>
    </row>
    <row r="1544" spans="1:17">
      <c r="A1544" s="607">
        <v>43147</v>
      </c>
      <c r="B1544" s="607">
        <v>43239</v>
      </c>
      <c r="C1544" s="607">
        <v>43153</v>
      </c>
      <c r="D1544" s="608" t="s">
        <v>3129</v>
      </c>
      <c r="E1544" s="608" t="s">
        <v>3362</v>
      </c>
      <c r="F1544" s="608" t="s">
        <v>3104</v>
      </c>
      <c r="G1544" s="608" t="s">
        <v>3363</v>
      </c>
      <c r="H1544" s="609">
        <v>9.5</v>
      </c>
      <c r="I1544" s="608">
        <v>40</v>
      </c>
      <c r="J1544" s="610">
        <v>0.25</v>
      </c>
      <c r="K1544" s="609">
        <f t="shared" si="24"/>
        <v>380</v>
      </c>
      <c r="L1544" s="608" t="s">
        <v>3047</v>
      </c>
      <c r="M1544" s="608" t="s">
        <v>3248</v>
      </c>
      <c r="N1544" s="608" t="s">
        <v>3249</v>
      </c>
      <c r="O1544" s="608" t="s">
        <v>3250</v>
      </c>
      <c r="P1544" s="608" t="s">
        <v>1303</v>
      </c>
      <c r="Q1544" s="608" t="s">
        <v>3367</v>
      </c>
    </row>
    <row r="1545" spans="1:17">
      <c r="A1545" s="611">
        <v>42782</v>
      </c>
      <c r="B1545" s="611">
        <v>42837</v>
      </c>
      <c r="C1545" s="611">
        <v>42783</v>
      </c>
      <c r="D1545" s="612" t="s">
        <v>3129</v>
      </c>
      <c r="E1545" s="612" t="s">
        <v>3241</v>
      </c>
      <c r="F1545" s="612" t="s">
        <v>3077</v>
      </c>
      <c r="G1545" s="612" t="s">
        <v>3242</v>
      </c>
      <c r="H1545" s="613">
        <v>6</v>
      </c>
      <c r="I1545" s="612">
        <v>6</v>
      </c>
      <c r="J1545" s="614">
        <v>0</v>
      </c>
      <c r="K1545" s="613">
        <f t="shared" si="24"/>
        <v>36</v>
      </c>
      <c r="L1545" s="612" t="s">
        <v>3047</v>
      </c>
      <c r="M1545" s="612" t="s">
        <v>3248</v>
      </c>
      <c r="N1545" s="612" t="s">
        <v>3249</v>
      </c>
      <c r="O1545" s="612" t="s">
        <v>3250</v>
      </c>
      <c r="P1545" s="612" t="s">
        <v>1303</v>
      </c>
      <c r="Q1545" s="612" t="s">
        <v>3070</v>
      </c>
    </row>
    <row r="1546" spans="1:17">
      <c r="A1546" s="607">
        <v>42785</v>
      </c>
      <c r="B1546" s="607">
        <v>42833</v>
      </c>
      <c r="C1546" s="607">
        <v>42793</v>
      </c>
      <c r="D1546" s="608" t="s">
        <v>3084</v>
      </c>
      <c r="E1546" s="608" t="s">
        <v>3273</v>
      </c>
      <c r="F1546" s="608" t="s">
        <v>3108</v>
      </c>
      <c r="G1546" s="608" t="s">
        <v>3274</v>
      </c>
      <c r="H1546" s="609">
        <v>18</v>
      </c>
      <c r="I1546" s="608">
        <v>4</v>
      </c>
      <c r="J1546" s="610">
        <v>0.25</v>
      </c>
      <c r="K1546" s="609">
        <f t="shared" si="24"/>
        <v>72</v>
      </c>
      <c r="L1546" s="608" t="s">
        <v>3047</v>
      </c>
      <c r="M1546" s="608" t="s">
        <v>3422</v>
      </c>
      <c r="N1546" s="608" t="s">
        <v>3423</v>
      </c>
      <c r="O1546" s="608" t="s">
        <v>3424</v>
      </c>
      <c r="P1546" s="608" t="s">
        <v>3156</v>
      </c>
      <c r="Q1546" s="608" t="s">
        <v>3135</v>
      </c>
    </row>
    <row r="1547" spans="1:17">
      <c r="A1547" s="611">
        <v>42785</v>
      </c>
      <c r="B1547" s="611">
        <v>42884</v>
      </c>
      <c r="C1547" s="611">
        <v>42792</v>
      </c>
      <c r="D1547" s="612" t="s">
        <v>3084</v>
      </c>
      <c r="E1547" s="612" t="s">
        <v>3300</v>
      </c>
      <c r="F1547" s="612" t="s">
        <v>3077</v>
      </c>
      <c r="G1547" s="612" t="s">
        <v>3301</v>
      </c>
      <c r="H1547" s="613">
        <v>62.5</v>
      </c>
      <c r="I1547" s="612">
        <v>25</v>
      </c>
      <c r="J1547" s="614">
        <v>0.25</v>
      </c>
      <c r="K1547" s="613">
        <f t="shared" si="24"/>
        <v>1562.5</v>
      </c>
      <c r="L1547" s="612" t="s">
        <v>3047</v>
      </c>
      <c r="M1547" s="612" t="s">
        <v>3422</v>
      </c>
      <c r="N1547" s="612" t="s">
        <v>3423</v>
      </c>
      <c r="O1547" s="612" t="s">
        <v>3424</v>
      </c>
      <c r="P1547" s="612" t="s">
        <v>3156</v>
      </c>
      <c r="Q1547" s="612" t="s">
        <v>3139</v>
      </c>
    </row>
    <row r="1548" spans="1:17">
      <c r="A1548" s="607">
        <v>43150</v>
      </c>
      <c r="B1548" s="607">
        <v>43185</v>
      </c>
      <c r="C1548" s="607">
        <v>43151</v>
      </c>
      <c r="D1548" s="608" t="s">
        <v>3084</v>
      </c>
      <c r="E1548" s="608" t="s">
        <v>3140</v>
      </c>
      <c r="F1548" s="608" t="s">
        <v>3077</v>
      </c>
      <c r="G1548" s="608" t="s">
        <v>3141</v>
      </c>
      <c r="H1548" s="609">
        <v>19</v>
      </c>
      <c r="I1548" s="608">
        <v>50</v>
      </c>
      <c r="J1548" s="610">
        <v>0.25</v>
      </c>
      <c r="K1548" s="609">
        <f t="shared" si="24"/>
        <v>950</v>
      </c>
      <c r="L1548" s="608" t="s">
        <v>3047</v>
      </c>
      <c r="M1548" s="608" t="s">
        <v>3422</v>
      </c>
      <c r="N1548" s="608" t="s">
        <v>3423</v>
      </c>
      <c r="O1548" s="608" t="s">
        <v>3424</v>
      </c>
      <c r="P1548" s="608" t="s">
        <v>3156</v>
      </c>
      <c r="Q1548" s="608" t="s">
        <v>3142</v>
      </c>
    </row>
    <row r="1549" spans="1:17">
      <c r="A1549" s="611">
        <v>43150</v>
      </c>
      <c r="B1549" s="611">
        <v>43153</v>
      </c>
      <c r="C1549" s="611">
        <v>43160</v>
      </c>
      <c r="D1549" s="612" t="s">
        <v>3084</v>
      </c>
      <c r="E1549" s="612" t="s">
        <v>3044</v>
      </c>
      <c r="F1549" s="612" t="s">
        <v>3045</v>
      </c>
      <c r="G1549" s="612" t="s">
        <v>3046</v>
      </c>
      <c r="H1549" s="613">
        <v>34.799999999999997</v>
      </c>
      <c r="I1549" s="612">
        <v>15</v>
      </c>
      <c r="J1549" s="614">
        <v>0.1</v>
      </c>
      <c r="K1549" s="613">
        <f t="shared" si="24"/>
        <v>522</v>
      </c>
      <c r="L1549" s="612" t="s">
        <v>3047</v>
      </c>
      <c r="M1549" s="612" t="s">
        <v>3298</v>
      </c>
      <c r="N1549" s="612" t="s">
        <v>3299</v>
      </c>
      <c r="O1549" s="612" t="s">
        <v>3297</v>
      </c>
      <c r="P1549" s="612" t="s">
        <v>988</v>
      </c>
      <c r="Q1549" s="612" t="s">
        <v>3051</v>
      </c>
    </row>
    <row r="1550" spans="1:17">
      <c r="A1550" s="607">
        <v>42419</v>
      </c>
      <c r="B1550" s="607">
        <v>42424</v>
      </c>
      <c r="C1550" s="607">
        <v>42426</v>
      </c>
      <c r="D1550" s="608" t="s">
        <v>3084</v>
      </c>
      <c r="E1550" s="608" t="s">
        <v>3332</v>
      </c>
      <c r="F1550" s="608" t="s">
        <v>3077</v>
      </c>
      <c r="G1550" s="608" t="s">
        <v>3333</v>
      </c>
      <c r="H1550" s="609">
        <v>13.25</v>
      </c>
      <c r="I1550" s="608">
        <v>30</v>
      </c>
      <c r="J1550" s="610">
        <v>0.1</v>
      </c>
      <c r="K1550" s="609">
        <f t="shared" si="24"/>
        <v>397.5</v>
      </c>
      <c r="L1550" s="608" t="s">
        <v>3047</v>
      </c>
      <c r="M1550" s="608" t="s">
        <v>3298</v>
      </c>
      <c r="N1550" s="608" t="s">
        <v>3299</v>
      </c>
      <c r="O1550" s="608" t="s">
        <v>3297</v>
      </c>
      <c r="P1550" s="608" t="s">
        <v>988</v>
      </c>
      <c r="Q1550" s="608" t="s">
        <v>3334</v>
      </c>
    </row>
    <row r="1551" spans="1:17">
      <c r="A1551" s="611">
        <v>42054</v>
      </c>
      <c r="B1551" s="611">
        <v>42091</v>
      </c>
      <c r="C1551" s="611">
        <v>42060</v>
      </c>
      <c r="D1551" s="612" t="s">
        <v>3071</v>
      </c>
      <c r="E1551" s="612" t="s">
        <v>3107</v>
      </c>
      <c r="F1551" s="612" t="s">
        <v>3108</v>
      </c>
      <c r="G1551" s="612" t="s">
        <v>3109</v>
      </c>
      <c r="H1551" s="613">
        <v>18</v>
      </c>
      <c r="I1551" s="612">
        <v>10</v>
      </c>
      <c r="J1551" s="614">
        <v>0.2</v>
      </c>
      <c r="K1551" s="613">
        <f t="shared" si="24"/>
        <v>180</v>
      </c>
      <c r="L1551" s="612" t="s">
        <v>3072</v>
      </c>
      <c r="M1551" s="612" t="s">
        <v>3422</v>
      </c>
      <c r="N1551" s="612" t="s">
        <v>3423</v>
      </c>
      <c r="O1551" s="612" t="s">
        <v>3424</v>
      </c>
      <c r="P1551" s="612" t="s">
        <v>3156</v>
      </c>
      <c r="Q1551" s="612" t="s">
        <v>3110</v>
      </c>
    </row>
    <row r="1552" spans="1:17">
      <c r="A1552" s="607">
        <v>42785</v>
      </c>
      <c r="B1552" s="607">
        <v>42826</v>
      </c>
      <c r="C1552" s="607">
        <v>42795</v>
      </c>
      <c r="D1552" s="608" t="s">
        <v>3071</v>
      </c>
      <c r="E1552" s="608" t="s">
        <v>3342</v>
      </c>
      <c r="F1552" s="608" t="s">
        <v>3104</v>
      </c>
      <c r="G1552" s="608" t="s">
        <v>3343</v>
      </c>
      <c r="H1552" s="609">
        <v>14</v>
      </c>
      <c r="I1552" s="608">
        <v>6</v>
      </c>
      <c r="J1552" s="610">
        <v>0.2</v>
      </c>
      <c r="K1552" s="609">
        <f t="shared" si="24"/>
        <v>84</v>
      </c>
      <c r="L1552" s="608" t="s">
        <v>3072</v>
      </c>
      <c r="M1552" s="608" t="s">
        <v>3422</v>
      </c>
      <c r="N1552" s="608" t="s">
        <v>3423</v>
      </c>
      <c r="O1552" s="608" t="s">
        <v>3424</v>
      </c>
      <c r="P1552" s="608" t="s">
        <v>3156</v>
      </c>
      <c r="Q1552" s="608" t="s">
        <v>3157</v>
      </c>
    </row>
    <row r="1553" spans="1:17">
      <c r="A1553" s="611">
        <v>43151</v>
      </c>
      <c r="B1553" s="611">
        <v>43154</v>
      </c>
      <c r="C1553" s="611">
        <v>43159</v>
      </c>
      <c r="D1553" s="612" t="s">
        <v>3043</v>
      </c>
      <c r="E1553" s="612" t="s">
        <v>3233</v>
      </c>
      <c r="F1553" s="612" t="s">
        <v>3077</v>
      </c>
      <c r="G1553" s="612" t="s">
        <v>3234</v>
      </c>
      <c r="H1553" s="613">
        <v>31</v>
      </c>
      <c r="I1553" s="612">
        <v>16</v>
      </c>
      <c r="J1553" s="614">
        <v>0</v>
      </c>
      <c r="K1553" s="613">
        <f t="shared" si="24"/>
        <v>496</v>
      </c>
      <c r="L1553" s="612" t="s">
        <v>3072</v>
      </c>
      <c r="M1553" s="612" t="s">
        <v>3096</v>
      </c>
      <c r="N1553" s="612" t="s">
        <v>3097</v>
      </c>
      <c r="O1553" s="612" t="s">
        <v>3098</v>
      </c>
      <c r="P1553" s="612" t="s">
        <v>944</v>
      </c>
      <c r="Q1553" s="612" t="s">
        <v>3121</v>
      </c>
    </row>
    <row r="1554" spans="1:17">
      <c r="A1554" s="607">
        <v>42055</v>
      </c>
      <c r="B1554" s="607">
        <v>42114</v>
      </c>
      <c r="C1554" s="607">
        <v>42058</v>
      </c>
      <c r="D1554" s="608" t="s">
        <v>3043</v>
      </c>
      <c r="E1554" s="608" t="s">
        <v>3136</v>
      </c>
      <c r="F1554" s="608" t="s">
        <v>3045</v>
      </c>
      <c r="G1554" s="608" t="s">
        <v>3117</v>
      </c>
      <c r="H1554" s="609">
        <v>55</v>
      </c>
      <c r="I1554" s="608">
        <v>50</v>
      </c>
      <c r="J1554" s="610">
        <v>0</v>
      </c>
      <c r="K1554" s="609">
        <f t="shared" si="24"/>
        <v>2750</v>
      </c>
      <c r="L1554" s="608" t="s">
        <v>3072</v>
      </c>
      <c r="M1554" s="608" t="s">
        <v>3096</v>
      </c>
      <c r="N1554" s="608" t="s">
        <v>3097</v>
      </c>
      <c r="O1554" s="608" t="s">
        <v>3098</v>
      </c>
      <c r="P1554" s="608" t="s">
        <v>944</v>
      </c>
      <c r="Q1554" s="608" t="s">
        <v>3102</v>
      </c>
    </row>
    <row r="1555" spans="1:17">
      <c r="A1555" s="611">
        <v>42055</v>
      </c>
      <c r="B1555" s="611">
        <v>42083</v>
      </c>
      <c r="C1555" s="611">
        <v>42062</v>
      </c>
      <c r="D1555" s="612" t="s">
        <v>3043</v>
      </c>
      <c r="E1555" s="612" t="s">
        <v>3148</v>
      </c>
      <c r="F1555" s="612" t="s">
        <v>3081</v>
      </c>
      <c r="G1555" s="612" t="s">
        <v>3149</v>
      </c>
      <c r="H1555" s="613">
        <v>13</v>
      </c>
      <c r="I1555" s="612">
        <v>15</v>
      </c>
      <c r="J1555" s="614">
        <v>0</v>
      </c>
      <c r="K1555" s="613">
        <f t="shared" si="24"/>
        <v>195</v>
      </c>
      <c r="L1555" s="612" t="s">
        <v>3072</v>
      </c>
      <c r="M1555" s="612" t="s">
        <v>3096</v>
      </c>
      <c r="N1555" s="612" t="s">
        <v>3097</v>
      </c>
      <c r="O1555" s="612" t="s">
        <v>3098</v>
      </c>
      <c r="P1555" s="612" t="s">
        <v>944</v>
      </c>
      <c r="Q1555" s="612" t="s">
        <v>3150</v>
      </c>
    </row>
    <row r="1556" spans="1:17">
      <c r="A1556" s="607">
        <v>43151</v>
      </c>
      <c r="B1556" s="607">
        <v>43211</v>
      </c>
      <c r="C1556" s="607">
        <v>43156</v>
      </c>
      <c r="D1556" s="608" t="s">
        <v>3043</v>
      </c>
      <c r="E1556" s="608" t="s">
        <v>3192</v>
      </c>
      <c r="F1556" s="608" t="s">
        <v>3053</v>
      </c>
      <c r="G1556" s="608" t="s">
        <v>3092</v>
      </c>
      <c r="H1556" s="609">
        <v>38</v>
      </c>
      <c r="I1556" s="608">
        <v>30</v>
      </c>
      <c r="J1556" s="610">
        <v>0</v>
      </c>
      <c r="K1556" s="609">
        <f t="shared" si="24"/>
        <v>1140</v>
      </c>
      <c r="L1556" s="608" t="s">
        <v>3072</v>
      </c>
      <c r="M1556" s="608" t="s">
        <v>3096</v>
      </c>
      <c r="N1556" s="608" t="s">
        <v>3097</v>
      </c>
      <c r="O1556" s="608" t="s">
        <v>3098</v>
      </c>
      <c r="P1556" s="608" t="s">
        <v>944</v>
      </c>
      <c r="Q1556" s="608" t="s">
        <v>3093</v>
      </c>
    </row>
    <row r="1557" spans="1:17">
      <c r="A1557" s="611">
        <v>42786</v>
      </c>
      <c r="B1557" s="611">
        <v>42803</v>
      </c>
      <c r="C1557" s="611">
        <v>42791</v>
      </c>
      <c r="D1557" s="612" t="s">
        <v>3158</v>
      </c>
      <c r="E1557" s="612" t="s">
        <v>3172</v>
      </c>
      <c r="F1557" s="612" t="s">
        <v>3108</v>
      </c>
      <c r="G1557" s="612" t="s">
        <v>3173</v>
      </c>
      <c r="H1557" s="613">
        <v>15</v>
      </c>
      <c r="I1557" s="612">
        <v>12</v>
      </c>
      <c r="J1557" s="614">
        <v>0</v>
      </c>
      <c r="K1557" s="613">
        <f t="shared" si="24"/>
        <v>180</v>
      </c>
      <c r="L1557" s="612" t="s">
        <v>3047</v>
      </c>
      <c r="M1557" s="612" t="s">
        <v>3239</v>
      </c>
      <c r="N1557" s="612" t="s">
        <v>3240</v>
      </c>
      <c r="O1557" s="612" t="s">
        <v>3169</v>
      </c>
      <c r="P1557" s="612" t="s">
        <v>1036</v>
      </c>
      <c r="Q1557" s="612" t="s">
        <v>3139</v>
      </c>
    </row>
    <row r="1558" spans="1:17">
      <c r="A1558" s="607">
        <v>42420</v>
      </c>
      <c r="B1558" s="607">
        <v>42435</v>
      </c>
      <c r="C1558" s="607">
        <v>42420</v>
      </c>
      <c r="D1558" s="608" t="s">
        <v>3158</v>
      </c>
      <c r="E1558" s="608" t="s">
        <v>3281</v>
      </c>
      <c r="F1558" s="608" t="s">
        <v>3104</v>
      </c>
      <c r="G1558" s="608" t="s">
        <v>3282</v>
      </c>
      <c r="H1558" s="609">
        <v>12.5</v>
      </c>
      <c r="I1558" s="608">
        <v>20</v>
      </c>
      <c r="J1558" s="610">
        <v>0</v>
      </c>
      <c r="K1558" s="609">
        <f t="shared" si="24"/>
        <v>250</v>
      </c>
      <c r="L1558" s="608" t="s">
        <v>3047</v>
      </c>
      <c r="M1558" s="608" t="s">
        <v>3239</v>
      </c>
      <c r="N1558" s="608" t="s">
        <v>3240</v>
      </c>
      <c r="O1558" s="608" t="s">
        <v>3169</v>
      </c>
      <c r="P1558" s="608" t="s">
        <v>1036</v>
      </c>
      <c r="Q1558" s="608" t="s">
        <v>3106</v>
      </c>
    </row>
    <row r="1559" spans="1:17">
      <c r="A1559" s="611">
        <v>42786</v>
      </c>
      <c r="B1559" s="611">
        <v>42818</v>
      </c>
      <c r="C1559" s="611">
        <v>42790</v>
      </c>
      <c r="D1559" s="612" t="s">
        <v>3158</v>
      </c>
      <c r="E1559" s="612" t="s">
        <v>3056</v>
      </c>
      <c r="F1559" s="612" t="s">
        <v>3045</v>
      </c>
      <c r="G1559" s="612" t="s">
        <v>3057</v>
      </c>
      <c r="H1559" s="613">
        <v>21</v>
      </c>
      <c r="I1559" s="612">
        <v>15</v>
      </c>
      <c r="J1559" s="614">
        <v>0</v>
      </c>
      <c r="K1559" s="613">
        <f t="shared" si="24"/>
        <v>315</v>
      </c>
      <c r="L1559" s="612" t="s">
        <v>3047</v>
      </c>
      <c r="M1559" s="612" t="s">
        <v>3239</v>
      </c>
      <c r="N1559" s="612" t="s">
        <v>3240</v>
      </c>
      <c r="O1559" s="612" t="s">
        <v>3169</v>
      </c>
      <c r="P1559" s="612" t="s">
        <v>1036</v>
      </c>
      <c r="Q1559" s="612" t="s">
        <v>3058</v>
      </c>
    </row>
    <row r="1560" spans="1:17">
      <c r="A1560" s="607">
        <v>42055</v>
      </c>
      <c r="B1560" s="607">
        <v>42094</v>
      </c>
      <c r="C1560" s="607">
        <v>42065</v>
      </c>
      <c r="D1560" s="608" t="s">
        <v>3158</v>
      </c>
      <c r="E1560" s="608" t="s">
        <v>3225</v>
      </c>
      <c r="F1560" s="608" t="s">
        <v>3108</v>
      </c>
      <c r="G1560" s="608" t="s">
        <v>3226</v>
      </c>
      <c r="H1560" s="609">
        <v>46</v>
      </c>
      <c r="I1560" s="608">
        <v>5</v>
      </c>
      <c r="J1560" s="610">
        <v>0</v>
      </c>
      <c r="K1560" s="609">
        <f t="shared" si="24"/>
        <v>230</v>
      </c>
      <c r="L1560" s="608" t="s">
        <v>3047</v>
      </c>
      <c r="M1560" s="608" t="s">
        <v>3239</v>
      </c>
      <c r="N1560" s="608" t="s">
        <v>3240</v>
      </c>
      <c r="O1560" s="608" t="s">
        <v>3169</v>
      </c>
      <c r="P1560" s="608" t="s">
        <v>1036</v>
      </c>
      <c r="Q1560" s="608" t="s">
        <v>3055</v>
      </c>
    </row>
    <row r="1561" spans="1:17">
      <c r="A1561" s="611">
        <v>42056</v>
      </c>
      <c r="B1561" s="611">
        <v>42069</v>
      </c>
      <c r="C1561" s="611">
        <v>42060</v>
      </c>
      <c r="D1561" s="612" t="s">
        <v>3071</v>
      </c>
      <c r="E1561" s="612" t="s">
        <v>3060</v>
      </c>
      <c r="F1561" s="612" t="s">
        <v>3061</v>
      </c>
      <c r="G1561" s="612" t="s">
        <v>3062</v>
      </c>
      <c r="H1561" s="613">
        <v>53</v>
      </c>
      <c r="I1561" s="612">
        <v>4</v>
      </c>
      <c r="J1561" s="614">
        <v>0.25</v>
      </c>
      <c r="K1561" s="613">
        <f t="shared" si="24"/>
        <v>212</v>
      </c>
      <c r="L1561" s="612" t="s">
        <v>3072</v>
      </c>
      <c r="M1561" s="612" t="s">
        <v>3087</v>
      </c>
      <c r="N1561" s="612" t="s">
        <v>3088</v>
      </c>
      <c r="O1561" s="612" t="s">
        <v>3089</v>
      </c>
      <c r="P1561" s="612" t="s">
        <v>982</v>
      </c>
      <c r="Q1561" s="612" t="s">
        <v>3067</v>
      </c>
    </row>
    <row r="1562" spans="1:17">
      <c r="A1562" s="607">
        <v>42787</v>
      </c>
      <c r="B1562" s="607">
        <v>42829</v>
      </c>
      <c r="C1562" s="607">
        <v>42787</v>
      </c>
      <c r="D1562" s="608" t="s">
        <v>3184</v>
      </c>
      <c r="E1562" s="608" t="s">
        <v>3085</v>
      </c>
      <c r="F1562" s="608" t="s">
        <v>3053</v>
      </c>
      <c r="G1562" s="608" t="s">
        <v>3086</v>
      </c>
      <c r="H1562" s="609">
        <v>21</v>
      </c>
      <c r="I1562" s="608">
        <v>35</v>
      </c>
      <c r="J1562" s="610">
        <v>0</v>
      </c>
      <c r="K1562" s="609">
        <f t="shared" si="24"/>
        <v>735</v>
      </c>
      <c r="L1562" s="608" t="s">
        <v>3072</v>
      </c>
      <c r="M1562" s="608" t="s">
        <v>3384</v>
      </c>
      <c r="N1562" s="608" t="s">
        <v>3385</v>
      </c>
      <c r="O1562" s="608" t="s">
        <v>3386</v>
      </c>
      <c r="P1562" s="608" t="s">
        <v>2336</v>
      </c>
      <c r="Q1562" s="608" t="s">
        <v>3090</v>
      </c>
    </row>
    <row r="1563" spans="1:17">
      <c r="A1563" s="611">
        <v>42787</v>
      </c>
      <c r="B1563" s="611">
        <v>42839</v>
      </c>
      <c r="C1563" s="611">
        <v>42787</v>
      </c>
      <c r="D1563" s="612" t="s">
        <v>3184</v>
      </c>
      <c r="E1563" s="612" t="s">
        <v>3370</v>
      </c>
      <c r="F1563" s="612" t="s">
        <v>3053</v>
      </c>
      <c r="G1563" s="612" t="s">
        <v>3371</v>
      </c>
      <c r="H1563" s="613">
        <v>9</v>
      </c>
      <c r="I1563" s="612">
        <v>70</v>
      </c>
      <c r="J1563" s="614">
        <v>0.1</v>
      </c>
      <c r="K1563" s="613">
        <f t="shared" si="24"/>
        <v>630</v>
      </c>
      <c r="L1563" s="612" t="s">
        <v>3063</v>
      </c>
      <c r="M1563" s="612" t="s">
        <v>3230</v>
      </c>
      <c r="N1563" s="612" t="s">
        <v>3231</v>
      </c>
      <c r="O1563" s="612" t="s">
        <v>3232</v>
      </c>
      <c r="P1563" s="612" t="s">
        <v>910</v>
      </c>
      <c r="Q1563" s="612" t="s">
        <v>3090</v>
      </c>
    </row>
    <row r="1564" spans="1:17">
      <c r="A1564" s="607">
        <v>42787</v>
      </c>
      <c r="B1564" s="607">
        <v>42821</v>
      </c>
      <c r="C1564" s="607">
        <v>42797</v>
      </c>
      <c r="D1564" s="608" t="s">
        <v>3184</v>
      </c>
      <c r="E1564" s="608" t="s">
        <v>3052</v>
      </c>
      <c r="F1564" s="608" t="s">
        <v>3053</v>
      </c>
      <c r="G1564" s="608" t="s">
        <v>3054</v>
      </c>
      <c r="H1564" s="609">
        <v>14</v>
      </c>
      <c r="I1564" s="608">
        <v>42</v>
      </c>
      <c r="J1564" s="610">
        <v>0.1</v>
      </c>
      <c r="K1564" s="609">
        <f t="shared" si="24"/>
        <v>588</v>
      </c>
      <c r="L1564" s="608" t="s">
        <v>3063</v>
      </c>
      <c r="M1564" s="608" t="s">
        <v>3230</v>
      </c>
      <c r="N1564" s="608" t="s">
        <v>3231</v>
      </c>
      <c r="O1564" s="608" t="s">
        <v>3232</v>
      </c>
      <c r="P1564" s="608" t="s">
        <v>910</v>
      </c>
      <c r="Q1564" s="608" t="s">
        <v>3055</v>
      </c>
    </row>
    <row r="1565" spans="1:17">
      <c r="A1565" s="611">
        <v>42421</v>
      </c>
      <c r="B1565" s="611">
        <v>42502</v>
      </c>
      <c r="C1565" s="611">
        <v>42421</v>
      </c>
      <c r="D1565" s="612" t="s">
        <v>3184</v>
      </c>
      <c r="E1565" s="612" t="s">
        <v>3180</v>
      </c>
      <c r="F1565" s="612" t="s">
        <v>3108</v>
      </c>
      <c r="G1565" s="612" t="s">
        <v>3131</v>
      </c>
      <c r="H1565" s="613">
        <v>18</v>
      </c>
      <c r="I1565" s="612">
        <v>25</v>
      </c>
      <c r="J1565" s="614">
        <v>0.1</v>
      </c>
      <c r="K1565" s="613">
        <f t="shared" si="24"/>
        <v>450</v>
      </c>
      <c r="L1565" s="612" t="s">
        <v>3063</v>
      </c>
      <c r="M1565" s="612" t="s">
        <v>3230</v>
      </c>
      <c r="N1565" s="612" t="s">
        <v>3231</v>
      </c>
      <c r="O1565" s="612" t="s">
        <v>3232</v>
      </c>
      <c r="P1565" s="612" t="s">
        <v>910</v>
      </c>
      <c r="Q1565" s="612" t="s">
        <v>3183</v>
      </c>
    </row>
    <row r="1566" spans="1:17">
      <c r="A1566" s="607">
        <v>42421</v>
      </c>
      <c r="B1566" s="607">
        <v>42511</v>
      </c>
      <c r="C1566" s="607">
        <v>42424</v>
      </c>
      <c r="D1566" s="608" t="s">
        <v>3184</v>
      </c>
      <c r="E1566" s="608" t="s">
        <v>3293</v>
      </c>
      <c r="F1566" s="608" t="s">
        <v>3053</v>
      </c>
      <c r="G1566" s="608" t="s">
        <v>3294</v>
      </c>
      <c r="H1566" s="609">
        <v>33.25</v>
      </c>
      <c r="I1566" s="608">
        <v>48</v>
      </c>
      <c r="J1566" s="610">
        <v>0</v>
      </c>
      <c r="K1566" s="609">
        <f t="shared" si="24"/>
        <v>1596</v>
      </c>
      <c r="L1566" s="608" t="s">
        <v>3063</v>
      </c>
      <c r="M1566" s="608" t="s">
        <v>3230</v>
      </c>
      <c r="N1566" s="608" t="s">
        <v>3231</v>
      </c>
      <c r="O1566" s="608" t="s">
        <v>3232</v>
      </c>
      <c r="P1566" s="608" t="s">
        <v>910</v>
      </c>
      <c r="Q1566" s="608" t="s">
        <v>3150</v>
      </c>
    </row>
    <row r="1567" spans="1:17">
      <c r="A1567" s="611">
        <v>43152</v>
      </c>
      <c r="B1567" s="611">
        <v>43228</v>
      </c>
      <c r="C1567" s="611">
        <v>43154</v>
      </c>
      <c r="D1567" s="612" t="s">
        <v>3184</v>
      </c>
      <c r="E1567" s="612" t="s">
        <v>3332</v>
      </c>
      <c r="F1567" s="612" t="s">
        <v>3077</v>
      </c>
      <c r="G1567" s="612" t="s">
        <v>3333</v>
      </c>
      <c r="H1567" s="613">
        <v>13.25</v>
      </c>
      <c r="I1567" s="612">
        <v>60</v>
      </c>
      <c r="J1567" s="614">
        <v>0.1</v>
      </c>
      <c r="K1567" s="613">
        <f t="shared" si="24"/>
        <v>795</v>
      </c>
      <c r="L1567" s="612" t="s">
        <v>3063</v>
      </c>
      <c r="M1567" s="612" t="s">
        <v>3230</v>
      </c>
      <c r="N1567" s="612" t="s">
        <v>3231</v>
      </c>
      <c r="O1567" s="612" t="s">
        <v>3232</v>
      </c>
      <c r="P1567" s="612" t="s">
        <v>910</v>
      </c>
      <c r="Q1567" s="612" t="s">
        <v>3334</v>
      </c>
    </row>
    <row r="1568" spans="1:17">
      <c r="A1568" s="607">
        <v>42057</v>
      </c>
      <c r="B1568" s="607">
        <v>42151</v>
      </c>
      <c r="C1568" s="607">
        <v>42063</v>
      </c>
      <c r="D1568" s="608" t="s">
        <v>3199</v>
      </c>
      <c r="E1568" s="608" t="s">
        <v>3116</v>
      </c>
      <c r="F1568" s="608" t="s">
        <v>3061</v>
      </c>
      <c r="G1568" s="608" t="s">
        <v>3117</v>
      </c>
      <c r="H1568" s="609">
        <v>10</v>
      </c>
      <c r="I1568" s="608">
        <v>20</v>
      </c>
      <c r="J1568" s="610">
        <v>0</v>
      </c>
      <c r="K1568" s="609">
        <f t="shared" si="24"/>
        <v>200</v>
      </c>
      <c r="L1568" s="608" t="s">
        <v>3047</v>
      </c>
      <c r="M1568" s="608" t="s">
        <v>3096</v>
      </c>
      <c r="N1568" s="608" t="s">
        <v>3097</v>
      </c>
      <c r="O1568" s="608" t="s">
        <v>3098</v>
      </c>
      <c r="P1568" s="608" t="s">
        <v>944</v>
      </c>
      <c r="Q1568" s="608" t="s">
        <v>3121</v>
      </c>
    </row>
    <row r="1569" spans="1:17">
      <c r="A1569" s="611">
        <v>42422</v>
      </c>
      <c r="B1569" s="611">
        <v>42487</v>
      </c>
      <c r="C1569" s="611">
        <v>42423</v>
      </c>
      <c r="D1569" s="612" t="s">
        <v>3199</v>
      </c>
      <c r="E1569" s="612" t="s">
        <v>3325</v>
      </c>
      <c r="F1569" s="612" t="s">
        <v>3081</v>
      </c>
      <c r="G1569" s="612" t="s">
        <v>3326</v>
      </c>
      <c r="H1569" s="613">
        <v>22</v>
      </c>
      <c r="I1569" s="612">
        <v>21</v>
      </c>
      <c r="J1569" s="614">
        <v>0</v>
      </c>
      <c r="K1569" s="613">
        <f t="shared" si="24"/>
        <v>462</v>
      </c>
      <c r="L1569" s="612" t="s">
        <v>3047</v>
      </c>
      <c r="M1569" s="612" t="s">
        <v>3096</v>
      </c>
      <c r="N1569" s="612" t="s">
        <v>3097</v>
      </c>
      <c r="O1569" s="612" t="s">
        <v>3098</v>
      </c>
      <c r="P1569" s="612" t="s">
        <v>944</v>
      </c>
      <c r="Q1569" s="612" t="s">
        <v>3083</v>
      </c>
    </row>
    <row r="1570" spans="1:17">
      <c r="A1570" s="607">
        <v>42788</v>
      </c>
      <c r="B1570" s="607">
        <v>42847</v>
      </c>
      <c r="C1570" s="607">
        <v>42797</v>
      </c>
      <c r="D1570" s="608" t="s">
        <v>3199</v>
      </c>
      <c r="E1570" s="608" t="s">
        <v>3172</v>
      </c>
      <c r="F1570" s="608" t="s">
        <v>3108</v>
      </c>
      <c r="G1570" s="608" t="s">
        <v>3173</v>
      </c>
      <c r="H1570" s="609">
        <v>15</v>
      </c>
      <c r="I1570" s="608">
        <v>30</v>
      </c>
      <c r="J1570" s="610">
        <v>0</v>
      </c>
      <c r="K1570" s="609">
        <f t="shared" si="24"/>
        <v>450</v>
      </c>
      <c r="L1570" s="608" t="s">
        <v>3047</v>
      </c>
      <c r="M1570" s="608" t="s">
        <v>3096</v>
      </c>
      <c r="N1570" s="608" t="s">
        <v>3097</v>
      </c>
      <c r="O1570" s="608" t="s">
        <v>3098</v>
      </c>
      <c r="P1570" s="608" t="s">
        <v>944</v>
      </c>
      <c r="Q1570" s="608" t="s">
        <v>3139</v>
      </c>
    </row>
    <row r="1571" spans="1:17">
      <c r="A1571" s="611">
        <v>42422</v>
      </c>
      <c r="B1571" s="611">
        <v>42437</v>
      </c>
      <c r="C1571" s="611">
        <v>42423</v>
      </c>
      <c r="D1571" s="612" t="s">
        <v>3071</v>
      </c>
      <c r="E1571" s="612" t="s">
        <v>3100</v>
      </c>
      <c r="F1571" s="612" t="s">
        <v>3045</v>
      </c>
      <c r="G1571" s="612" t="s">
        <v>3101</v>
      </c>
      <c r="H1571" s="613">
        <v>34</v>
      </c>
      <c r="I1571" s="612">
        <v>45</v>
      </c>
      <c r="J1571" s="614">
        <v>0.2</v>
      </c>
      <c r="K1571" s="613">
        <f t="shared" si="24"/>
        <v>1530</v>
      </c>
      <c r="L1571" s="612" t="s">
        <v>3047</v>
      </c>
      <c r="M1571" s="612" t="s">
        <v>3347</v>
      </c>
      <c r="N1571" s="612" t="s">
        <v>3348</v>
      </c>
      <c r="O1571" s="612" t="s">
        <v>3349</v>
      </c>
      <c r="P1571" s="612" t="s">
        <v>3188</v>
      </c>
      <c r="Q1571" s="612" t="s">
        <v>3102</v>
      </c>
    </row>
    <row r="1572" spans="1:17">
      <c r="A1572" s="607">
        <v>42057</v>
      </c>
      <c r="B1572" s="607">
        <v>42139</v>
      </c>
      <c r="C1572" s="607">
        <v>42067</v>
      </c>
      <c r="D1572" s="608" t="s">
        <v>3071</v>
      </c>
      <c r="E1572" s="608" t="s">
        <v>3235</v>
      </c>
      <c r="F1572" s="608" t="s">
        <v>3045</v>
      </c>
      <c r="G1572" s="608" t="s">
        <v>3206</v>
      </c>
      <c r="H1572" s="609">
        <v>21.5</v>
      </c>
      <c r="I1572" s="608">
        <v>55</v>
      </c>
      <c r="J1572" s="610">
        <v>0.2</v>
      </c>
      <c r="K1572" s="609">
        <f t="shared" si="24"/>
        <v>1182.5</v>
      </c>
      <c r="L1572" s="608" t="s">
        <v>3047</v>
      </c>
      <c r="M1572" s="608" t="s">
        <v>3347</v>
      </c>
      <c r="N1572" s="608" t="s">
        <v>3348</v>
      </c>
      <c r="O1572" s="608" t="s">
        <v>3349</v>
      </c>
      <c r="P1572" s="608" t="s">
        <v>3188</v>
      </c>
      <c r="Q1572" s="608" t="s">
        <v>3099</v>
      </c>
    </row>
    <row r="1573" spans="1:17">
      <c r="A1573" s="611">
        <v>42057</v>
      </c>
      <c r="B1573" s="611">
        <v>42153</v>
      </c>
      <c r="C1573" s="611">
        <v>42061</v>
      </c>
      <c r="D1573" s="612" t="s">
        <v>3071</v>
      </c>
      <c r="E1573" s="612" t="s">
        <v>3273</v>
      </c>
      <c r="F1573" s="612" t="s">
        <v>3108</v>
      </c>
      <c r="G1573" s="612" t="s">
        <v>3274</v>
      </c>
      <c r="H1573" s="613">
        <v>18</v>
      </c>
      <c r="I1573" s="612">
        <v>80</v>
      </c>
      <c r="J1573" s="614">
        <v>0.2</v>
      </c>
      <c r="K1573" s="613">
        <f t="shared" si="24"/>
        <v>1440</v>
      </c>
      <c r="L1573" s="612" t="s">
        <v>3047</v>
      </c>
      <c r="M1573" s="612" t="s">
        <v>3347</v>
      </c>
      <c r="N1573" s="612" t="s">
        <v>3348</v>
      </c>
      <c r="O1573" s="612" t="s">
        <v>3349</v>
      </c>
      <c r="P1573" s="612" t="s">
        <v>3188</v>
      </c>
      <c r="Q1573" s="612" t="s">
        <v>3135</v>
      </c>
    </row>
    <row r="1574" spans="1:17">
      <c r="A1574" s="607">
        <v>43153</v>
      </c>
      <c r="B1574" s="607">
        <v>43179</v>
      </c>
      <c r="C1574" s="607">
        <v>43158</v>
      </c>
      <c r="D1574" s="608" t="s">
        <v>3071</v>
      </c>
      <c r="E1574" s="608" t="s">
        <v>3415</v>
      </c>
      <c r="F1574" s="608" t="s">
        <v>3077</v>
      </c>
      <c r="G1574" s="608" t="s">
        <v>3416</v>
      </c>
      <c r="H1574" s="609">
        <v>9.5</v>
      </c>
      <c r="I1574" s="608">
        <v>36</v>
      </c>
      <c r="J1574" s="610">
        <v>0.2</v>
      </c>
      <c r="K1574" s="609">
        <f t="shared" si="24"/>
        <v>342</v>
      </c>
      <c r="L1574" s="608" t="s">
        <v>3047</v>
      </c>
      <c r="M1574" s="608" t="s">
        <v>3347</v>
      </c>
      <c r="N1574" s="608" t="s">
        <v>3348</v>
      </c>
      <c r="O1574" s="608" t="s">
        <v>3349</v>
      </c>
      <c r="P1574" s="608" t="s">
        <v>3188</v>
      </c>
      <c r="Q1574" s="608" t="s">
        <v>3279</v>
      </c>
    </row>
    <row r="1575" spans="1:17">
      <c r="A1575" s="611">
        <v>42788</v>
      </c>
      <c r="B1575" s="611">
        <v>42863</v>
      </c>
      <c r="C1575" s="611">
        <v>42794</v>
      </c>
      <c r="D1575" s="612" t="s">
        <v>3071</v>
      </c>
      <c r="E1575" s="612" t="s">
        <v>3265</v>
      </c>
      <c r="F1575" s="612" t="s">
        <v>3104</v>
      </c>
      <c r="G1575" s="612" t="s">
        <v>3266</v>
      </c>
      <c r="H1575" s="613">
        <v>9.1999999999999993</v>
      </c>
      <c r="I1575" s="612">
        <v>12</v>
      </c>
      <c r="J1575" s="614">
        <v>0.2</v>
      </c>
      <c r="K1575" s="613">
        <f t="shared" si="24"/>
        <v>110.39999999999999</v>
      </c>
      <c r="L1575" s="612" t="s">
        <v>3047</v>
      </c>
      <c r="M1575" s="612" t="s">
        <v>3347</v>
      </c>
      <c r="N1575" s="612" t="s">
        <v>3348</v>
      </c>
      <c r="O1575" s="612" t="s">
        <v>3349</v>
      </c>
      <c r="P1575" s="612" t="s">
        <v>3188</v>
      </c>
      <c r="Q1575" s="612" t="s">
        <v>3106</v>
      </c>
    </row>
    <row r="1576" spans="1:17">
      <c r="A1576" s="607">
        <v>43153</v>
      </c>
      <c r="B1576" s="607">
        <v>43213</v>
      </c>
      <c r="C1576" s="607">
        <v>43156</v>
      </c>
      <c r="D1576" s="608" t="s">
        <v>3071</v>
      </c>
      <c r="E1576" s="608" t="s">
        <v>3170</v>
      </c>
      <c r="F1576" s="608" t="s">
        <v>3077</v>
      </c>
      <c r="G1576" s="608" t="s">
        <v>3171</v>
      </c>
      <c r="H1576" s="609">
        <v>26</v>
      </c>
      <c r="I1576" s="608">
        <v>60</v>
      </c>
      <c r="J1576" s="610">
        <v>0.2</v>
      </c>
      <c r="K1576" s="609">
        <f t="shared" si="24"/>
        <v>1560</v>
      </c>
      <c r="L1576" s="608" t="s">
        <v>3047</v>
      </c>
      <c r="M1576" s="608" t="s">
        <v>3347</v>
      </c>
      <c r="N1576" s="608" t="s">
        <v>3348</v>
      </c>
      <c r="O1576" s="608" t="s">
        <v>3349</v>
      </c>
      <c r="P1576" s="608" t="s">
        <v>3188</v>
      </c>
      <c r="Q1576" s="608" t="s">
        <v>3142</v>
      </c>
    </row>
    <row r="1577" spans="1:17">
      <c r="A1577" s="611">
        <v>42423</v>
      </c>
      <c r="B1577" s="611">
        <v>42493</v>
      </c>
      <c r="C1577" s="611">
        <v>42432</v>
      </c>
      <c r="D1577" s="612" t="s">
        <v>3288</v>
      </c>
      <c r="E1577" s="612" t="s">
        <v>3433</v>
      </c>
      <c r="F1577" s="612" t="s">
        <v>3123</v>
      </c>
      <c r="G1577" s="612" t="s">
        <v>3434</v>
      </c>
      <c r="H1577" s="613">
        <v>97</v>
      </c>
      <c r="I1577" s="612">
        <v>3</v>
      </c>
      <c r="J1577" s="614">
        <v>0</v>
      </c>
      <c r="K1577" s="613">
        <f t="shared" si="24"/>
        <v>291</v>
      </c>
      <c r="L1577" s="612" t="s">
        <v>3072</v>
      </c>
      <c r="M1577" s="612" t="s">
        <v>3441</v>
      </c>
      <c r="N1577" s="612" t="s">
        <v>3442</v>
      </c>
      <c r="O1577" s="612" t="s">
        <v>186</v>
      </c>
      <c r="P1577" s="612" t="s">
        <v>389</v>
      </c>
      <c r="Q1577" s="612" t="s">
        <v>3121</v>
      </c>
    </row>
    <row r="1578" spans="1:17">
      <c r="A1578" s="607">
        <v>42423</v>
      </c>
      <c r="B1578" s="607">
        <v>42493</v>
      </c>
      <c r="C1578" s="607">
        <v>42427</v>
      </c>
      <c r="D1578" s="608" t="s">
        <v>3288</v>
      </c>
      <c r="E1578" s="608" t="s">
        <v>3159</v>
      </c>
      <c r="F1578" s="608" t="s">
        <v>3081</v>
      </c>
      <c r="G1578" s="608" t="s">
        <v>3160</v>
      </c>
      <c r="H1578" s="609">
        <v>21.35</v>
      </c>
      <c r="I1578" s="608">
        <v>30</v>
      </c>
      <c r="J1578" s="610">
        <v>0</v>
      </c>
      <c r="K1578" s="609">
        <f t="shared" si="24"/>
        <v>640.5</v>
      </c>
      <c r="L1578" s="608" t="s">
        <v>3072</v>
      </c>
      <c r="M1578" s="608" t="s">
        <v>3441</v>
      </c>
      <c r="N1578" s="608" t="s">
        <v>3442</v>
      </c>
      <c r="O1578" s="608" t="s">
        <v>186</v>
      </c>
      <c r="P1578" s="608" t="s">
        <v>389</v>
      </c>
      <c r="Q1578" s="608" t="s">
        <v>3083</v>
      </c>
    </row>
    <row r="1579" spans="1:17">
      <c r="A1579" s="611">
        <v>42423</v>
      </c>
      <c r="B1579" s="611">
        <v>42494</v>
      </c>
      <c r="C1579" s="611">
        <v>42425</v>
      </c>
      <c r="D1579" s="612" t="s">
        <v>3129</v>
      </c>
      <c r="E1579" s="612" t="s">
        <v>3357</v>
      </c>
      <c r="F1579" s="612" t="s">
        <v>3104</v>
      </c>
      <c r="G1579" s="612" t="s">
        <v>3358</v>
      </c>
      <c r="H1579" s="613">
        <v>31.23</v>
      </c>
      <c r="I1579" s="612">
        <v>18</v>
      </c>
      <c r="J1579" s="614">
        <v>0.15</v>
      </c>
      <c r="K1579" s="613">
        <f t="shared" si="24"/>
        <v>562.14</v>
      </c>
      <c r="L1579" s="612" t="s">
        <v>3072</v>
      </c>
      <c r="M1579" s="612" t="s">
        <v>3344</v>
      </c>
      <c r="N1579" s="612" t="s">
        <v>3345</v>
      </c>
      <c r="O1579" s="612" t="s">
        <v>3346</v>
      </c>
      <c r="P1579" s="612" t="s">
        <v>910</v>
      </c>
      <c r="Q1579" s="612" t="s">
        <v>3157</v>
      </c>
    </row>
    <row r="1580" spans="1:17">
      <c r="A1580" s="607">
        <v>42423</v>
      </c>
      <c r="B1580" s="607">
        <v>42472</v>
      </c>
      <c r="C1580" s="607">
        <v>42424</v>
      </c>
      <c r="D1580" s="608" t="s">
        <v>3129</v>
      </c>
      <c r="E1580" s="608" t="s">
        <v>3289</v>
      </c>
      <c r="F1580" s="608" t="s">
        <v>3081</v>
      </c>
      <c r="G1580" s="608" t="s">
        <v>3290</v>
      </c>
      <c r="H1580" s="609">
        <v>10</v>
      </c>
      <c r="I1580" s="608">
        <v>49</v>
      </c>
      <c r="J1580" s="610">
        <v>0</v>
      </c>
      <c r="K1580" s="609">
        <f t="shared" si="24"/>
        <v>490</v>
      </c>
      <c r="L1580" s="608" t="s">
        <v>3072</v>
      </c>
      <c r="M1580" s="608" t="s">
        <v>3344</v>
      </c>
      <c r="N1580" s="608" t="s">
        <v>3345</v>
      </c>
      <c r="O1580" s="608" t="s">
        <v>3346</v>
      </c>
      <c r="P1580" s="608" t="s">
        <v>910</v>
      </c>
      <c r="Q1580" s="608" t="s">
        <v>3135</v>
      </c>
    </row>
    <row r="1581" spans="1:17">
      <c r="A1581" s="611">
        <v>42423</v>
      </c>
      <c r="B1581" s="611">
        <v>42520</v>
      </c>
      <c r="C1581" s="611">
        <v>42433</v>
      </c>
      <c r="D1581" s="612" t="s">
        <v>3158</v>
      </c>
      <c r="E1581" s="612" t="s">
        <v>3172</v>
      </c>
      <c r="F1581" s="612" t="s">
        <v>3108</v>
      </c>
      <c r="G1581" s="612" t="s">
        <v>3173</v>
      </c>
      <c r="H1581" s="613">
        <v>15</v>
      </c>
      <c r="I1581" s="612">
        <v>30</v>
      </c>
      <c r="J1581" s="614">
        <v>0.15</v>
      </c>
      <c r="K1581" s="613">
        <f t="shared" si="24"/>
        <v>450</v>
      </c>
      <c r="L1581" s="612" t="s">
        <v>3063</v>
      </c>
      <c r="M1581" s="612" t="s">
        <v>3087</v>
      </c>
      <c r="N1581" s="612" t="s">
        <v>3088</v>
      </c>
      <c r="O1581" s="612" t="s">
        <v>3089</v>
      </c>
      <c r="P1581" s="612" t="s">
        <v>982</v>
      </c>
      <c r="Q1581" s="612" t="s">
        <v>3139</v>
      </c>
    </row>
    <row r="1582" spans="1:17">
      <c r="A1582" s="607">
        <v>42058</v>
      </c>
      <c r="B1582" s="607">
        <v>42133</v>
      </c>
      <c r="C1582" s="607">
        <v>42060</v>
      </c>
      <c r="D1582" s="608" t="s">
        <v>3158</v>
      </c>
      <c r="E1582" s="608" t="s">
        <v>3342</v>
      </c>
      <c r="F1582" s="608" t="s">
        <v>3104</v>
      </c>
      <c r="G1582" s="608" t="s">
        <v>3343</v>
      </c>
      <c r="H1582" s="609">
        <v>14</v>
      </c>
      <c r="I1582" s="608">
        <v>20</v>
      </c>
      <c r="J1582" s="610">
        <v>0.15</v>
      </c>
      <c r="K1582" s="609">
        <f t="shared" si="24"/>
        <v>280</v>
      </c>
      <c r="L1582" s="608" t="s">
        <v>3063</v>
      </c>
      <c r="M1582" s="608" t="s">
        <v>3087</v>
      </c>
      <c r="N1582" s="608" t="s">
        <v>3088</v>
      </c>
      <c r="O1582" s="608" t="s">
        <v>3089</v>
      </c>
      <c r="P1582" s="608" t="s">
        <v>982</v>
      </c>
      <c r="Q1582" s="608" t="s">
        <v>3157</v>
      </c>
    </row>
    <row r="1583" spans="1:17">
      <c r="A1583" s="611">
        <v>42058</v>
      </c>
      <c r="B1583" s="611">
        <v>42073</v>
      </c>
      <c r="C1583" s="611">
        <v>42064</v>
      </c>
      <c r="D1583" s="612" t="s">
        <v>3158</v>
      </c>
      <c r="E1583" s="612" t="s">
        <v>3094</v>
      </c>
      <c r="F1583" s="612" t="s">
        <v>3045</v>
      </c>
      <c r="G1583" s="612" t="s">
        <v>3095</v>
      </c>
      <c r="H1583" s="613">
        <v>2.5</v>
      </c>
      <c r="I1583" s="612">
        <v>4</v>
      </c>
      <c r="J1583" s="614">
        <v>0.15</v>
      </c>
      <c r="K1583" s="613">
        <f t="shared" si="24"/>
        <v>10</v>
      </c>
      <c r="L1583" s="612" t="s">
        <v>3063</v>
      </c>
      <c r="M1583" s="612" t="s">
        <v>3087</v>
      </c>
      <c r="N1583" s="612" t="s">
        <v>3088</v>
      </c>
      <c r="O1583" s="612" t="s">
        <v>3089</v>
      </c>
      <c r="P1583" s="612" t="s">
        <v>982</v>
      </c>
      <c r="Q1583" s="612" t="s">
        <v>3099</v>
      </c>
    </row>
    <row r="1584" spans="1:17">
      <c r="A1584" s="607">
        <v>42061</v>
      </c>
      <c r="B1584" s="607">
        <v>42111</v>
      </c>
      <c r="C1584" s="607">
        <v>42070</v>
      </c>
      <c r="D1584" s="608" t="s">
        <v>3043</v>
      </c>
      <c r="E1584" s="608" t="s">
        <v>3091</v>
      </c>
      <c r="F1584" s="608" t="s">
        <v>3053</v>
      </c>
      <c r="G1584" s="608" t="s">
        <v>3092</v>
      </c>
      <c r="H1584" s="609">
        <v>19.5</v>
      </c>
      <c r="I1584" s="608">
        <v>10</v>
      </c>
      <c r="J1584" s="610">
        <v>0.05</v>
      </c>
      <c r="K1584" s="609">
        <f t="shared" si="24"/>
        <v>195</v>
      </c>
      <c r="L1584" s="608" t="s">
        <v>3063</v>
      </c>
      <c r="M1584" s="608" t="s">
        <v>3277</v>
      </c>
      <c r="N1584" s="608" t="s">
        <v>3278</v>
      </c>
      <c r="O1584" s="608" t="s">
        <v>3075</v>
      </c>
      <c r="P1584" s="608" t="s">
        <v>988</v>
      </c>
      <c r="Q1584" s="608" t="s">
        <v>3093</v>
      </c>
    </row>
    <row r="1585" spans="1:17">
      <c r="A1585" s="611">
        <v>42792</v>
      </c>
      <c r="B1585" s="611">
        <v>42794</v>
      </c>
      <c r="C1585" s="611">
        <v>42800</v>
      </c>
      <c r="D1585" s="612" t="s">
        <v>3043</v>
      </c>
      <c r="E1585" s="612" t="s">
        <v>3136</v>
      </c>
      <c r="F1585" s="612" t="s">
        <v>3045</v>
      </c>
      <c r="G1585" s="612" t="s">
        <v>3117</v>
      </c>
      <c r="H1585" s="613">
        <v>55</v>
      </c>
      <c r="I1585" s="612">
        <v>42</v>
      </c>
      <c r="J1585" s="614">
        <v>0.05</v>
      </c>
      <c r="K1585" s="613">
        <f t="shared" si="24"/>
        <v>2310</v>
      </c>
      <c r="L1585" s="612" t="s">
        <v>3063</v>
      </c>
      <c r="M1585" s="612" t="s">
        <v>3277</v>
      </c>
      <c r="N1585" s="612" t="s">
        <v>3278</v>
      </c>
      <c r="O1585" s="612" t="s">
        <v>3075</v>
      </c>
      <c r="P1585" s="612" t="s">
        <v>988</v>
      </c>
      <c r="Q1585" s="612" t="s">
        <v>3102</v>
      </c>
    </row>
    <row r="1586" spans="1:17">
      <c r="A1586" s="607">
        <v>42426</v>
      </c>
      <c r="B1586" s="607">
        <v>42498</v>
      </c>
      <c r="C1586" s="607">
        <v>42435</v>
      </c>
      <c r="D1586" s="608" t="s">
        <v>3043</v>
      </c>
      <c r="E1586" s="608" t="s">
        <v>3342</v>
      </c>
      <c r="F1586" s="608" t="s">
        <v>3104</v>
      </c>
      <c r="G1586" s="608" t="s">
        <v>3343</v>
      </c>
      <c r="H1586" s="609">
        <v>14</v>
      </c>
      <c r="I1586" s="608">
        <v>10</v>
      </c>
      <c r="J1586" s="610">
        <v>0.05</v>
      </c>
      <c r="K1586" s="609">
        <f t="shared" si="24"/>
        <v>140</v>
      </c>
      <c r="L1586" s="608" t="s">
        <v>3063</v>
      </c>
      <c r="M1586" s="608" t="s">
        <v>3277</v>
      </c>
      <c r="N1586" s="608" t="s">
        <v>3278</v>
      </c>
      <c r="O1586" s="608" t="s">
        <v>3075</v>
      </c>
      <c r="P1586" s="608" t="s">
        <v>988</v>
      </c>
      <c r="Q1586" s="608" t="s">
        <v>3157</v>
      </c>
    </row>
    <row r="1587" spans="1:17">
      <c r="A1587" s="611">
        <v>42792</v>
      </c>
      <c r="B1587" s="611">
        <v>42825</v>
      </c>
      <c r="C1587" s="611">
        <v>42793</v>
      </c>
      <c r="D1587" s="612" t="s">
        <v>3043</v>
      </c>
      <c r="E1587" s="612" t="s">
        <v>3130</v>
      </c>
      <c r="F1587" s="612" t="s">
        <v>3108</v>
      </c>
      <c r="G1587" s="612" t="s">
        <v>3131</v>
      </c>
      <c r="H1587" s="613">
        <v>19</v>
      </c>
      <c r="I1587" s="612">
        <v>5</v>
      </c>
      <c r="J1587" s="614">
        <v>0.05</v>
      </c>
      <c r="K1587" s="613">
        <f t="shared" si="24"/>
        <v>95</v>
      </c>
      <c r="L1587" s="612" t="s">
        <v>3063</v>
      </c>
      <c r="M1587" s="612" t="s">
        <v>3277</v>
      </c>
      <c r="N1587" s="612" t="s">
        <v>3278</v>
      </c>
      <c r="O1587" s="612" t="s">
        <v>3075</v>
      </c>
      <c r="P1587" s="612" t="s">
        <v>988</v>
      </c>
      <c r="Q1587" s="612" t="s">
        <v>3135</v>
      </c>
    </row>
    <row r="1588" spans="1:17">
      <c r="A1588" s="607">
        <v>42792</v>
      </c>
      <c r="B1588" s="607">
        <v>42892</v>
      </c>
      <c r="C1588" s="607">
        <v>42802</v>
      </c>
      <c r="D1588" s="608" t="s">
        <v>3184</v>
      </c>
      <c r="E1588" s="608" t="s">
        <v>3130</v>
      </c>
      <c r="F1588" s="608" t="s">
        <v>3108</v>
      </c>
      <c r="G1588" s="608" t="s">
        <v>3131</v>
      </c>
      <c r="H1588" s="609">
        <v>19</v>
      </c>
      <c r="I1588" s="608">
        <v>15</v>
      </c>
      <c r="J1588" s="610">
        <v>0</v>
      </c>
      <c r="K1588" s="609">
        <f t="shared" si="24"/>
        <v>285</v>
      </c>
      <c r="L1588" s="608" t="s">
        <v>3063</v>
      </c>
      <c r="M1588" s="608" t="s">
        <v>3185</v>
      </c>
      <c r="N1588" s="608" t="s">
        <v>3186</v>
      </c>
      <c r="O1588" s="608" t="s">
        <v>3187</v>
      </c>
      <c r="P1588" s="608" t="s">
        <v>3188</v>
      </c>
      <c r="Q1588" s="608" t="s">
        <v>3135</v>
      </c>
    </row>
    <row r="1589" spans="1:17">
      <c r="A1589" s="611">
        <v>42792</v>
      </c>
      <c r="B1589" s="611">
        <v>42825</v>
      </c>
      <c r="C1589" s="611">
        <v>42802</v>
      </c>
      <c r="D1589" s="612" t="s">
        <v>3184</v>
      </c>
      <c r="E1589" s="612" t="s">
        <v>3200</v>
      </c>
      <c r="F1589" s="612" t="s">
        <v>3123</v>
      </c>
      <c r="G1589" s="612" t="s">
        <v>3201</v>
      </c>
      <c r="H1589" s="613">
        <v>39</v>
      </c>
      <c r="I1589" s="612">
        <v>6</v>
      </c>
      <c r="J1589" s="614">
        <v>0</v>
      </c>
      <c r="K1589" s="613">
        <f t="shared" si="24"/>
        <v>234</v>
      </c>
      <c r="L1589" s="612" t="s">
        <v>3063</v>
      </c>
      <c r="M1589" s="612" t="s">
        <v>3185</v>
      </c>
      <c r="N1589" s="612" t="s">
        <v>3186</v>
      </c>
      <c r="O1589" s="612" t="s">
        <v>3187</v>
      </c>
      <c r="P1589" s="612" t="s">
        <v>3188</v>
      </c>
      <c r="Q1589" s="612" t="s">
        <v>3139</v>
      </c>
    </row>
    <row r="1590" spans="1:17">
      <c r="A1590" s="607">
        <v>43157</v>
      </c>
      <c r="B1590" s="607">
        <v>43244</v>
      </c>
      <c r="C1590" s="607">
        <v>43159</v>
      </c>
      <c r="D1590" s="608" t="s">
        <v>3184</v>
      </c>
      <c r="E1590" s="608" t="s">
        <v>3177</v>
      </c>
      <c r="F1590" s="608" t="s">
        <v>3104</v>
      </c>
      <c r="G1590" s="608" t="s">
        <v>3178</v>
      </c>
      <c r="H1590" s="609">
        <v>49.3</v>
      </c>
      <c r="I1590" s="608">
        <v>50</v>
      </c>
      <c r="J1590" s="610">
        <v>0</v>
      </c>
      <c r="K1590" s="609">
        <f t="shared" si="24"/>
        <v>2465</v>
      </c>
      <c r="L1590" s="608" t="s">
        <v>3063</v>
      </c>
      <c r="M1590" s="608" t="s">
        <v>3185</v>
      </c>
      <c r="N1590" s="608" t="s">
        <v>3186</v>
      </c>
      <c r="O1590" s="608" t="s">
        <v>3187</v>
      </c>
      <c r="P1590" s="608" t="s">
        <v>3188</v>
      </c>
      <c r="Q1590" s="608" t="s">
        <v>3179</v>
      </c>
    </row>
    <row r="1591" spans="1:17">
      <c r="A1591" s="611">
        <v>42062</v>
      </c>
      <c r="B1591" s="611">
        <v>42102</v>
      </c>
      <c r="C1591" s="611">
        <v>42066</v>
      </c>
      <c r="D1591" s="612" t="s">
        <v>3129</v>
      </c>
      <c r="E1591" s="612" t="s">
        <v>3300</v>
      </c>
      <c r="F1591" s="612" t="s">
        <v>3077</v>
      </c>
      <c r="G1591" s="612" t="s">
        <v>3301</v>
      </c>
      <c r="H1591" s="613">
        <v>62.5</v>
      </c>
      <c r="I1591" s="612">
        <v>10</v>
      </c>
      <c r="J1591" s="614">
        <v>0</v>
      </c>
      <c r="K1591" s="613">
        <f t="shared" si="24"/>
        <v>625</v>
      </c>
      <c r="L1591" s="612" t="s">
        <v>3072</v>
      </c>
      <c r="M1591" s="612" t="s">
        <v>3451</v>
      </c>
      <c r="N1591" s="612" t="s">
        <v>3452</v>
      </c>
      <c r="O1591" s="612" t="s">
        <v>3453</v>
      </c>
      <c r="P1591" s="612" t="s">
        <v>910</v>
      </c>
      <c r="Q1591" s="612" t="s">
        <v>3139</v>
      </c>
    </row>
    <row r="1592" spans="1:17">
      <c r="A1592" s="607">
        <v>42062</v>
      </c>
      <c r="B1592" s="607">
        <v>42086</v>
      </c>
      <c r="C1592" s="607">
        <v>42062</v>
      </c>
      <c r="D1592" s="608" t="s">
        <v>3084</v>
      </c>
      <c r="E1592" s="608" t="s">
        <v>3233</v>
      </c>
      <c r="F1592" s="608" t="s">
        <v>3077</v>
      </c>
      <c r="G1592" s="608" t="s">
        <v>3234</v>
      </c>
      <c r="H1592" s="609">
        <v>31</v>
      </c>
      <c r="I1592" s="608">
        <v>100</v>
      </c>
      <c r="J1592" s="610">
        <v>0.15</v>
      </c>
      <c r="K1592" s="609">
        <f t="shared" si="24"/>
        <v>3100</v>
      </c>
      <c r="L1592" s="608" t="s">
        <v>3072</v>
      </c>
      <c r="M1592" s="608" t="s">
        <v>3161</v>
      </c>
      <c r="N1592" s="608" t="s">
        <v>3162</v>
      </c>
      <c r="O1592" s="608" t="s">
        <v>3163</v>
      </c>
      <c r="P1592" s="608" t="s">
        <v>2336</v>
      </c>
      <c r="Q1592" s="608" t="s">
        <v>3121</v>
      </c>
    </row>
    <row r="1593" spans="1:17">
      <c r="A1593" s="611">
        <v>43158</v>
      </c>
      <c r="B1593" s="611">
        <v>43227</v>
      </c>
      <c r="C1593" s="611">
        <v>43160</v>
      </c>
      <c r="D1593" s="612" t="s">
        <v>3084</v>
      </c>
      <c r="E1593" s="612" t="s">
        <v>3241</v>
      </c>
      <c r="F1593" s="612" t="s">
        <v>3077</v>
      </c>
      <c r="G1593" s="612" t="s">
        <v>3242</v>
      </c>
      <c r="H1593" s="613">
        <v>6</v>
      </c>
      <c r="I1593" s="612">
        <v>65</v>
      </c>
      <c r="J1593" s="614">
        <v>0.15</v>
      </c>
      <c r="K1593" s="613">
        <f t="shared" si="24"/>
        <v>390</v>
      </c>
      <c r="L1593" s="612" t="s">
        <v>3072</v>
      </c>
      <c r="M1593" s="612" t="s">
        <v>3161</v>
      </c>
      <c r="N1593" s="612" t="s">
        <v>3162</v>
      </c>
      <c r="O1593" s="612" t="s">
        <v>3163</v>
      </c>
      <c r="P1593" s="612" t="s">
        <v>2336</v>
      </c>
      <c r="Q1593" s="612" t="s">
        <v>3070</v>
      </c>
    </row>
    <row r="1594" spans="1:17">
      <c r="A1594" s="607">
        <v>42427</v>
      </c>
      <c r="B1594" s="607">
        <v>42490</v>
      </c>
      <c r="C1594" s="607">
        <v>42437</v>
      </c>
      <c r="D1594" s="608" t="s">
        <v>3084</v>
      </c>
      <c r="E1594" s="608" t="s">
        <v>3080</v>
      </c>
      <c r="F1594" s="608" t="s">
        <v>3081</v>
      </c>
      <c r="G1594" s="608" t="s">
        <v>3082</v>
      </c>
      <c r="H1594" s="609">
        <v>21.05</v>
      </c>
      <c r="I1594" s="608">
        <v>15</v>
      </c>
      <c r="J1594" s="610">
        <v>0.15</v>
      </c>
      <c r="K1594" s="609">
        <f t="shared" si="24"/>
        <v>315.75</v>
      </c>
      <c r="L1594" s="608" t="s">
        <v>3063</v>
      </c>
      <c r="M1594" s="608" t="s">
        <v>3315</v>
      </c>
      <c r="N1594" s="608" t="s">
        <v>3316</v>
      </c>
      <c r="O1594" s="608" t="s">
        <v>3317</v>
      </c>
      <c r="P1594" s="608" t="s">
        <v>3188</v>
      </c>
      <c r="Q1594" s="608" t="s">
        <v>3083</v>
      </c>
    </row>
    <row r="1595" spans="1:17">
      <c r="A1595" s="611">
        <v>43158</v>
      </c>
      <c r="B1595" s="611">
        <v>43228</v>
      </c>
      <c r="C1595" s="611">
        <v>43160</v>
      </c>
      <c r="D1595" s="612" t="s">
        <v>3084</v>
      </c>
      <c r="E1595" s="612" t="s">
        <v>3137</v>
      </c>
      <c r="F1595" s="612" t="s">
        <v>3104</v>
      </c>
      <c r="G1595" s="612" t="s">
        <v>3138</v>
      </c>
      <c r="H1595" s="613">
        <v>17.45</v>
      </c>
      <c r="I1595" s="612">
        <v>50</v>
      </c>
      <c r="J1595" s="614">
        <v>0</v>
      </c>
      <c r="K1595" s="613">
        <f t="shared" si="24"/>
        <v>872.5</v>
      </c>
      <c r="L1595" s="612" t="s">
        <v>3063</v>
      </c>
      <c r="M1595" s="612" t="s">
        <v>3315</v>
      </c>
      <c r="N1595" s="612" t="s">
        <v>3316</v>
      </c>
      <c r="O1595" s="612" t="s">
        <v>3317</v>
      </c>
      <c r="P1595" s="612" t="s">
        <v>3188</v>
      </c>
      <c r="Q1595" s="612" t="s">
        <v>3139</v>
      </c>
    </row>
    <row r="1596" spans="1:17">
      <c r="A1596" s="607">
        <v>42062</v>
      </c>
      <c r="B1596" s="607">
        <v>42123</v>
      </c>
      <c r="C1596" s="607">
        <v>42071</v>
      </c>
      <c r="D1596" s="608" t="s">
        <v>3084</v>
      </c>
      <c r="E1596" s="608" t="s">
        <v>3111</v>
      </c>
      <c r="F1596" s="608" t="s">
        <v>3045</v>
      </c>
      <c r="G1596" s="608" t="s">
        <v>3112</v>
      </c>
      <c r="H1596" s="609">
        <v>12.5</v>
      </c>
      <c r="I1596" s="608">
        <v>14</v>
      </c>
      <c r="J1596" s="610">
        <v>0</v>
      </c>
      <c r="K1596" s="609">
        <f t="shared" si="24"/>
        <v>175</v>
      </c>
      <c r="L1596" s="608" t="s">
        <v>3063</v>
      </c>
      <c r="M1596" s="608" t="s">
        <v>3315</v>
      </c>
      <c r="N1596" s="608" t="s">
        <v>3316</v>
      </c>
      <c r="O1596" s="608" t="s">
        <v>3317</v>
      </c>
      <c r="P1596" s="608" t="s">
        <v>3188</v>
      </c>
      <c r="Q1596" s="608" t="s">
        <v>3051</v>
      </c>
    </row>
    <row r="1597" spans="1:17">
      <c r="A1597" s="611">
        <v>42427</v>
      </c>
      <c r="B1597" s="611">
        <v>42458</v>
      </c>
      <c r="C1597" s="611">
        <v>42431</v>
      </c>
      <c r="D1597" s="612" t="s">
        <v>3084</v>
      </c>
      <c r="E1597" s="612" t="s">
        <v>3192</v>
      </c>
      <c r="F1597" s="612" t="s">
        <v>3053</v>
      </c>
      <c r="G1597" s="612" t="s">
        <v>3092</v>
      </c>
      <c r="H1597" s="613">
        <v>38</v>
      </c>
      <c r="I1597" s="612">
        <v>24</v>
      </c>
      <c r="J1597" s="614">
        <v>0</v>
      </c>
      <c r="K1597" s="613">
        <f t="shared" si="24"/>
        <v>912</v>
      </c>
      <c r="L1597" s="612" t="s">
        <v>3063</v>
      </c>
      <c r="M1597" s="612" t="s">
        <v>3315</v>
      </c>
      <c r="N1597" s="612" t="s">
        <v>3316</v>
      </c>
      <c r="O1597" s="612" t="s">
        <v>3317</v>
      </c>
      <c r="P1597" s="612" t="s">
        <v>3188</v>
      </c>
      <c r="Q1597" s="612" t="s">
        <v>3093</v>
      </c>
    </row>
    <row r="1598" spans="1:17">
      <c r="A1598" s="607">
        <v>42794</v>
      </c>
      <c r="B1598" s="607">
        <v>42880</v>
      </c>
      <c r="C1598" s="607">
        <v>42798</v>
      </c>
      <c r="D1598" s="608" t="s">
        <v>3084</v>
      </c>
      <c r="E1598" s="608" t="s">
        <v>3052</v>
      </c>
      <c r="F1598" s="608" t="s">
        <v>3053</v>
      </c>
      <c r="G1598" s="608" t="s">
        <v>3054</v>
      </c>
      <c r="H1598" s="609">
        <v>14</v>
      </c>
      <c r="I1598" s="608">
        <v>20</v>
      </c>
      <c r="J1598" s="610">
        <v>0</v>
      </c>
      <c r="K1598" s="609">
        <f t="shared" si="24"/>
        <v>280</v>
      </c>
      <c r="L1598" s="608" t="s">
        <v>3072</v>
      </c>
      <c r="M1598" s="608" t="s">
        <v>3396</v>
      </c>
      <c r="N1598" s="608" t="s">
        <v>3397</v>
      </c>
      <c r="O1598" s="608" t="s">
        <v>3169</v>
      </c>
      <c r="P1598" s="608" t="s">
        <v>1036</v>
      </c>
      <c r="Q1598" s="608" t="s">
        <v>3055</v>
      </c>
    </row>
    <row r="1599" spans="1:17">
      <c r="A1599" s="611">
        <v>42428</v>
      </c>
      <c r="B1599" s="611">
        <v>42472</v>
      </c>
      <c r="C1599" s="611">
        <v>42435</v>
      </c>
      <c r="D1599" s="612" t="s">
        <v>3084</v>
      </c>
      <c r="E1599" s="612" t="s">
        <v>3130</v>
      </c>
      <c r="F1599" s="612" t="s">
        <v>3108</v>
      </c>
      <c r="G1599" s="612" t="s">
        <v>3131</v>
      </c>
      <c r="H1599" s="613">
        <v>19</v>
      </c>
      <c r="I1599" s="612">
        <v>20</v>
      </c>
      <c r="J1599" s="614">
        <v>0</v>
      </c>
      <c r="K1599" s="613">
        <f t="shared" si="24"/>
        <v>380</v>
      </c>
      <c r="L1599" s="612" t="s">
        <v>3072</v>
      </c>
      <c r="M1599" s="612" t="s">
        <v>3396</v>
      </c>
      <c r="N1599" s="612" t="s">
        <v>3397</v>
      </c>
      <c r="O1599" s="612" t="s">
        <v>3169</v>
      </c>
      <c r="P1599" s="612" t="s">
        <v>1036</v>
      </c>
      <c r="Q1599" s="612" t="s">
        <v>3135</v>
      </c>
    </row>
    <row r="1600" spans="1:17">
      <c r="A1600" s="607">
        <v>42794</v>
      </c>
      <c r="B1600" s="607">
        <v>42892</v>
      </c>
      <c r="C1600" s="607">
        <v>42797</v>
      </c>
      <c r="D1600" s="608" t="s">
        <v>3184</v>
      </c>
      <c r="E1600" s="608" t="s">
        <v>3220</v>
      </c>
      <c r="F1600" s="608" t="s">
        <v>3123</v>
      </c>
      <c r="G1600" s="608" t="s">
        <v>3221</v>
      </c>
      <c r="H1600" s="609">
        <v>123.79</v>
      </c>
      <c r="I1600" s="608">
        <v>10</v>
      </c>
      <c r="J1600" s="610">
        <v>0.25</v>
      </c>
      <c r="K1600" s="609">
        <f t="shared" si="24"/>
        <v>1237.9000000000001</v>
      </c>
      <c r="L1600" s="608" t="s">
        <v>3072</v>
      </c>
      <c r="M1600" s="608" t="s">
        <v>3248</v>
      </c>
      <c r="N1600" s="608" t="s">
        <v>3249</v>
      </c>
      <c r="O1600" s="608" t="s">
        <v>3250</v>
      </c>
      <c r="P1600" s="608" t="s">
        <v>1303</v>
      </c>
      <c r="Q1600" s="608" t="s">
        <v>3150</v>
      </c>
    </row>
    <row r="1601" spans="1:17">
      <c r="A1601" s="611">
        <v>42428</v>
      </c>
      <c r="B1601" s="611">
        <v>42463</v>
      </c>
      <c r="C1601" s="611">
        <v>42436</v>
      </c>
      <c r="D1601" s="612" t="s">
        <v>3184</v>
      </c>
      <c r="E1601" s="612" t="s">
        <v>3357</v>
      </c>
      <c r="F1601" s="612" t="s">
        <v>3104</v>
      </c>
      <c r="G1601" s="612" t="s">
        <v>3358</v>
      </c>
      <c r="H1601" s="613">
        <v>31.23</v>
      </c>
      <c r="I1601" s="612">
        <v>35</v>
      </c>
      <c r="J1601" s="614">
        <v>0.25</v>
      </c>
      <c r="K1601" s="613">
        <f t="shared" si="24"/>
        <v>1093.05</v>
      </c>
      <c r="L1601" s="612" t="s">
        <v>3072</v>
      </c>
      <c r="M1601" s="612" t="s">
        <v>3248</v>
      </c>
      <c r="N1601" s="612" t="s">
        <v>3249</v>
      </c>
      <c r="O1601" s="612" t="s">
        <v>3250</v>
      </c>
      <c r="P1601" s="612" t="s">
        <v>1303</v>
      </c>
      <c r="Q1601" s="612" t="s">
        <v>3157</v>
      </c>
    </row>
    <row r="1602" spans="1:17">
      <c r="A1602" s="607">
        <v>43159</v>
      </c>
      <c r="B1602" s="607">
        <v>43192</v>
      </c>
      <c r="C1602" s="607">
        <v>43164</v>
      </c>
      <c r="D1602" s="608" t="s">
        <v>3184</v>
      </c>
      <c r="E1602" s="608" t="s">
        <v>3289</v>
      </c>
      <c r="F1602" s="608" t="s">
        <v>3081</v>
      </c>
      <c r="G1602" s="608" t="s">
        <v>3290</v>
      </c>
      <c r="H1602" s="609">
        <v>10</v>
      </c>
      <c r="I1602" s="608">
        <v>30</v>
      </c>
      <c r="J1602" s="610">
        <v>0</v>
      </c>
      <c r="K1602" s="609">
        <f t="shared" si="24"/>
        <v>300</v>
      </c>
      <c r="L1602" s="608" t="s">
        <v>3072</v>
      </c>
      <c r="M1602" s="608" t="s">
        <v>3248</v>
      </c>
      <c r="N1602" s="608" t="s">
        <v>3249</v>
      </c>
      <c r="O1602" s="608" t="s">
        <v>3250</v>
      </c>
      <c r="P1602" s="608" t="s">
        <v>1303</v>
      </c>
      <c r="Q1602" s="608" t="s">
        <v>3135</v>
      </c>
    </row>
    <row r="1603" spans="1:17">
      <c r="A1603" s="611">
        <v>42429</v>
      </c>
      <c r="B1603" s="611">
        <v>42493</v>
      </c>
      <c r="C1603" s="611">
        <v>42437</v>
      </c>
      <c r="D1603" s="612" t="s">
        <v>3199</v>
      </c>
      <c r="E1603" s="612" t="s">
        <v>3172</v>
      </c>
      <c r="F1603" s="612" t="s">
        <v>3108</v>
      </c>
      <c r="G1603" s="612" t="s">
        <v>3173</v>
      </c>
      <c r="H1603" s="613">
        <v>15</v>
      </c>
      <c r="I1603" s="612">
        <v>4</v>
      </c>
      <c r="J1603" s="614">
        <v>0</v>
      </c>
      <c r="K1603" s="613">
        <f t="shared" ref="K1603:K1666" si="25">I1603*H1603</f>
        <v>60</v>
      </c>
      <c r="L1603" s="612" t="s">
        <v>3063</v>
      </c>
      <c r="M1603" s="612" t="s">
        <v>3484</v>
      </c>
      <c r="N1603" s="612" t="s">
        <v>3485</v>
      </c>
      <c r="O1603" s="612" t="s">
        <v>3486</v>
      </c>
      <c r="P1603" s="612" t="s">
        <v>982</v>
      </c>
      <c r="Q1603" s="612" t="s">
        <v>3139</v>
      </c>
    </row>
    <row r="1604" spans="1:17">
      <c r="A1604" s="607">
        <v>42429</v>
      </c>
      <c r="B1604" s="607">
        <v>42479</v>
      </c>
      <c r="C1604" s="607">
        <v>42439</v>
      </c>
      <c r="D1604" s="608" t="s">
        <v>3199</v>
      </c>
      <c r="E1604" s="608" t="s">
        <v>3151</v>
      </c>
      <c r="F1604" s="608" t="s">
        <v>3104</v>
      </c>
      <c r="G1604" s="608" t="s">
        <v>3152</v>
      </c>
      <c r="H1604" s="609">
        <v>43.9</v>
      </c>
      <c r="I1604" s="608">
        <v>10</v>
      </c>
      <c r="J1604" s="610">
        <v>0</v>
      </c>
      <c r="K1604" s="609">
        <f t="shared" si="25"/>
        <v>439</v>
      </c>
      <c r="L1604" s="608" t="s">
        <v>3063</v>
      </c>
      <c r="M1604" s="608" t="s">
        <v>3484</v>
      </c>
      <c r="N1604" s="608" t="s">
        <v>3485</v>
      </c>
      <c r="O1604" s="608" t="s">
        <v>3486</v>
      </c>
      <c r="P1604" s="608" t="s">
        <v>982</v>
      </c>
      <c r="Q1604" s="608" t="s">
        <v>3157</v>
      </c>
    </row>
    <row r="1605" spans="1:17">
      <c r="A1605" s="611">
        <v>42795</v>
      </c>
      <c r="B1605" s="611">
        <v>42817</v>
      </c>
      <c r="C1605" s="611">
        <v>42804</v>
      </c>
      <c r="D1605" s="612" t="s">
        <v>3199</v>
      </c>
      <c r="E1605" s="612" t="s">
        <v>3189</v>
      </c>
      <c r="F1605" s="612" t="s">
        <v>3061</v>
      </c>
      <c r="G1605" s="612" t="s">
        <v>3190</v>
      </c>
      <c r="H1605" s="613">
        <v>30</v>
      </c>
      <c r="I1605" s="612">
        <v>5</v>
      </c>
      <c r="J1605" s="614">
        <v>0</v>
      </c>
      <c r="K1605" s="613">
        <f t="shared" si="25"/>
        <v>150</v>
      </c>
      <c r="L1605" s="612" t="s">
        <v>3063</v>
      </c>
      <c r="M1605" s="612" t="s">
        <v>3484</v>
      </c>
      <c r="N1605" s="612" t="s">
        <v>3485</v>
      </c>
      <c r="O1605" s="612" t="s">
        <v>3486</v>
      </c>
      <c r="P1605" s="612" t="s">
        <v>982</v>
      </c>
      <c r="Q1605" s="612" t="s">
        <v>3191</v>
      </c>
    </row>
    <row r="1606" spans="1:17">
      <c r="A1606" s="607">
        <v>42429</v>
      </c>
      <c r="B1606" s="607">
        <v>42455</v>
      </c>
      <c r="C1606" s="607">
        <v>42429</v>
      </c>
      <c r="D1606" s="608" t="s">
        <v>3158</v>
      </c>
      <c r="E1606" s="608" t="s">
        <v>3293</v>
      </c>
      <c r="F1606" s="608" t="s">
        <v>3053</v>
      </c>
      <c r="G1606" s="608" t="s">
        <v>3294</v>
      </c>
      <c r="H1606" s="609">
        <v>33.25</v>
      </c>
      <c r="I1606" s="608">
        <v>30</v>
      </c>
      <c r="J1606" s="610">
        <v>0.25</v>
      </c>
      <c r="K1606" s="609">
        <f t="shared" si="25"/>
        <v>997.5</v>
      </c>
      <c r="L1606" s="608" t="s">
        <v>3072</v>
      </c>
      <c r="M1606" s="608" t="s">
        <v>3212</v>
      </c>
      <c r="N1606" s="608" t="s">
        <v>3213</v>
      </c>
      <c r="O1606" s="608" t="s">
        <v>3214</v>
      </c>
      <c r="P1606" s="608" t="s">
        <v>910</v>
      </c>
      <c r="Q1606" s="608" t="s">
        <v>3150</v>
      </c>
    </row>
    <row r="1607" spans="1:17">
      <c r="A1607" s="611">
        <v>42429</v>
      </c>
      <c r="B1607" s="611">
        <v>42506</v>
      </c>
      <c r="C1607" s="611">
        <v>42435</v>
      </c>
      <c r="D1607" s="612" t="s">
        <v>3158</v>
      </c>
      <c r="E1607" s="612" t="s">
        <v>3126</v>
      </c>
      <c r="F1607" s="612" t="s">
        <v>3108</v>
      </c>
      <c r="G1607" s="612" t="s">
        <v>3127</v>
      </c>
      <c r="H1607" s="613">
        <v>4.5</v>
      </c>
      <c r="I1607" s="612">
        <v>40</v>
      </c>
      <c r="J1607" s="614">
        <v>0.25</v>
      </c>
      <c r="K1607" s="613">
        <f t="shared" si="25"/>
        <v>180</v>
      </c>
      <c r="L1607" s="612" t="s">
        <v>3072</v>
      </c>
      <c r="M1607" s="612" t="s">
        <v>3212</v>
      </c>
      <c r="N1607" s="612" t="s">
        <v>3213</v>
      </c>
      <c r="O1607" s="612" t="s">
        <v>3214</v>
      </c>
      <c r="P1607" s="612" t="s">
        <v>910</v>
      </c>
      <c r="Q1607" s="612" t="s">
        <v>3128</v>
      </c>
    </row>
    <row r="1608" spans="1:17">
      <c r="A1608" s="607">
        <v>42064</v>
      </c>
      <c r="B1608" s="607">
        <v>42162</v>
      </c>
      <c r="C1608" s="607">
        <v>42069</v>
      </c>
      <c r="D1608" s="608" t="s">
        <v>3158</v>
      </c>
      <c r="E1608" s="608" t="s">
        <v>3286</v>
      </c>
      <c r="F1608" s="608" t="s">
        <v>3123</v>
      </c>
      <c r="G1608" s="608" t="s">
        <v>3287</v>
      </c>
      <c r="H1608" s="609">
        <v>7.45</v>
      </c>
      <c r="I1608" s="608">
        <v>35</v>
      </c>
      <c r="J1608" s="610">
        <v>0.25</v>
      </c>
      <c r="K1608" s="609">
        <f t="shared" si="25"/>
        <v>260.75</v>
      </c>
      <c r="L1608" s="608" t="s">
        <v>3072</v>
      </c>
      <c r="M1608" s="608" t="s">
        <v>3212</v>
      </c>
      <c r="N1608" s="608" t="s">
        <v>3213</v>
      </c>
      <c r="O1608" s="608" t="s">
        <v>3214</v>
      </c>
      <c r="P1608" s="608" t="s">
        <v>910</v>
      </c>
      <c r="Q1608" s="608" t="s">
        <v>3125</v>
      </c>
    </row>
    <row r="1609" spans="1:17">
      <c r="A1609" s="611">
        <v>43160</v>
      </c>
      <c r="B1609" s="611">
        <v>43217</v>
      </c>
      <c r="C1609" s="611">
        <v>43169</v>
      </c>
      <c r="D1609" s="612" t="s">
        <v>3084</v>
      </c>
      <c r="E1609" s="612" t="s">
        <v>3210</v>
      </c>
      <c r="F1609" s="612" t="s">
        <v>3108</v>
      </c>
      <c r="G1609" s="612" t="s">
        <v>3211</v>
      </c>
      <c r="H1609" s="613">
        <v>18</v>
      </c>
      <c r="I1609" s="612">
        <v>20</v>
      </c>
      <c r="J1609" s="614">
        <v>0</v>
      </c>
      <c r="K1609" s="613">
        <f t="shared" si="25"/>
        <v>360</v>
      </c>
      <c r="L1609" s="612" t="s">
        <v>3047</v>
      </c>
      <c r="M1609" s="612" t="s">
        <v>3479</v>
      </c>
      <c r="N1609" s="612" t="s">
        <v>3480</v>
      </c>
      <c r="O1609" s="612" t="s">
        <v>3331</v>
      </c>
      <c r="P1609" s="612" t="s">
        <v>982</v>
      </c>
      <c r="Q1609" s="612" t="s">
        <v>3115</v>
      </c>
    </row>
    <row r="1610" spans="1:17">
      <c r="A1610" s="607">
        <v>43160</v>
      </c>
      <c r="B1610" s="607">
        <v>43180</v>
      </c>
      <c r="C1610" s="607">
        <v>43166</v>
      </c>
      <c r="D1610" s="608" t="s">
        <v>3084</v>
      </c>
      <c r="E1610" s="608" t="s">
        <v>3060</v>
      </c>
      <c r="F1610" s="608" t="s">
        <v>3061</v>
      </c>
      <c r="G1610" s="608" t="s">
        <v>3062</v>
      </c>
      <c r="H1610" s="609">
        <v>53</v>
      </c>
      <c r="I1610" s="608">
        <v>3</v>
      </c>
      <c r="J1610" s="610">
        <v>0</v>
      </c>
      <c r="K1610" s="609">
        <f t="shared" si="25"/>
        <v>159</v>
      </c>
      <c r="L1610" s="608" t="s">
        <v>3047</v>
      </c>
      <c r="M1610" s="608" t="s">
        <v>3479</v>
      </c>
      <c r="N1610" s="608" t="s">
        <v>3480</v>
      </c>
      <c r="O1610" s="608" t="s">
        <v>3331</v>
      </c>
      <c r="P1610" s="608" t="s">
        <v>982</v>
      </c>
      <c r="Q1610" s="608" t="s">
        <v>3067</v>
      </c>
    </row>
    <row r="1611" spans="1:17">
      <c r="A1611" s="611">
        <v>42064</v>
      </c>
      <c r="B1611" s="611">
        <v>42148</v>
      </c>
      <c r="C1611" s="611">
        <v>42068</v>
      </c>
      <c r="D1611" s="612" t="s">
        <v>3071</v>
      </c>
      <c r="E1611" s="612" t="s">
        <v>3177</v>
      </c>
      <c r="F1611" s="612" t="s">
        <v>3104</v>
      </c>
      <c r="G1611" s="612" t="s">
        <v>3178</v>
      </c>
      <c r="H1611" s="613">
        <v>49.3</v>
      </c>
      <c r="I1611" s="612">
        <v>3</v>
      </c>
      <c r="J1611" s="614">
        <v>0</v>
      </c>
      <c r="K1611" s="613">
        <f t="shared" si="25"/>
        <v>147.89999999999998</v>
      </c>
      <c r="L1611" s="612" t="s">
        <v>3072</v>
      </c>
      <c r="M1611" s="612" t="s">
        <v>3222</v>
      </c>
      <c r="N1611" s="612" t="s">
        <v>3223</v>
      </c>
      <c r="O1611" s="612" t="s">
        <v>3224</v>
      </c>
      <c r="P1611" s="612" t="s">
        <v>3188</v>
      </c>
      <c r="Q1611" s="612" t="s">
        <v>3179</v>
      </c>
    </row>
    <row r="1612" spans="1:17">
      <c r="A1612" s="607">
        <v>42795</v>
      </c>
      <c r="B1612" s="607">
        <v>42882</v>
      </c>
      <c r="C1612" s="607">
        <v>42798</v>
      </c>
      <c r="D1612" s="608" t="s">
        <v>3071</v>
      </c>
      <c r="E1612" s="608" t="s">
        <v>3300</v>
      </c>
      <c r="F1612" s="608" t="s">
        <v>3077</v>
      </c>
      <c r="G1612" s="608" t="s">
        <v>3301</v>
      </c>
      <c r="H1612" s="609">
        <v>62.5</v>
      </c>
      <c r="I1612" s="608">
        <v>20</v>
      </c>
      <c r="J1612" s="610">
        <v>0</v>
      </c>
      <c r="K1612" s="609">
        <f t="shared" si="25"/>
        <v>1250</v>
      </c>
      <c r="L1612" s="608" t="s">
        <v>3072</v>
      </c>
      <c r="M1612" s="608" t="s">
        <v>3222</v>
      </c>
      <c r="N1612" s="608" t="s">
        <v>3223</v>
      </c>
      <c r="O1612" s="608" t="s">
        <v>3224</v>
      </c>
      <c r="P1612" s="608" t="s">
        <v>3188</v>
      </c>
      <c r="Q1612" s="608" t="s">
        <v>3139</v>
      </c>
    </row>
    <row r="1613" spans="1:17">
      <c r="A1613" s="611">
        <v>42430</v>
      </c>
      <c r="B1613" s="611">
        <v>42484</v>
      </c>
      <c r="C1613" s="611">
        <v>42433</v>
      </c>
      <c r="D1613" s="612" t="s">
        <v>3071</v>
      </c>
      <c r="E1613" s="612" t="s">
        <v>3094</v>
      </c>
      <c r="F1613" s="612" t="s">
        <v>3045</v>
      </c>
      <c r="G1613" s="612" t="s">
        <v>3095</v>
      </c>
      <c r="H1613" s="613">
        <v>2.5</v>
      </c>
      <c r="I1613" s="612">
        <v>35</v>
      </c>
      <c r="J1613" s="614">
        <v>0</v>
      </c>
      <c r="K1613" s="613">
        <f t="shared" si="25"/>
        <v>87.5</v>
      </c>
      <c r="L1613" s="612" t="s">
        <v>3072</v>
      </c>
      <c r="M1613" s="612" t="s">
        <v>3222</v>
      </c>
      <c r="N1613" s="612" t="s">
        <v>3223</v>
      </c>
      <c r="O1613" s="612" t="s">
        <v>3224</v>
      </c>
      <c r="P1613" s="612" t="s">
        <v>3188</v>
      </c>
      <c r="Q1613" s="612" t="s">
        <v>3099</v>
      </c>
    </row>
    <row r="1614" spans="1:17">
      <c r="A1614" s="607">
        <v>42430</v>
      </c>
      <c r="B1614" s="607">
        <v>42501</v>
      </c>
      <c r="C1614" s="607">
        <v>42436</v>
      </c>
      <c r="D1614" s="608" t="s">
        <v>3071</v>
      </c>
      <c r="E1614" s="608" t="s">
        <v>3200</v>
      </c>
      <c r="F1614" s="608" t="s">
        <v>3123</v>
      </c>
      <c r="G1614" s="608" t="s">
        <v>3201</v>
      </c>
      <c r="H1614" s="609">
        <v>39</v>
      </c>
      <c r="I1614" s="608">
        <v>42</v>
      </c>
      <c r="J1614" s="610">
        <v>0</v>
      </c>
      <c r="K1614" s="609">
        <f t="shared" si="25"/>
        <v>1638</v>
      </c>
      <c r="L1614" s="608" t="s">
        <v>3072</v>
      </c>
      <c r="M1614" s="608" t="s">
        <v>3222</v>
      </c>
      <c r="N1614" s="608" t="s">
        <v>3223</v>
      </c>
      <c r="O1614" s="608" t="s">
        <v>3224</v>
      </c>
      <c r="P1614" s="608" t="s">
        <v>3188</v>
      </c>
      <c r="Q1614" s="608" t="s">
        <v>3139</v>
      </c>
    </row>
    <row r="1615" spans="1:17">
      <c r="A1615" s="611">
        <v>42430</v>
      </c>
      <c r="B1615" s="611">
        <v>42459</v>
      </c>
      <c r="C1615" s="611">
        <v>42434</v>
      </c>
      <c r="D1615" s="612" t="s">
        <v>3071</v>
      </c>
      <c r="E1615" s="612" t="s">
        <v>3165</v>
      </c>
      <c r="F1615" s="612" t="s">
        <v>3104</v>
      </c>
      <c r="G1615" s="612" t="s">
        <v>3166</v>
      </c>
      <c r="H1615" s="613">
        <v>10</v>
      </c>
      <c r="I1615" s="612">
        <v>40</v>
      </c>
      <c r="J1615" s="614">
        <v>0</v>
      </c>
      <c r="K1615" s="613">
        <f t="shared" si="25"/>
        <v>400</v>
      </c>
      <c r="L1615" s="612" t="s">
        <v>3072</v>
      </c>
      <c r="M1615" s="612" t="s">
        <v>3222</v>
      </c>
      <c r="N1615" s="612" t="s">
        <v>3223</v>
      </c>
      <c r="O1615" s="612" t="s">
        <v>3224</v>
      </c>
      <c r="P1615" s="612" t="s">
        <v>3188</v>
      </c>
      <c r="Q1615" s="612" t="s">
        <v>3106</v>
      </c>
    </row>
    <row r="1616" spans="1:17">
      <c r="A1616" s="607">
        <v>43160</v>
      </c>
      <c r="B1616" s="607">
        <v>43203</v>
      </c>
      <c r="C1616" s="607">
        <v>43166</v>
      </c>
      <c r="D1616" s="608" t="s">
        <v>3184</v>
      </c>
      <c r="E1616" s="608" t="s">
        <v>3056</v>
      </c>
      <c r="F1616" s="608" t="s">
        <v>3045</v>
      </c>
      <c r="G1616" s="608" t="s">
        <v>3057</v>
      </c>
      <c r="H1616" s="609">
        <v>21</v>
      </c>
      <c r="I1616" s="608">
        <v>25</v>
      </c>
      <c r="J1616" s="610">
        <v>0</v>
      </c>
      <c r="K1616" s="609">
        <f t="shared" si="25"/>
        <v>525</v>
      </c>
      <c r="L1616" s="608" t="s">
        <v>3072</v>
      </c>
      <c r="M1616" s="608" t="s">
        <v>3257</v>
      </c>
      <c r="N1616" s="608" t="s">
        <v>3258</v>
      </c>
      <c r="O1616" s="608" t="s">
        <v>3259</v>
      </c>
      <c r="P1616" s="608" t="s">
        <v>910</v>
      </c>
      <c r="Q1616" s="608" t="s">
        <v>3058</v>
      </c>
    </row>
    <row r="1617" spans="1:17">
      <c r="A1617" s="611">
        <v>43160</v>
      </c>
      <c r="B1617" s="611">
        <v>43212</v>
      </c>
      <c r="C1617" s="611">
        <v>43167</v>
      </c>
      <c r="D1617" s="612" t="s">
        <v>3184</v>
      </c>
      <c r="E1617" s="612" t="s">
        <v>3338</v>
      </c>
      <c r="F1617" s="612" t="s">
        <v>3053</v>
      </c>
      <c r="G1617" s="612" t="s">
        <v>3339</v>
      </c>
      <c r="H1617" s="613">
        <v>7</v>
      </c>
      <c r="I1617" s="612">
        <v>8</v>
      </c>
      <c r="J1617" s="614">
        <v>0</v>
      </c>
      <c r="K1617" s="613">
        <f t="shared" si="25"/>
        <v>56</v>
      </c>
      <c r="L1617" s="612" t="s">
        <v>3072</v>
      </c>
      <c r="M1617" s="612" t="s">
        <v>3257</v>
      </c>
      <c r="N1617" s="612" t="s">
        <v>3258</v>
      </c>
      <c r="O1617" s="612" t="s">
        <v>3259</v>
      </c>
      <c r="P1617" s="612" t="s">
        <v>910</v>
      </c>
      <c r="Q1617" s="612" t="s">
        <v>3067</v>
      </c>
    </row>
    <row r="1618" spans="1:17">
      <c r="A1618" s="607">
        <v>42433</v>
      </c>
      <c r="B1618" s="607">
        <v>42519</v>
      </c>
      <c r="C1618" s="607">
        <v>42442</v>
      </c>
      <c r="D1618" s="608" t="s">
        <v>3071</v>
      </c>
      <c r="E1618" s="608" t="s">
        <v>3332</v>
      </c>
      <c r="F1618" s="608" t="s">
        <v>3077</v>
      </c>
      <c r="G1618" s="608" t="s">
        <v>3333</v>
      </c>
      <c r="H1618" s="609">
        <v>13.25</v>
      </c>
      <c r="I1618" s="608">
        <v>12</v>
      </c>
      <c r="J1618" s="610">
        <v>0.15</v>
      </c>
      <c r="K1618" s="609">
        <f t="shared" si="25"/>
        <v>159</v>
      </c>
      <c r="L1618" s="608" t="s">
        <v>3072</v>
      </c>
      <c r="M1618" s="608" t="s">
        <v>3153</v>
      </c>
      <c r="N1618" s="608" t="s">
        <v>3154</v>
      </c>
      <c r="O1618" s="608" t="s">
        <v>3155</v>
      </c>
      <c r="P1618" s="608" t="s">
        <v>3156</v>
      </c>
      <c r="Q1618" s="608" t="s">
        <v>3334</v>
      </c>
    </row>
    <row r="1619" spans="1:17">
      <c r="A1619" s="611">
        <v>42433</v>
      </c>
      <c r="B1619" s="611">
        <v>42456</v>
      </c>
      <c r="C1619" s="611">
        <v>42433</v>
      </c>
      <c r="D1619" s="612" t="s">
        <v>3071</v>
      </c>
      <c r="E1619" s="612" t="s">
        <v>3273</v>
      </c>
      <c r="F1619" s="612" t="s">
        <v>3108</v>
      </c>
      <c r="G1619" s="612" t="s">
        <v>3274</v>
      </c>
      <c r="H1619" s="613">
        <v>18</v>
      </c>
      <c r="I1619" s="612">
        <v>20</v>
      </c>
      <c r="J1619" s="614">
        <v>0.15</v>
      </c>
      <c r="K1619" s="613">
        <f t="shared" si="25"/>
        <v>360</v>
      </c>
      <c r="L1619" s="612" t="s">
        <v>3072</v>
      </c>
      <c r="M1619" s="612" t="s">
        <v>3153</v>
      </c>
      <c r="N1619" s="612" t="s">
        <v>3154</v>
      </c>
      <c r="O1619" s="612" t="s">
        <v>3155</v>
      </c>
      <c r="P1619" s="612" t="s">
        <v>3156</v>
      </c>
      <c r="Q1619" s="612" t="s">
        <v>3135</v>
      </c>
    </row>
    <row r="1620" spans="1:17">
      <c r="A1620" s="607">
        <v>42433</v>
      </c>
      <c r="B1620" s="607">
        <v>42520</v>
      </c>
      <c r="C1620" s="607">
        <v>42439</v>
      </c>
      <c r="D1620" s="608" t="s">
        <v>3071</v>
      </c>
      <c r="E1620" s="608" t="s">
        <v>3272</v>
      </c>
      <c r="F1620" s="608" t="s">
        <v>3108</v>
      </c>
      <c r="G1620" s="608" t="s">
        <v>3131</v>
      </c>
      <c r="H1620" s="609">
        <v>14</v>
      </c>
      <c r="I1620" s="608">
        <v>15</v>
      </c>
      <c r="J1620" s="610">
        <v>0</v>
      </c>
      <c r="K1620" s="609">
        <f t="shared" si="25"/>
        <v>210</v>
      </c>
      <c r="L1620" s="608" t="s">
        <v>3072</v>
      </c>
      <c r="M1620" s="608" t="s">
        <v>3387</v>
      </c>
      <c r="N1620" s="608" t="s">
        <v>3388</v>
      </c>
      <c r="O1620" s="608" t="s">
        <v>186</v>
      </c>
      <c r="P1620" s="608" t="s">
        <v>389</v>
      </c>
      <c r="Q1620" s="608" t="s">
        <v>3183</v>
      </c>
    </row>
    <row r="1621" spans="1:17">
      <c r="A1621" s="611">
        <v>42798</v>
      </c>
      <c r="B1621" s="611">
        <v>42871</v>
      </c>
      <c r="C1621" s="611">
        <v>42800</v>
      </c>
      <c r="D1621" s="612" t="s">
        <v>3071</v>
      </c>
      <c r="E1621" s="612" t="s">
        <v>3180</v>
      </c>
      <c r="F1621" s="612" t="s">
        <v>3108</v>
      </c>
      <c r="G1621" s="612" t="s">
        <v>3131</v>
      </c>
      <c r="H1621" s="613">
        <v>18</v>
      </c>
      <c r="I1621" s="612">
        <v>4</v>
      </c>
      <c r="J1621" s="614">
        <v>0</v>
      </c>
      <c r="K1621" s="613">
        <f t="shared" si="25"/>
        <v>72</v>
      </c>
      <c r="L1621" s="612" t="s">
        <v>3072</v>
      </c>
      <c r="M1621" s="612" t="s">
        <v>3387</v>
      </c>
      <c r="N1621" s="612" t="s">
        <v>3388</v>
      </c>
      <c r="O1621" s="612" t="s">
        <v>186</v>
      </c>
      <c r="P1621" s="612" t="s">
        <v>389</v>
      </c>
      <c r="Q1621" s="612" t="s">
        <v>3183</v>
      </c>
    </row>
    <row r="1622" spans="1:17">
      <c r="A1622" s="607">
        <v>42067</v>
      </c>
      <c r="B1622" s="607">
        <v>42068</v>
      </c>
      <c r="C1622" s="607">
        <v>42074</v>
      </c>
      <c r="D1622" s="608" t="s">
        <v>3199</v>
      </c>
      <c r="E1622" s="608" t="s">
        <v>3355</v>
      </c>
      <c r="F1622" s="608" t="s">
        <v>3108</v>
      </c>
      <c r="G1622" s="608" t="s">
        <v>3356</v>
      </c>
      <c r="H1622" s="609">
        <v>263.5</v>
      </c>
      <c r="I1622" s="608">
        <v>60</v>
      </c>
      <c r="J1622" s="610">
        <v>0.05</v>
      </c>
      <c r="K1622" s="609">
        <f t="shared" si="25"/>
        <v>15810</v>
      </c>
      <c r="L1622" s="608" t="s">
        <v>3063</v>
      </c>
      <c r="M1622" s="608" t="s">
        <v>3230</v>
      </c>
      <c r="N1622" s="608" t="s">
        <v>3231</v>
      </c>
      <c r="O1622" s="608" t="s">
        <v>3232</v>
      </c>
      <c r="P1622" s="608" t="s">
        <v>910</v>
      </c>
      <c r="Q1622" s="608" t="s">
        <v>3110</v>
      </c>
    </row>
    <row r="1623" spans="1:17">
      <c r="A1623" s="611">
        <v>43163</v>
      </c>
      <c r="B1623" s="611">
        <v>43252</v>
      </c>
      <c r="C1623" s="611">
        <v>43166</v>
      </c>
      <c r="D1623" s="612" t="s">
        <v>3199</v>
      </c>
      <c r="E1623" s="612" t="s">
        <v>3107</v>
      </c>
      <c r="F1623" s="612" t="s">
        <v>3108</v>
      </c>
      <c r="G1623" s="612" t="s">
        <v>3109</v>
      </c>
      <c r="H1623" s="613">
        <v>18</v>
      </c>
      <c r="I1623" s="612">
        <v>80</v>
      </c>
      <c r="J1623" s="614">
        <v>0.05</v>
      </c>
      <c r="K1623" s="613">
        <f t="shared" si="25"/>
        <v>1440</v>
      </c>
      <c r="L1623" s="612" t="s">
        <v>3063</v>
      </c>
      <c r="M1623" s="612" t="s">
        <v>3230</v>
      </c>
      <c r="N1623" s="612" t="s">
        <v>3231</v>
      </c>
      <c r="O1623" s="612" t="s">
        <v>3232</v>
      </c>
      <c r="P1623" s="612" t="s">
        <v>910</v>
      </c>
      <c r="Q1623" s="612" t="s">
        <v>3110</v>
      </c>
    </row>
    <row r="1624" spans="1:17">
      <c r="A1624" s="607">
        <v>42434</v>
      </c>
      <c r="B1624" s="607">
        <v>42462</v>
      </c>
      <c r="C1624" s="607">
        <v>42437</v>
      </c>
      <c r="D1624" s="608" t="s">
        <v>3043</v>
      </c>
      <c r="E1624" s="608" t="s">
        <v>3126</v>
      </c>
      <c r="F1624" s="608" t="s">
        <v>3108</v>
      </c>
      <c r="G1624" s="608" t="s">
        <v>3127</v>
      </c>
      <c r="H1624" s="609">
        <v>4.5</v>
      </c>
      <c r="I1624" s="608">
        <v>6</v>
      </c>
      <c r="J1624" s="610">
        <v>0.25</v>
      </c>
      <c r="K1624" s="609">
        <f t="shared" si="25"/>
        <v>27</v>
      </c>
      <c r="L1624" s="608" t="s">
        <v>3063</v>
      </c>
      <c r="M1624" s="608" t="s">
        <v>3248</v>
      </c>
      <c r="N1624" s="608" t="s">
        <v>3249</v>
      </c>
      <c r="O1624" s="608" t="s">
        <v>3250</v>
      </c>
      <c r="P1624" s="608" t="s">
        <v>1303</v>
      </c>
      <c r="Q1624" s="608" t="s">
        <v>3128</v>
      </c>
    </row>
    <row r="1625" spans="1:17">
      <c r="A1625" s="611">
        <v>42068</v>
      </c>
      <c r="B1625" s="611">
        <v>42131</v>
      </c>
      <c r="C1625" s="611">
        <v>42072</v>
      </c>
      <c r="D1625" s="612" t="s">
        <v>3043</v>
      </c>
      <c r="E1625" s="612" t="s">
        <v>3193</v>
      </c>
      <c r="F1625" s="612" t="s">
        <v>3077</v>
      </c>
      <c r="G1625" s="612" t="s">
        <v>3194</v>
      </c>
      <c r="H1625" s="613">
        <v>25.89</v>
      </c>
      <c r="I1625" s="612">
        <v>40</v>
      </c>
      <c r="J1625" s="614">
        <v>0.25</v>
      </c>
      <c r="K1625" s="613">
        <f t="shared" si="25"/>
        <v>1035.5999999999999</v>
      </c>
      <c r="L1625" s="612" t="s">
        <v>3063</v>
      </c>
      <c r="M1625" s="612" t="s">
        <v>3248</v>
      </c>
      <c r="N1625" s="612" t="s">
        <v>3249</v>
      </c>
      <c r="O1625" s="612" t="s">
        <v>3250</v>
      </c>
      <c r="P1625" s="612" t="s">
        <v>1303</v>
      </c>
      <c r="Q1625" s="612" t="s">
        <v>3195</v>
      </c>
    </row>
    <row r="1626" spans="1:17">
      <c r="A1626" s="607">
        <v>42799</v>
      </c>
      <c r="B1626" s="607">
        <v>42813</v>
      </c>
      <c r="C1626" s="607">
        <v>42808</v>
      </c>
      <c r="D1626" s="608" t="s">
        <v>3043</v>
      </c>
      <c r="E1626" s="608" t="s">
        <v>3130</v>
      </c>
      <c r="F1626" s="608" t="s">
        <v>3108</v>
      </c>
      <c r="G1626" s="608" t="s">
        <v>3131</v>
      </c>
      <c r="H1626" s="609">
        <v>19</v>
      </c>
      <c r="I1626" s="608">
        <v>21</v>
      </c>
      <c r="J1626" s="610">
        <v>0.25</v>
      </c>
      <c r="K1626" s="609">
        <f t="shared" si="25"/>
        <v>399</v>
      </c>
      <c r="L1626" s="608" t="s">
        <v>3063</v>
      </c>
      <c r="M1626" s="608" t="s">
        <v>3248</v>
      </c>
      <c r="N1626" s="608" t="s">
        <v>3249</v>
      </c>
      <c r="O1626" s="608" t="s">
        <v>3250</v>
      </c>
      <c r="P1626" s="608" t="s">
        <v>1303</v>
      </c>
      <c r="Q1626" s="608" t="s">
        <v>3135</v>
      </c>
    </row>
    <row r="1627" spans="1:17">
      <c r="A1627" s="611">
        <v>43164</v>
      </c>
      <c r="B1627" s="611">
        <v>43220</v>
      </c>
      <c r="C1627" s="611">
        <v>43167</v>
      </c>
      <c r="D1627" s="612" t="s">
        <v>3059</v>
      </c>
      <c r="E1627" s="612" t="s">
        <v>3143</v>
      </c>
      <c r="F1627" s="612" t="s">
        <v>3123</v>
      </c>
      <c r="G1627" s="612" t="s">
        <v>3144</v>
      </c>
      <c r="H1627" s="613">
        <v>32.799999999999997</v>
      </c>
      <c r="I1627" s="612">
        <v>3</v>
      </c>
      <c r="J1627" s="614">
        <v>0</v>
      </c>
      <c r="K1627" s="613">
        <f t="shared" si="25"/>
        <v>98.399999999999991</v>
      </c>
      <c r="L1627" s="612" t="s">
        <v>3063</v>
      </c>
      <c r="M1627" s="612" t="s">
        <v>3318</v>
      </c>
      <c r="N1627" s="612" t="s">
        <v>3319</v>
      </c>
      <c r="O1627" s="612" t="s">
        <v>3320</v>
      </c>
      <c r="P1627" s="612" t="s">
        <v>3188</v>
      </c>
      <c r="Q1627" s="612" t="s">
        <v>3067</v>
      </c>
    </row>
    <row r="1628" spans="1:17">
      <c r="A1628" s="607">
        <v>42069</v>
      </c>
      <c r="B1628" s="607">
        <v>42168</v>
      </c>
      <c r="C1628" s="607">
        <v>42077</v>
      </c>
      <c r="D1628" s="608" t="s">
        <v>3288</v>
      </c>
      <c r="E1628" s="608" t="s">
        <v>3357</v>
      </c>
      <c r="F1628" s="608" t="s">
        <v>3104</v>
      </c>
      <c r="G1628" s="608" t="s">
        <v>3358</v>
      </c>
      <c r="H1628" s="609">
        <v>31.23</v>
      </c>
      <c r="I1628" s="608">
        <v>20</v>
      </c>
      <c r="J1628" s="610">
        <v>0</v>
      </c>
      <c r="K1628" s="609">
        <f t="shared" si="25"/>
        <v>624.6</v>
      </c>
      <c r="L1628" s="608" t="s">
        <v>3072</v>
      </c>
      <c r="M1628" s="608" t="s">
        <v>3404</v>
      </c>
      <c r="N1628" s="608" t="s">
        <v>3405</v>
      </c>
      <c r="O1628" s="608" t="s">
        <v>3297</v>
      </c>
      <c r="P1628" s="608" t="s">
        <v>988</v>
      </c>
      <c r="Q1628" s="608" t="s">
        <v>3157</v>
      </c>
    </row>
    <row r="1629" spans="1:17">
      <c r="A1629" s="611">
        <v>42435</v>
      </c>
      <c r="B1629" s="611">
        <v>42534</v>
      </c>
      <c r="C1629" s="611">
        <v>42440</v>
      </c>
      <c r="D1629" s="612" t="s">
        <v>3288</v>
      </c>
      <c r="E1629" s="612" t="s">
        <v>3113</v>
      </c>
      <c r="F1629" s="612" t="s">
        <v>3104</v>
      </c>
      <c r="G1629" s="612" t="s">
        <v>3114</v>
      </c>
      <c r="H1629" s="613">
        <v>20</v>
      </c>
      <c r="I1629" s="612">
        <v>42</v>
      </c>
      <c r="J1629" s="614">
        <v>0.1</v>
      </c>
      <c r="K1629" s="613">
        <f t="shared" si="25"/>
        <v>840</v>
      </c>
      <c r="L1629" s="612" t="s">
        <v>3072</v>
      </c>
      <c r="M1629" s="612" t="s">
        <v>3404</v>
      </c>
      <c r="N1629" s="612" t="s">
        <v>3405</v>
      </c>
      <c r="O1629" s="612" t="s">
        <v>3297</v>
      </c>
      <c r="P1629" s="612" t="s">
        <v>988</v>
      </c>
      <c r="Q1629" s="612" t="s">
        <v>3115</v>
      </c>
    </row>
    <row r="1630" spans="1:17">
      <c r="A1630" s="607">
        <v>43165</v>
      </c>
      <c r="B1630" s="607">
        <v>43173</v>
      </c>
      <c r="C1630" s="607">
        <v>43175</v>
      </c>
      <c r="D1630" s="608" t="s">
        <v>3288</v>
      </c>
      <c r="E1630" s="608" t="s">
        <v>3180</v>
      </c>
      <c r="F1630" s="608" t="s">
        <v>3108</v>
      </c>
      <c r="G1630" s="608" t="s">
        <v>3131</v>
      </c>
      <c r="H1630" s="609">
        <v>18</v>
      </c>
      <c r="I1630" s="608">
        <v>30</v>
      </c>
      <c r="J1630" s="610">
        <v>0</v>
      </c>
      <c r="K1630" s="609">
        <f t="shared" si="25"/>
        <v>540</v>
      </c>
      <c r="L1630" s="608" t="s">
        <v>3072</v>
      </c>
      <c r="M1630" s="608" t="s">
        <v>3404</v>
      </c>
      <c r="N1630" s="608" t="s">
        <v>3405</v>
      </c>
      <c r="O1630" s="608" t="s">
        <v>3297</v>
      </c>
      <c r="P1630" s="608" t="s">
        <v>988</v>
      </c>
      <c r="Q1630" s="608" t="s">
        <v>3183</v>
      </c>
    </row>
    <row r="1631" spans="1:17">
      <c r="A1631" s="611">
        <v>42800</v>
      </c>
      <c r="B1631" s="611">
        <v>42860</v>
      </c>
      <c r="C1631" s="611">
        <v>42806</v>
      </c>
      <c r="D1631" s="612" t="s">
        <v>3043</v>
      </c>
      <c r="E1631" s="612" t="s">
        <v>3281</v>
      </c>
      <c r="F1631" s="612" t="s">
        <v>3104</v>
      </c>
      <c r="G1631" s="612" t="s">
        <v>3282</v>
      </c>
      <c r="H1631" s="613">
        <v>12.5</v>
      </c>
      <c r="I1631" s="612">
        <v>20</v>
      </c>
      <c r="J1631" s="614">
        <v>0</v>
      </c>
      <c r="K1631" s="613">
        <f t="shared" si="25"/>
        <v>250</v>
      </c>
      <c r="L1631" s="612" t="s">
        <v>3063</v>
      </c>
      <c r="M1631" s="612" t="s">
        <v>3389</v>
      </c>
      <c r="N1631" s="612" t="s">
        <v>3390</v>
      </c>
      <c r="O1631" s="612" t="s">
        <v>186</v>
      </c>
      <c r="P1631" s="612" t="s">
        <v>389</v>
      </c>
      <c r="Q1631" s="612" t="s">
        <v>3106</v>
      </c>
    </row>
    <row r="1632" spans="1:17">
      <c r="A1632" s="607">
        <v>42800</v>
      </c>
      <c r="B1632" s="607">
        <v>42830</v>
      </c>
      <c r="C1632" s="607">
        <v>42805</v>
      </c>
      <c r="D1632" s="608" t="s">
        <v>3043</v>
      </c>
      <c r="E1632" s="608" t="s">
        <v>3056</v>
      </c>
      <c r="F1632" s="608" t="s">
        <v>3045</v>
      </c>
      <c r="G1632" s="608" t="s">
        <v>3057</v>
      </c>
      <c r="H1632" s="609">
        <v>21</v>
      </c>
      <c r="I1632" s="608">
        <v>10</v>
      </c>
      <c r="J1632" s="610">
        <v>0</v>
      </c>
      <c r="K1632" s="609">
        <f t="shared" si="25"/>
        <v>210</v>
      </c>
      <c r="L1632" s="608" t="s">
        <v>3063</v>
      </c>
      <c r="M1632" s="608" t="s">
        <v>3389</v>
      </c>
      <c r="N1632" s="608" t="s">
        <v>3390</v>
      </c>
      <c r="O1632" s="608" t="s">
        <v>186</v>
      </c>
      <c r="P1632" s="608" t="s">
        <v>389</v>
      </c>
      <c r="Q1632" s="608" t="s">
        <v>3058</v>
      </c>
    </row>
    <row r="1633" spans="1:17">
      <c r="A1633" s="611">
        <v>42800</v>
      </c>
      <c r="B1633" s="611">
        <v>42857</v>
      </c>
      <c r="C1633" s="611">
        <v>42803</v>
      </c>
      <c r="D1633" s="612" t="s">
        <v>3043</v>
      </c>
      <c r="E1633" s="612" t="s">
        <v>3273</v>
      </c>
      <c r="F1633" s="612" t="s">
        <v>3108</v>
      </c>
      <c r="G1633" s="612" t="s">
        <v>3274</v>
      </c>
      <c r="H1633" s="613">
        <v>18</v>
      </c>
      <c r="I1633" s="612">
        <v>40</v>
      </c>
      <c r="J1633" s="614">
        <v>0</v>
      </c>
      <c r="K1633" s="613">
        <f t="shared" si="25"/>
        <v>720</v>
      </c>
      <c r="L1633" s="612" t="s">
        <v>3063</v>
      </c>
      <c r="M1633" s="612" t="s">
        <v>3389</v>
      </c>
      <c r="N1633" s="612" t="s">
        <v>3390</v>
      </c>
      <c r="O1633" s="612" t="s">
        <v>186</v>
      </c>
      <c r="P1633" s="612" t="s">
        <v>389</v>
      </c>
      <c r="Q1633" s="612" t="s">
        <v>3135</v>
      </c>
    </row>
    <row r="1634" spans="1:17">
      <c r="A1634" s="607">
        <v>42435</v>
      </c>
      <c r="B1634" s="607">
        <v>42499</v>
      </c>
      <c r="C1634" s="607">
        <v>42442</v>
      </c>
      <c r="D1634" s="608" t="s">
        <v>3043</v>
      </c>
      <c r="E1634" s="608" t="s">
        <v>3370</v>
      </c>
      <c r="F1634" s="608" t="s">
        <v>3053</v>
      </c>
      <c r="G1634" s="608" t="s">
        <v>3371</v>
      </c>
      <c r="H1634" s="609">
        <v>9</v>
      </c>
      <c r="I1634" s="608">
        <v>50</v>
      </c>
      <c r="J1634" s="610">
        <v>0</v>
      </c>
      <c r="K1634" s="609">
        <f t="shared" si="25"/>
        <v>450</v>
      </c>
      <c r="L1634" s="608" t="s">
        <v>3063</v>
      </c>
      <c r="M1634" s="608" t="s">
        <v>3389</v>
      </c>
      <c r="N1634" s="608" t="s">
        <v>3390</v>
      </c>
      <c r="O1634" s="608" t="s">
        <v>186</v>
      </c>
      <c r="P1634" s="608" t="s">
        <v>389</v>
      </c>
      <c r="Q1634" s="608" t="s">
        <v>3090</v>
      </c>
    </row>
    <row r="1635" spans="1:17">
      <c r="A1635" s="611">
        <v>42069</v>
      </c>
      <c r="B1635" s="611">
        <v>42087</v>
      </c>
      <c r="C1635" s="611">
        <v>42079</v>
      </c>
      <c r="D1635" s="612" t="s">
        <v>3043</v>
      </c>
      <c r="E1635" s="612" t="s">
        <v>3060</v>
      </c>
      <c r="F1635" s="612" t="s">
        <v>3061</v>
      </c>
      <c r="G1635" s="612" t="s">
        <v>3062</v>
      </c>
      <c r="H1635" s="613">
        <v>53</v>
      </c>
      <c r="I1635" s="612">
        <v>2</v>
      </c>
      <c r="J1635" s="614">
        <v>0</v>
      </c>
      <c r="K1635" s="613">
        <f t="shared" si="25"/>
        <v>106</v>
      </c>
      <c r="L1635" s="612" t="s">
        <v>3047</v>
      </c>
      <c r="M1635" s="612" t="s">
        <v>3406</v>
      </c>
      <c r="N1635" s="612" t="s">
        <v>3407</v>
      </c>
      <c r="O1635" s="612" t="s">
        <v>3408</v>
      </c>
      <c r="P1635" s="612" t="s">
        <v>953</v>
      </c>
      <c r="Q1635" s="612" t="s">
        <v>3067</v>
      </c>
    </row>
    <row r="1636" spans="1:17">
      <c r="A1636" s="607">
        <v>42435</v>
      </c>
      <c r="B1636" s="607">
        <v>42484</v>
      </c>
      <c r="C1636" s="607">
        <v>42442</v>
      </c>
      <c r="D1636" s="608" t="s">
        <v>3043</v>
      </c>
      <c r="E1636" s="608" t="s">
        <v>3180</v>
      </c>
      <c r="F1636" s="608" t="s">
        <v>3108</v>
      </c>
      <c r="G1636" s="608" t="s">
        <v>3131</v>
      </c>
      <c r="H1636" s="609">
        <v>18</v>
      </c>
      <c r="I1636" s="608">
        <v>3</v>
      </c>
      <c r="J1636" s="610">
        <v>0</v>
      </c>
      <c r="K1636" s="609">
        <f t="shared" si="25"/>
        <v>54</v>
      </c>
      <c r="L1636" s="608" t="s">
        <v>3047</v>
      </c>
      <c r="M1636" s="608" t="s">
        <v>3406</v>
      </c>
      <c r="N1636" s="608" t="s">
        <v>3407</v>
      </c>
      <c r="O1636" s="608" t="s">
        <v>3408</v>
      </c>
      <c r="P1636" s="608" t="s">
        <v>953</v>
      </c>
      <c r="Q1636" s="608" t="s">
        <v>3183</v>
      </c>
    </row>
    <row r="1637" spans="1:17">
      <c r="A1637" s="611">
        <v>42436</v>
      </c>
      <c r="B1637" s="611">
        <v>42472</v>
      </c>
      <c r="C1637" s="611">
        <v>42440</v>
      </c>
      <c r="D1637" s="612" t="s">
        <v>3129</v>
      </c>
      <c r="E1637" s="612" t="s">
        <v>3137</v>
      </c>
      <c r="F1637" s="612" t="s">
        <v>3104</v>
      </c>
      <c r="G1637" s="612" t="s">
        <v>3138</v>
      </c>
      <c r="H1637" s="613">
        <v>17.45</v>
      </c>
      <c r="I1637" s="612">
        <v>12</v>
      </c>
      <c r="J1637" s="614">
        <v>0.05</v>
      </c>
      <c r="K1637" s="613">
        <f t="shared" si="25"/>
        <v>209.39999999999998</v>
      </c>
      <c r="L1637" s="612" t="s">
        <v>3072</v>
      </c>
      <c r="M1637" s="612" t="s">
        <v>3359</v>
      </c>
      <c r="N1637" s="612" t="s">
        <v>3360</v>
      </c>
      <c r="O1637" s="612" t="s">
        <v>3361</v>
      </c>
      <c r="P1637" s="612" t="s">
        <v>982</v>
      </c>
      <c r="Q1637" s="612" t="s">
        <v>3139</v>
      </c>
    </row>
    <row r="1638" spans="1:17">
      <c r="A1638" s="607">
        <v>42801</v>
      </c>
      <c r="B1638" s="607">
        <v>42878</v>
      </c>
      <c r="C1638" s="607">
        <v>42810</v>
      </c>
      <c r="D1638" s="608" t="s">
        <v>3129</v>
      </c>
      <c r="E1638" s="608" t="s">
        <v>3200</v>
      </c>
      <c r="F1638" s="608" t="s">
        <v>3123</v>
      </c>
      <c r="G1638" s="608" t="s">
        <v>3201</v>
      </c>
      <c r="H1638" s="609">
        <v>39</v>
      </c>
      <c r="I1638" s="608">
        <v>16</v>
      </c>
      <c r="J1638" s="610">
        <v>0.05</v>
      </c>
      <c r="K1638" s="609">
        <f t="shared" si="25"/>
        <v>624</v>
      </c>
      <c r="L1638" s="608" t="s">
        <v>3072</v>
      </c>
      <c r="M1638" s="608" t="s">
        <v>3359</v>
      </c>
      <c r="N1638" s="608" t="s">
        <v>3360</v>
      </c>
      <c r="O1638" s="608" t="s">
        <v>3361</v>
      </c>
      <c r="P1638" s="608" t="s">
        <v>982</v>
      </c>
      <c r="Q1638" s="608" t="s">
        <v>3139</v>
      </c>
    </row>
    <row r="1639" spans="1:17">
      <c r="A1639" s="611">
        <v>42801</v>
      </c>
      <c r="B1639" s="611">
        <v>42869</v>
      </c>
      <c r="C1639" s="611">
        <v>42811</v>
      </c>
      <c r="D1639" s="612" t="s">
        <v>3129</v>
      </c>
      <c r="E1639" s="612" t="s">
        <v>3323</v>
      </c>
      <c r="F1639" s="612" t="s">
        <v>3081</v>
      </c>
      <c r="G1639" s="612" t="s">
        <v>3324</v>
      </c>
      <c r="H1639" s="613">
        <v>25</v>
      </c>
      <c r="I1639" s="612">
        <v>50</v>
      </c>
      <c r="J1639" s="614">
        <v>0.05</v>
      </c>
      <c r="K1639" s="613">
        <f t="shared" si="25"/>
        <v>1250</v>
      </c>
      <c r="L1639" s="612" t="s">
        <v>3072</v>
      </c>
      <c r="M1639" s="612" t="s">
        <v>3359</v>
      </c>
      <c r="N1639" s="612" t="s">
        <v>3360</v>
      </c>
      <c r="O1639" s="612" t="s">
        <v>3361</v>
      </c>
      <c r="P1639" s="612" t="s">
        <v>982</v>
      </c>
      <c r="Q1639" s="612" t="s">
        <v>3191</v>
      </c>
    </row>
    <row r="1640" spans="1:17">
      <c r="A1640" s="607">
        <v>42436</v>
      </c>
      <c r="B1640" s="607">
        <v>42535</v>
      </c>
      <c r="C1640" s="607">
        <v>42440</v>
      </c>
      <c r="D1640" s="608" t="s">
        <v>3043</v>
      </c>
      <c r="E1640" s="608" t="s">
        <v>3080</v>
      </c>
      <c r="F1640" s="608" t="s">
        <v>3081</v>
      </c>
      <c r="G1640" s="608" t="s">
        <v>3082</v>
      </c>
      <c r="H1640" s="609">
        <v>21.05</v>
      </c>
      <c r="I1640" s="608">
        <v>21</v>
      </c>
      <c r="J1640" s="610">
        <v>0.05</v>
      </c>
      <c r="K1640" s="609">
        <f t="shared" si="25"/>
        <v>442.05</v>
      </c>
      <c r="L1640" s="608" t="s">
        <v>3072</v>
      </c>
      <c r="M1640" s="608" t="s">
        <v>3312</v>
      </c>
      <c r="N1640" s="608" t="s">
        <v>3313</v>
      </c>
      <c r="O1640" s="608" t="s">
        <v>3314</v>
      </c>
      <c r="P1640" s="608" t="s">
        <v>1461</v>
      </c>
      <c r="Q1640" s="608" t="s">
        <v>3083</v>
      </c>
    </row>
    <row r="1641" spans="1:17">
      <c r="A1641" s="611">
        <v>42436</v>
      </c>
      <c r="B1641" s="611">
        <v>42460</v>
      </c>
      <c r="C1641" s="611">
        <v>42439</v>
      </c>
      <c r="D1641" s="612" t="s">
        <v>3043</v>
      </c>
      <c r="E1641" s="612" t="s">
        <v>3293</v>
      </c>
      <c r="F1641" s="612" t="s">
        <v>3053</v>
      </c>
      <c r="G1641" s="612" t="s">
        <v>3294</v>
      </c>
      <c r="H1641" s="613">
        <v>33.25</v>
      </c>
      <c r="I1641" s="612">
        <v>15</v>
      </c>
      <c r="J1641" s="614">
        <v>0.05</v>
      </c>
      <c r="K1641" s="613">
        <f t="shared" si="25"/>
        <v>498.75</v>
      </c>
      <c r="L1641" s="612" t="s">
        <v>3072</v>
      </c>
      <c r="M1641" s="612" t="s">
        <v>3312</v>
      </c>
      <c r="N1641" s="612" t="s">
        <v>3313</v>
      </c>
      <c r="O1641" s="612" t="s">
        <v>3314</v>
      </c>
      <c r="P1641" s="612" t="s">
        <v>1461</v>
      </c>
      <c r="Q1641" s="612" t="s">
        <v>3150</v>
      </c>
    </row>
    <row r="1642" spans="1:17">
      <c r="A1642" s="607">
        <v>42801</v>
      </c>
      <c r="B1642" s="607">
        <v>42890</v>
      </c>
      <c r="C1642" s="607">
        <v>42811</v>
      </c>
      <c r="D1642" s="608" t="s">
        <v>3043</v>
      </c>
      <c r="E1642" s="608" t="s">
        <v>3122</v>
      </c>
      <c r="F1642" s="608" t="s">
        <v>3123</v>
      </c>
      <c r="G1642" s="608" t="s">
        <v>3124</v>
      </c>
      <c r="H1642" s="609">
        <v>24</v>
      </c>
      <c r="I1642" s="608">
        <v>10</v>
      </c>
      <c r="J1642" s="610">
        <v>0.05</v>
      </c>
      <c r="K1642" s="609">
        <f t="shared" si="25"/>
        <v>240</v>
      </c>
      <c r="L1642" s="608" t="s">
        <v>3072</v>
      </c>
      <c r="M1642" s="608" t="s">
        <v>3312</v>
      </c>
      <c r="N1642" s="608" t="s">
        <v>3313</v>
      </c>
      <c r="O1642" s="608" t="s">
        <v>3314</v>
      </c>
      <c r="P1642" s="608" t="s">
        <v>1461</v>
      </c>
      <c r="Q1642" s="608" t="s">
        <v>3125</v>
      </c>
    </row>
    <row r="1643" spans="1:17">
      <c r="A1643" s="611">
        <v>42436</v>
      </c>
      <c r="B1643" s="611">
        <v>42495</v>
      </c>
      <c r="C1643" s="611">
        <v>42442</v>
      </c>
      <c r="D1643" s="612" t="s">
        <v>3043</v>
      </c>
      <c r="E1643" s="612" t="s">
        <v>3177</v>
      </c>
      <c r="F1643" s="612" t="s">
        <v>3104</v>
      </c>
      <c r="G1643" s="612" t="s">
        <v>3178</v>
      </c>
      <c r="H1643" s="613">
        <v>49.3</v>
      </c>
      <c r="I1643" s="612">
        <v>20</v>
      </c>
      <c r="J1643" s="614">
        <v>0.05</v>
      </c>
      <c r="K1643" s="613">
        <f t="shared" si="25"/>
        <v>986</v>
      </c>
      <c r="L1643" s="612" t="s">
        <v>3072</v>
      </c>
      <c r="M1643" s="612" t="s">
        <v>3312</v>
      </c>
      <c r="N1643" s="612" t="s">
        <v>3313</v>
      </c>
      <c r="O1643" s="612" t="s">
        <v>3314</v>
      </c>
      <c r="P1643" s="612" t="s">
        <v>1461</v>
      </c>
      <c r="Q1643" s="612" t="s">
        <v>3179</v>
      </c>
    </row>
    <row r="1644" spans="1:17">
      <c r="A1644" s="607">
        <v>42071</v>
      </c>
      <c r="B1644" s="607">
        <v>42084</v>
      </c>
      <c r="C1644" s="607">
        <v>42078</v>
      </c>
      <c r="D1644" s="608" t="s">
        <v>3071</v>
      </c>
      <c r="E1644" s="608" t="s">
        <v>3165</v>
      </c>
      <c r="F1644" s="608" t="s">
        <v>3104</v>
      </c>
      <c r="G1644" s="608" t="s">
        <v>3166</v>
      </c>
      <c r="H1644" s="609">
        <v>10</v>
      </c>
      <c r="I1644" s="608">
        <v>20</v>
      </c>
      <c r="J1644" s="610">
        <v>0</v>
      </c>
      <c r="K1644" s="609">
        <f t="shared" si="25"/>
        <v>200</v>
      </c>
      <c r="L1644" s="608" t="s">
        <v>3063</v>
      </c>
      <c r="M1644" s="608" t="s">
        <v>3470</v>
      </c>
      <c r="N1644" s="608" t="s">
        <v>3471</v>
      </c>
      <c r="O1644" s="608" t="s">
        <v>3472</v>
      </c>
      <c r="P1644" s="608" t="s">
        <v>1373</v>
      </c>
      <c r="Q1644" s="608" t="s">
        <v>3106</v>
      </c>
    </row>
    <row r="1645" spans="1:17">
      <c r="A1645" s="611">
        <v>42802</v>
      </c>
      <c r="B1645" s="611">
        <v>42813</v>
      </c>
      <c r="C1645" s="611">
        <v>42806</v>
      </c>
      <c r="D1645" s="612" t="s">
        <v>3071</v>
      </c>
      <c r="E1645" s="612" t="s">
        <v>3243</v>
      </c>
      <c r="F1645" s="612" t="s">
        <v>3061</v>
      </c>
      <c r="G1645" s="612" t="s">
        <v>3244</v>
      </c>
      <c r="H1645" s="613">
        <v>45.6</v>
      </c>
      <c r="I1645" s="612">
        <v>3</v>
      </c>
      <c r="J1645" s="614">
        <v>0</v>
      </c>
      <c r="K1645" s="613">
        <f t="shared" si="25"/>
        <v>136.80000000000001</v>
      </c>
      <c r="L1645" s="612" t="s">
        <v>3063</v>
      </c>
      <c r="M1645" s="612" t="s">
        <v>3470</v>
      </c>
      <c r="N1645" s="612" t="s">
        <v>3471</v>
      </c>
      <c r="O1645" s="612" t="s">
        <v>3472</v>
      </c>
      <c r="P1645" s="612" t="s">
        <v>1373</v>
      </c>
      <c r="Q1645" s="612" t="s">
        <v>3150</v>
      </c>
    </row>
    <row r="1646" spans="1:17">
      <c r="A1646" s="607">
        <v>42437</v>
      </c>
      <c r="B1646" s="607">
        <v>42483</v>
      </c>
      <c r="C1646" s="607">
        <v>42440</v>
      </c>
      <c r="D1646" s="608" t="s">
        <v>3043</v>
      </c>
      <c r="E1646" s="608" t="s">
        <v>3233</v>
      </c>
      <c r="F1646" s="608" t="s">
        <v>3077</v>
      </c>
      <c r="G1646" s="608" t="s">
        <v>3234</v>
      </c>
      <c r="H1646" s="609">
        <v>31</v>
      </c>
      <c r="I1646" s="608">
        <v>10</v>
      </c>
      <c r="J1646" s="610">
        <v>0</v>
      </c>
      <c r="K1646" s="609">
        <f t="shared" si="25"/>
        <v>310</v>
      </c>
      <c r="L1646" s="608" t="s">
        <v>3072</v>
      </c>
      <c r="M1646" s="608" t="s">
        <v>3312</v>
      </c>
      <c r="N1646" s="608" t="s">
        <v>3313</v>
      </c>
      <c r="O1646" s="608" t="s">
        <v>3314</v>
      </c>
      <c r="P1646" s="608" t="s">
        <v>1461</v>
      </c>
      <c r="Q1646" s="608" t="s">
        <v>3121</v>
      </c>
    </row>
    <row r="1647" spans="1:17">
      <c r="A1647" s="611">
        <v>42071</v>
      </c>
      <c r="B1647" s="611">
        <v>42164</v>
      </c>
      <c r="C1647" s="611">
        <v>42077</v>
      </c>
      <c r="D1647" s="612" t="s">
        <v>3071</v>
      </c>
      <c r="E1647" s="612" t="s">
        <v>3113</v>
      </c>
      <c r="F1647" s="612" t="s">
        <v>3104</v>
      </c>
      <c r="G1647" s="612" t="s">
        <v>3114</v>
      </c>
      <c r="H1647" s="613">
        <v>20</v>
      </c>
      <c r="I1647" s="612">
        <v>15</v>
      </c>
      <c r="J1647" s="614">
        <v>0</v>
      </c>
      <c r="K1647" s="613">
        <f t="shared" si="25"/>
        <v>300</v>
      </c>
      <c r="L1647" s="612" t="s">
        <v>3072</v>
      </c>
      <c r="M1647" s="612" t="s">
        <v>3248</v>
      </c>
      <c r="N1647" s="612" t="s">
        <v>3249</v>
      </c>
      <c r="O1647" s="612" t="s">
        <v>3250</v>
      </c>
      <c r="P1647" s="612" t="s">
        <v>1303</v>
      </c>
      <c r="Q1647" s="612" t="s">
        <v>3115</v>
      </c>
    </row>
    <row r="1648" spans="1:17">
      <c r="A1648" s="607">
        <v>42437</v>
      </c>
      <c r="B1648" s="607">
        <v>42485</v>
      </c>
      <c r="C1648" s="607">
        <v>42438</v>
      </c>
      <c r="D1648" s="608" t="s">
        <v>3071</v>
      </c>
      <c r="E1648" s="608" t="s">
        <v>3265</v>
      </c>
      <c r="F1648" s="608" t="s">
        <v>3104</v>
      </c>
      <c r="G1648" s="608" t="s">
        <v>3266</v>
      </c>
      <c r="H1648" s="609">
        <v>9.1999999999999993</v>
      </c>
      <c r="I1648" s="608">
        <v>25</v>
      </c>
      <c r="J1648" s="610">
        <v>0</v>
      </c>
      <c r="K1648" s="609">
        <f t="shared" si="25"/>
        <v>229.99999999999997</v>
      </c>
      <c r="L1648" s="608" t="s">
        <v>3072</v>
      </c>
      <c r="M1648" s="608" t="s">
        <v>3248</v>
      </c>
      <c r="N1648" s="608" t="s">
        <v>3249</v>
      </c>
      <c r="O1648" s="608" t="s">
        <v>3250</v>
      </c>
      <c r="P1648" s="608" t="s">
        <v>1303</v>
      </c>
      <c r="Q1648" s="608" t="s">
        <v>3106</v>
      </c>
    </row>
    <row r="1649" spans="1:17">
      <c r="A1649" s="611">
        <v>43167</v>
      </c>
      <c r="B1649" s="611">
        <v>43169</v>
      </c>
      <c r="C1649" s="611">
        <v>43176</v>
      </c>
      <c r="D1649" s="612" t="s">
        <v>3071</v>
      </c>
      <c r="E1649" s="612" t="s">
        <v>3362</v>
      </c>
      <c r="F1649" s="612" t="s">
        <v>3104</v>
      </c>
      <c r="G1649" s="612" t="s">
        <v>3363</v>
      </c>
      <c r="H1649" s="613">
        <v>9.5</v>
      </c>
      <c r="I1649" s="612">
        <v>21</v>
      </c>
      <c r="J1649" s="614">
        <v>0.1</v>
      </c>
      <c r="K1649" s="613">
        <f t="shared" si="25"/>
        <v>199.5</v>
      </c>
      <c r="L1649" s="612" t="s">
        <v>3072</v>
      </c>
      <c r="M1649" s="612" t="s">
        <v>3248</v>
      </c>
      <c r="N1649" s="612" t="s">
        <v>3249</v>
      </c>
      <c r="O1649" s="612" t="s">
        <v>3250</v>
      </c>
      <c r="P1649" s="612" t="s">
        <v>1303</v>
      </c>
      <c r="Q1649" s="612" t="s">
        <v>3367</v>
      </c>
    </row>
    <row r="1650" spans="1:17">
      <c r="A1650" s="607">
        <v>42805</v>
      </c>
      <c r="B1650" s="607">
        <v>42819</v>
      </c>
      <c r="C1650" s="607">
        <v>42806</v>
      </c>
      <c r="D1650" s="608" t="s">
        <v>3288</v>
      </c>
      <c r="E1650" s="608" t="s">
        <v>3293</v>
      </c>
      <c r="F1650" s="608" t="s">
        <v>3053</v>
      </c>
      <c r="G1650" s="608" t="s">
        <v>3294</v>
      </c>
      <c r="H1650" s="609">
        <v>33.25</v>
      </c>
      <c r="I1650" s="608">
        <v>20</v>
      </c>
      <c r="J1650" s="610">
        <v>0</v>
      </c>
      <c r="K1650" s="609">
        <f t="shared" si="25"/>
        <v>665</v>
      </c>
      <c r="L1650" s="608" t="s">
        <v>3047</v>
      </c>
      <c r="M1650" s="608" t="s">
        <v>3359</v>
      </c>
      <c r="N1650" s="608" t="s">
        <v>3360</v>
      </c>
      <c r="O1650" s="608" t="s">
        <v>3361</v>
      </c>
      <c r="P1650" s="608" t="s">
        <v>982</v>
      </c>
      <c r="Q1650" s="608" t="s">
        <v>3150</v>
      </c>
    </row>
    <row r="1651" spans="1:17">
      <c r="A1651" s="611">
        <v>43170</v>
      </c>
      <c r="B1651" s="611">
        <v>43202</v>
      </c>
      <c r="C1651" s="611">
        <v>43172</v>
      </c>
      <c r="D1651" s="612" t="s">
        <v>3288</v>
      </c>
      <c r="E1651" s="612" t="s">
        <v>3275</v>
      </c>
      <c r="F1651" s="612" t="s">
        <v>3077</v>
      </c>
      <c r="G1651" s="612" t="s">
        <v>3276</v>
      </c>
      <c r="H1651" s="613">
        <v>12</v>
      </c>
      <c r="I1651" s="612">
        <v>21</v>
      </c>
      <c r="J1651" s="614">
        <v>0</v>
      </c>
      <c r="K1651" s="613">
        <f t="shared" si="25"/>
        <v>252</v>
      </c>
      <c r="L1651" s="612" t="s">
        <v>3047</v>
      </c>
      <c r="M1651" s="612" t="s">
        <v>3359</v>
      </c>
      <c r="N1651" s="612" t="s">
        <v>3360</v>
      </c>
      <c r="O1651" s="612" t="s">
        <v>3361</v>
      </c>
      <c r="P1651" s="612" t="s">
        <v>982</v>
      </c>
      <c r="Q1651" s="612" t="s">
        <v>3279</v>
      </c>
    </row>
    <row r="1652" spans="1:17">
      <c r="A1652" s="607">
        <v>43170</v>
      </c>
      <c r="B1652" s="607">
        <v>43249</v>
      </c>
      <c r="C1652" s="607">
        <v>43171</v>
      </c>
      <c r="D1652" s="608" t="s">
        <v>3158</v>
      </c>
      <c r="E1652" s="608" t="s">
        <v>3300</v>
      </c>
      <c r="F1652" s="608" t="s">
        <v>3077</v>
      </c>
      <c r="G1652" s="608" t="s">
        <v>3301</v>
      </c>
      <c r="H1652" s="609">
        <v>62.5</v>
      </c>
      <c r="I1652" s="608">
        <v>25</v>
      </c>
      <c r="J1652" s="610">
        <v>0</v>
      </c>
      <c r="K1652" s="609">
        <f t="shared" si="25"/>
        <v>1562.5</v>
      </c>
      <c r="L1652" s="608" t="s">
        <v>3063</v>
      </c>
      <c r="M1652" s="608" t="s">
        <v>3277</v>
      </c>
      <c r="N1652" s="608" t="s">
        <v>3278</v>
      </c>
      <c r="O1652" s="608" t="s">
        <v>3075</v>
      </c>
      <c r="P1652" s="608" t="s">
        <v>988</v>
      </c>
      <c r="Q1652" s="608" t="s">
        <v>3139</v>
      </c>
    </row>
    <row r="1653" spans="1:17">
      <c r="A1653" s="611">
        <v>42440</v>
      </c>
      <c r="B1653" s="611">
        <v>42529</v>
      </c>
      <c r="C1653" s="611">
        <v>42442</v>
      </c>
      <c r="D1653" s="612" t="s">
        <v>3158</v>
      </c>
      <c r="E1653" s="612" t="s">
        <v>3137</v>
      </c>
      <c r="F1653" s="612" t="s">
        <v>3104</v>
      </c>
      <c r="G1653" s="612" t="s">
        <v>3138</v>
      </c>
      <c r="H1653" s="613">
        <v>17.45</v>
      </c>
      <c r="I1653" s="612">
        <v>30</v>
      </c>
      <c r="J1653" s="614">
        <v>0.25</v>
      </c>
      <c r="K1653" s="613">
        <f t="shared" si="25"/>
        <v>523.5</v>
      </c>
      <c r="L1653" s="612" t="s">
        <v>3063</v>
      </c>
      <c r="M1653" s="612" t="s">
        <v>3277</v>
      </c>
      <c r="N1653" s="612" t="s">
        <v>3278</v>
      </c>
      <c r="O1653" s="612" t="s">
        <v>3075</v>
      </c>
      <c r="P1653" s="612" t="s">
        <v>988</v>
      </c>
      <c r="Q1653" s="612" t="s">
        <v>3139</v>
      </c>
    </row>
    <row r="1654" spans="1:17">
      <c r="A1654" s="607">
        <v>42806</v>
      </c>
      <c r="B1654" s="607">
        <v>42813</v>
      </c>
      <c r="C1654" s="607">
        <v>42811</v>
      </c>
      <c r="D1654" s="608" t="s">
        <v>3071</v>
      </c>
      <c r="E1654" s="608" t="s">
        <v>3103</v>
      </c>
      <c r="F1654" s="608" t="s">
        <v>3104</v>
      </c>
      <c r="G1654" s="608" t="s">
        <v>3105</v>
      </c>
      <c r="H1654" s="609">
        <v>81</v>
      </c>
      <c r="I1654" s="608">
        <v>20</v>
      </c>
      <c r="J1654" s="610">
        <v>0.05</v>
      </c>
      <c r="K1654" s="609">
        <f t="shared" si="25"/>
        <v>1620</v>
      </c>
      <c r="L1654" s="608" t="s">
        <v>3063</v>
      </c>
      <c r="M1654" s="608" t="s">
        <v>3230</v>
      </c>
      <c r="N1654" s="608" t="s">
        <v>3231</v>
      </c>
      <c r="O1654" s="608" t="s">
        <v>3232</v>
      </c>
      <c r="P1654" s="608" t="s">
        <v>910</v>
      </c>
      <c r="Q1654" s="608" t="s">
        <v>3106</v>
      </c>
    </row>
    <row r="1655" spans="1:17">
      <c r="A1655" s="611">
        <v>43171</v>
      </c>
      <c r="B1655" s="611">
        <v>43186</v>
      </c>
      <c r="C1655" s="611">
        <v>43180</v>
      </c>
      <c r="D1655" s="612" t="s">
        <v>3084</v>
      </c>
      <c r="E1655" s="612" t="s">
        <v>3210</v>
      </c>
      <c r="F1655" s="612" t="s">
        <v>3108</v>
      </c>
      <c r="G1655" s="612" t="s">
        <v>3211</v>
      </c>
      <c r="H1655" s="613">
        <v>18</v>
      </c>
      <c r="I1655" s="612">
        <v>10</v>
      </c>
      <c r="J1655" s="614">
        <v>0</v>
      </c>
      <c r="K1655" s="613">
        <f t="shared" si="25"/>
        <v>180</v>
      </c>
      <c r="L1655" s="612" t="s">
        <v>3047</v>
      </c>
      <c r="M1655" s="612" t="s">
        <v>3470</v>
      </c>
      <c r="N1655" s="612" t="s">
        <v>3471</v>
      </c>
      <c r="O1655" s="612" t="s">
        <v>3472</v>
      </c>
      <c r="P1655" s="612" t="s">
        <v>1373</v>
      </c>
      <c r="Q1655" s="612" t="s">
        <v>3115</v>
      </c>
    </row>
    <row r="1656" spans="1:17">
      <c r="A1656" s="607">
        <v>42075</v>
      </c>
      <c r="B1656" s="607">
        <v>42103</v>
      </c>
      <c r="C1656" s="607">
        <v>42080</v>
      </c>
      <c r="D1656" s="608" t="s">
        <v>3084</v>
      </c>
      <c r="E1656" s="608" t="s">
        <v>3080</v>
      </c>
      <c r="F1656" s="608" t="s">
        <v>3081</v>
      </c>
      <c r="G1656" s="608" t="s">
        <v>3082</v>
      </c>
      <c r="H1656" s="609">
        <v>21.05</v>
      </c>
      <c r="I1656" s="608">
        <v>10</v>
      </c>
      <c r="J1656" s="610">
        <v>0</v>
      </c>
      <c r="K1656" s="609">
        <f t="shared" si="25"/>
        <v>210.5</v>
      </c>
      <c r="L1656" s="608" t="s">
        <v>3047</v>
      </c>
      <c r="M1656" s="608" t="s">
        <v>3470</v>
      </c>
      <c r="N1656" s="608" t="s">
        <v>3471</v>
      </c>
      <c r="O1656" s="608" t="s">
        <v>3472</v>
      </c>
      <c r="P1656" s="608" t="s">
        <v>1373</v>
      </c>
      <c r="Q1656" s="608" t="s">
        <v>3083</v>
      </c>
    </row>
    <row r="1657" spans="1:17">
      <c r="A1657" s="611">
        <v>43171</v>
      </c>
      <c r="B1657" s="611">
        <v>43192</v>
      </c>
      <c r="C1657" s="611">
        <v>43172</v>
      </c>
      <c r="D1657" s="612" t="s">
        <v>3084</v>
      </c>
      <c r="E1657" s="612" t="s">
        <v>3215</v>
      </c>
      <c r="F1657" s="612" t="s">
        <v>3077</v>
      </c>
      <c r="G1657" s="612" t="s">
        <v>3216</v>
      </c>
      <c r="H1657" s="613">
        <v>18.399999999999999</v>
      </c>
      <c r="I1657" s="612">
        <v>12</v>
      </c>
      <c r="J1657" s="614">
        <v>0</v>
      </c>
      <c r="K1657" s="613">
        <f t="shared" si="25"/>
        <v>220.79999999999998</v>
      </c>
      <c r="L1657" s="612" t="s">
        <v>3047</v>
      </c>
      <c r="M1657" s="612" t="s">
        <v>3470</v>
      </c>
      <c r="N1657" s="612" t="s">
        <v>3471</v>
      </c>
      <c r="O1657" s="612" t="s">
        <v>3472</v>
      </c>
      <c r="P1657" s="612" t="s">
        <v>1373</v>
      </c>
      <c r="Q1657" s="612" t="s">
        <v>3079</v>
      </c>
    </row>
    <row r="1658" spans="1:17">
      <c r="A1658" s="607">
        <v>42806</v>
      </c>
      <c r="B1658" s="607">
        <v>42852</v>
      </c>
      <c r="C1658" s="607">
        <v>42813</v>
      </c>
      <c r="D1658" s="608" t="s">
        <v>3288</v>
      </c>
      <c r="E1658" s="608" t="s">
        <v>3370</v>
      </c>
      <c r="F1658" s="608" t="s">
        <v>3053</v>
      </c>
      <c r="G1658" s="608" t="s">
        <v>3371</v>
      </c>
      <c r="H1658" s="609">
        <v>9</v>
      </c>
      <c r="I1658" s="608">
        <v>30</v>
      </c>
      <c r="J1658" s="610">
        <v>0.2</v>
      </c>
      <c r="K1658" s="609">
        <f t="shared" si="25"/>
        <v>270</v>
      </c>
      <c r="L1658" s="608" t="s">
        <v>3063</v>
      </c>
      <c r="M1658" s="608" t="s">
        <v>3196</v>
      </c>
      <c r="N1658" s="608" t="s">
        <v>3197</v>
      </c>
      <c r="O1658" s="608" t="s">
        <v>3198</v>
      </c>
      <c r="P1658" s="608" t="s">
        <v>1303</v>
      </c>
      <c r="Q1658" s="608" t="s">
        <v>3090</v>
      </c>
    </row>
    <row r="1659" spans="1:17">
      <c r="A1659" s="611">
        <v>43171</v>
      </c>
      <c r="B1659" s="611">
        <v>43265</v>
      </c>
      <c r="C1659" s="611">
        <v>43174</v>
      </c>
      <c r="D1659" s="612" t="s">
        <v>3288</v>
      </c>
      <c r="E1659" s="612" t="s">
        <v>3431</v>
      </c>
      <c r="F1659" s="612" t="s">
        <v>3081</v>
      </c>
      <c r="G1659" s="612" t="s">
        <v>3432</v>
      </c>
      <c r="H1659" s="613">
        <v>28.5</v>
      </c>
      <c r="I1659" s="612">
        <v>30</v>
      </c>
      <c r="J1659" s="614">
        <v>0.2</v>
      </c>
      <c r="K1659" s="613">
        <f t="shared" si="25"/>
        <v>855</v>
      </c>
      <c r="L1659" s="612" t="s">
        <v>3063</v>
      </c>
      <c r="M1659" s="612" t="s">
        <v>3196</v>
      </c>
      <c r="N1659" s="612" t="s">
        <v>3197</v>
      </c>
      <c r="O1659" s="612" t="s">
        <v>3198</v>
      </c>
      <c r="P1659" s="612" t="s">
        <v>1303</v>
      </c>
      <c r="Q1659" s="612" t="s">
        <v>3179</v>
      </c>
    </row>
    <row r="1660" spans="1:17">
      <c r="A1660" s="607">
        <v>42806</v>
      </c>
      <c r="B1660" s="607">
        <v>42894</v>
      </c>
      <c r="C1660" s="607">
        <v>42812</v>
      </c>
      <c r="D1660" s="608" t="s">
        <v>3288</v>
      </c>
      <c r="E1660" s="608" t="s">
        <v>3172</v>
      </c>
      <c r="F1660" s="608" t="s">
        <v>3108</v>
      </c>
      <c r="G1660" s="608" t="s">
        <v>3173</v>
      </c>
      <c r="H1660" s="609">
        <v>15</v>
      </c>
      <c r="I1660" s="608">
        <v>50</v>
      </c>
      <c r="J1660" s="610">
        <v>0.2</v>
      </c>
      <c r="K1660" s="609">
        <f t="shared" si="25"/>
        <v>750</v>
      </c>
      <c r="L1660" s="608" t="s">
        <v>3063</v>
      </c>
      <c r="M1660" s="608" t="s">
        <v>3196</v>
      </c>
      <c r="N1660" s="608" t="s">
        <v>3197</v>
      </c>
      <c r="O1660" s="608" t="s">
        <v>3198</v>
      </c>
      <c r="P1660" s="608" t="s">
        <v>1303</v>
      </c>
      <c r="Q1660" s="608" t="s">
        <v>3139</v>
      </c>
    </row>
    <row r="1661" spans="1:17">
      <c r="A1661" s="611">
        <v>42076</v>
      </c>
      <c r="B1661" s="611">
        <v>42175</v>
      </c>
      <c r="C1661" s="611">
        <v>42081</v>
      </c>
      <c r="D1661" s="612" t="s">
        <v>3071</v>
      </c>
      <c r="E1661" s="612" t="s">
        <v>3251</v>
      </c>
      <c r="F1661" s="612" t="s">
        <v>3077</v>
      </c>
      <c r="G1661" s="612" t="s">
        <v>3252</v>
      </c>
      <c r="H1661" s="613">
        <v>15</v>
      </c>
      <c r="I1661" s="612">
        <v>10</v>
      </c>
      <c r="J1661" s="614">
        <v>0</v>
      </c>
      <c r="K1661" s="613">
        <f t="shared" si="25"/>
        <v>150</v>
      </c>
      <c r="L1661" s="612" t="s">
        <v>3063</v>
      </c>
      <c r="M1661" s="612" t="s">
        <v>3456</v>
      </c>
      <c r="N1661" s="612" t="s">
        <v>3457</v>
      </c>
      <c r="O1661" s="612" t="s">
        <v>3430</v>
      </c>
      <c r="P1661" s="612" t="s">
        <v>2159</v>
      </c>
      <c r="Q1661" s="612" t="s">
        <v>3142</v>
      </c>
    </row>
    <row r="1662" spans="1:17">
      <c r="A1662" s="607">
        <v>42076</v>
      </c>
      <c r="B1662" s="607">
        <v>42137</v>
      </c>
      <c r="C1662" s="607">
        <v>42076</v>
      </c>
      <c r="D1662" s="608" t="s">
        <v>3071</v>
      </c>
      <c r="E1662" s="608" t="s">
        <v>3052</v>
      </c>
      <c r="F1662" s="608" t="s">
        <v>3053</v>
      </c>
      <c r="G1662" s="608" t="s">
        <v>3054</v>
      </c>
      <c r="H1662" s="609">
        <v>14</v>
      </c>
      <c r="I1662" s="608">
        <v>25</v>
      </c>
      <c r="J1662" s="610">
        <v>0</v>
      </c>
      <c r="K1662" s="609">
        <f t="shared" si="25"/>
        <v>350</v>
      </c>
      <c r="L1662" s="608" t="s">
        <v>3047</v>
      </c>
      <c r="M1662" s="608" t="s">
        <v>3347</v>
      </c>
      <c r="N1662" s="608" t="s">
        <v>3348</v>
      </c>
      <c r="O1662" s="608" t="s">
        <v>3349</v>
      </c>
      <c r="P1662" s="608" t="s">
        <v>3188</v>
      </c>
      <c r="Q1662" s="608" t="s">
        <v>3055</v>
      </c>
    </row>
    <row r="1663" spans="1:17">
      <c r="A1663" s="611">
        <v>42807</v>
      </c>
      <c r="B1663" s="611">
        <v>42872</v>
      </c>
      <c r="C1663" s="611">
        <v>42816</v>
      </c>
      <c r="D1663" s="612" t="s">
        <v>3071</v>
      </c>
      <c r="E1663" s="612" t="s">
        <v>3113</v>
      </c>
      <c r="F1663" s="612" t="s">
        <v>3104</v>
      </c>
      <c r="G1663" s="612" t="s">
        <v>3114</v>
      </c>
      <c r="H1663" s="613">
        <v>20</v>
      </c>
      <c r="I1663" s="612">
        <v>20</v>
      </c>
      <c r="J1663" s="614">
        <v>0.15</v>
      </c>
      <c r="K1663" s="613">
        <f t="shared" si="25"/>
        <v>400</v>
      </c>
      <c r="L1663" s="612" t="s">
        <v>3047</v>
      </c>
      <c r="M1663" s="612" t="s">
        <v>3347</v>
      </c>
      <c r="N1663" s="612" t="s">
        <v>3348</v>
      </c>
      <c r="O1663" s="612" t="s">
        <v>3349</v>
      </c>
      <c r="P1663" s="612" t="s">
        <v>3188</v>
      </c>
      <c r="Q1663" s="612" t="s">
        <v>3115</v>
      </c>
    </row>
    <row r="1664" spans="1:17">
      <c r="A1664" s="607">
        <v>42442</v>
      </c>
      <c r="B1664" s="607">
        <v>42539</v>
      </c>
      <c r="C1664" s="607">
        <v>42449</v>
      </c>
      <c r="D1664" s="608" t="s">
        <v>3071</v>
      </c>
      <c r="E1664" s="608" t="s">
        <v>3286</v>
      </c>
      <c r="F1664" s="608" t="s">
        <v>3123</v>
      </c>
      <c r="G1664" s="608" t="s">
        <v>3287</v>
      </c>
      <c r="H1664" s="609">
        <v>7.45</v>
      </c>
      <c r="I1664" s="608">
        <v>32</v>
      </c>
      <c r="J1664" s="610">
        <v>0.15</v>
      </c>
      <c r="K1664" s="609">
        <f t="shared" si="25"/>
        <v>238.4</v>
      </c>
      <c r="L1664" s="608" t="s">
        <v>3047</v>
      </c>
      <c r="M1664" s="608" t="s">
        <v>3347</v>
      </c>
      <c r="N1664" s="608" t="s">
        <v>3348</v>
      </c>
      <c r="O1664" s="608" t="s">
        <v>3349</v>
      </c>
      <c r="P1664" s="608" t="s">
        <v>3188</v>
      </c>
      <c r="Q1664" s="608" t="s">
        <v>3125</v>
      </c>
    </row>
    <row r="1665" spans="1:17">
      <c r="A1665" s="611">
        <v>42443</v>
      </c>
      <c r="B1665" s="611">
        <v>42459</v>
      </c>
      <c r="C1665" s="611">
        <v>42444</v>
      </c>
      <c r="D1665" s="612" t="s">
        <v>3184</v>
      </c>
      <c r="E1665" s="612" t="s">
        <v>3126</v>
      </c>
      <c r="F1665" s="612" t="s">
        <v>3108</v>
      </c>
      <c r="G1665" s="612" t="s">
        <v>3127</v>
      </c>
      <c r="H1665" s="613">
        <v>4.5</v>
      </c>
      <c r="I1665" s="612">
        <v>8</v>
      </c>
      <c r="J1665" s="614">
        <v>0</v>
      </c>
      <c r="K1665" s="613">
        <f t="shared" si="25"/>
        <v>36</v>
      </c>
      <c r="L1665" s="612" t="s">
        <v>3047</v>
      </c>
      <c r="M1665" s="612" t="s">
        <v>3318</v>
      </c>
      <c r="N1665" s="612" t="s">
        <v>3319</v>
      </c>
      <c r="O1665" s="612" t="s">
        <v>3320</v>
      </c>
      <c r="P1665" s="612" t="s">
        <v>3188</v>
      </c>
      <c r="Q1665" s="612" t="s">
        <v>3128</v>
      </c>
    </row>
    <row r="1666" spans="1:17">
      <c r="A1666" s="607">
        <v>42808</v>
      </c>
      <c r="B1666" s="607">
        <v>42898</v>
      </c>
      <c r="C1666" s="607">
        <v>42813</v>
      </c>
      <c r="D1666" s="608" t="s">
        <v>3071</v>
      </c>
      <c r="E1666" s="608" t="s">
        <v>3080</v>
      </c>
      <c r="F1666" s="608" t="s">
        <v>3081</v>
      </c>
      <c r="G1666" s="608" t="s">
        <v>3082</v>
      </c>
      <c r="H1666" s="609">
        <v>21.05</v>
      </c>
      <c r="I1666" s="608">
        <v>12</v>
      </c>
      <c r="J1666" s="610">
        <v>0.05</v>
      </c>
      <c r="K1666" s="609">
        <f t="shared" si="25"/>
        <v>252.60000000000002</v>
      </c>
      <c r="L1666" s="608" t="s">
        <v>3072</v>
      </c>
      <c r="M1666" s="608" t="s">
        <v>3467</v>
      </c>
      <c r="N1666" s="608" t="s">
        <v>3468</v>
      </c>
      <c r="O1666" s="608" t="s">
        <v>3469</v>
      </c>
      <c r="P1666" s="608" t="s">
        <v>3188</v>
      </c>
      <c r="Q1666" s="608" t="s">
        <v>3083</v>
      </c>
    </row>
    <row r="1667" spans="1:17">
      <c r="A1667" s="611">
        <v>42808</v>
      </c>
      <c r="B1667" s="611">
        <v>42843</v>
      </c>
      <c r="C1667" s="611">
        <v>42816</v>
      </c>
      <c r="D1667" s="612" t="s">
        <v>3071</v>
      </c>
      <c r="E1667" s="612" t="s">
        <v>3192</v>
      </c>
      <c r="F1667" s="612" t="s">
        <v>3053</v>
      </c>
      <c r="G1667" s="612" t="s">
        <v>3092</v>
      </c>
      <c r="H1667" s="613">
        <v>38</v>
      </c>
      <c r="I1667" s="612">
        <v>21</v>
      </c>
      <c r="J1667" s="614">
        <v>0.05</v>
      </c>
      <c r="K1667" s="613">
        <f t="shared" ref="K1667:K1730" si="26">I1667*H1667</f>
        <v>798</v>
      </c>
      <c r="L1667" s="612" t="s">
        <v>3072</v>
      </c>
      <c r="M1667" s="612" t="s">
        <v>3467</v>
      </c>
      <c r="N1667" s="612" t="s">
        <v>3468</v>
      </c>
      <c r="O1667" s="612" t="s">
        <v>3469</v>
      </c>
      <c r="P1667" s="612" t="s">
        <v>3188</v>
      </c>
      <c r="Q1667" s="612" t="s">
        <v>3093</v>
      </c>
    </row>
    <row r="1668" spans="1:17">
      <c r="A1668" s="607">
        <v>42077</v>
      </c>
      <c r="B1668" s="607">
        <v>42130</v>
      </c>
      <c r="C1668" s="607">
        <v>42081</v>
      </c>
      <c r="D1668" s="608" t="s">
        <v>3071</v>
      </c>
      <c r="E1668" s="608" t="s">
        <v>3165</v>
      </c>
      <c r="F1668" s="608" t="s">
        <v>3104</v>
      </c>
      <c r="G1668" s="608" t="s">
        <v>3166</v>
      </c>
      <c r="H1668" s="609">
        <v>10</v>
      </c>
      <c r="I1668" s="608">
        <v>40</v>
      </c>
      <c r="J1668" s="610">
        <v>0.05</v>
      </c>
      <c r="K1668" s="609">
        <f t="shared" si="26"/>
        <v>400</v>
      </c>
      <c r="L1668" s="608" t="s">
        <v>3072</v>
      </c>
      <c r="M1668" s="608" t="s">
        <v>3467</v>
      </c>
      <c r="N1668" s="608" t="s">
        <v>3468</v>
      </c>
      <c r="O1668" s="608" t="s">
        <v>3469</v>
      </c>
      <c r="P1668" s="608" t="s">
        <v>3188</v>
      </c>
      <c r="Q1668" s="608" t="s">
        <v>3106</v>
      </c>
    </row>
    <row r="1669" spans="1:17">
      <c r="A1669" s="611">
        <v>42077</v>
      </c>
      <c r="B1669" s="611">
        <v>42095</v>
      </c>
      <c r="C1669" s="611">
        <v>42083</v>
      </c>
      <c r="D1669" s="612" t="s">
        <v>3059</v>
      </c>
      <c r="E1669" s="612" t="s">
        <v>3130</v>
      </c>
      <c r="F1669" s="612" t="s">
        <v>3108</v>
      </c>
      <c r="G1669" s="612" t="s">
        <v>3131</v>
      </c>
      <c r="H1669" s="613">
        <v>19</v>
      </c>
      <c r="I1669" s="612">
        <v>20</v>
      </c>
      <c r="J1669" s="614">
        <v>0</v>
      </c>
      <c r="K1669" s="613">
        <f t="shared" si="26"/>
        <v>380</v>
      </c>
      <c r="L1669" s="612" t="s">
        <v>3047</v>
      </c>
      <c r="M1669" s="612" t="s">
        <v>3096</v>
      </c>
      <c r="N1669" s="612" t="s">
        <v>3097</v>
      </c>
      <c r="O1669" s="612" t="s">
        <v>3098</v>
      </c>
      <c r="P1669" s="612" t="s">
        <v>944</v>
      </c>
      <c r="Q1669" s="612" t="s">
        <v>3135</v>
      </c>
    </row>
    <row r="1670" spans="1:17">
      <c r="A1670" s="607">
        <v>42077</v>
      </c>
      <c r="B1670" s="607">
        <v>42105</v>
      </c>
      <c r="C1670" s="607">
        <v>42086</v>
      </c>
      <c r="D1670" s="608" t="s">
        <v>3059</v>
      </c>
      <c r="E1670" s="608" t="s">
        <v>3126</v>
      </c>
      <c r="F1670" s="608" t="s">
        <v>3108</v>
      </c>
      <c r="G1670" s="608" t="s">
        <v>3127</v>
      </c>
      <c r="H1670" s="609">
        <v>4.5</v>
      </c>
      <c r="I1670" s="608">
        <v>12</v>
      </c>
      <c r="J1670" s="610">
        <v>0</v>
      </c>
      <c r="K1670" s="609">
        <f t="shared" si="26"/>
        <v>54</v>
      </c>
      <c r="L1670" s="608" t="s">
        <v>3047</v>
      </c>
      <c r="M1670" s="608" t="s">
        <v>3096</v>
      </c>
      <c r="N1670" s="608" t="s">
        <v>3097</v>
      </c>
      <c r="O1670" s="608" t="s">
        <v>3098</v>
      </c>
      <c r="P1670" s="608" t="s">
        <v>944</v>
      </c>
      <c r="Q1670" s="608" t="s">
        <v>3128</v>
      </c>
    </row>
    <row r="1671" spans="1:17">
      <c r="A1671" s="611">
        <v>43173</v>
      </c>
      <c r="B1671" s="611">
        <v>43263</v>
      </c>
      <c r="C1671" s="611">
        <v>43176</v>
      </c>
      <c r="D1671" s="612" t="s">
        <v>3059</v>
      </c>
      <c r="E1671" s="612" t="s">
        <v>3148</v>
      </c>
      <c r="F1671" s="612" t="s">
        <v>3081</v>
      </c>
      <c r="G1671" s="612" t="s">
        <v>3149</v>
      </c>
      <c r="H1671" s="613">
        <v>13</v>
      </c>
      <c r="I1671" s="612">
        <v>25</v>
      </c>
      <c r="J1671" s="614">
        <v>0</v>
      </c>
      <c r="K1671" s="613">
        <f t="shared" si="26"/>
        <v>325</v>
      </c>
      <c r="L1671" s="612" t="s">
        <v>3047</v>
      </c>
      <c r="M1671" s="612" t="s">
        <v>3096</v>
      </c>
      <c r="N1671" s="612" t="s">
        <v>3097</v>
      </c>
      <c r="O1671" s="612" t="s">
        <v>3098</v>
      </c>
      <c r="P1671" s="612" t="s">
        <v>944</v>
      </c>
      <c r="Q1671" s="612" t="s">
        <v>3150</v>
      </c>
    </row>
    <row r="1672" spans="1:17">
      <c r="A1672" s="607">
        <v>42443</v>
      </c>
      <c r="B1672" s="607">
        <v>42472</v>
      </c>
      <c r="C1672" s="607">
        <v>42451</v>
      </c>
      <c r="D1672" s="608" t="s">
        <v>3059</v>
      </c>
      <c r="E1672" s="608" t="s">
        <v>3172</v>
      </c>
      <c r="F1672" s="608" t="s">
        <v>3108</v>
      </c>
      <c r="G1672" s="608" t="s">
        <v>3173</v>
      </c>
      <c r="H1672" s="609">
        <v>15</v>
      </c>
      <c r="I1672" s="608">
        <v>30</v>
      </c>
      <c r="J1672" s="610">
        <v>0</v>
      </c>
      <c r="K1672" s="609">
        <f t="shared" si="26"/>
        <v>450</v>
      </c>
      <c r="L1672" s="608" t="s">
        <v>3047</v>
      </c>
      <c r="M1672" s="608" t="s">
        <v>3096</v>
      </c>
      <c r="N1672" s="608" t="s">
        <v>3097</v>
      </c>
      <c r="O1672" s="608" t="s">
        <v>3098</v>
      </c>
      <c r="P1672" s="608" t="s">
        <v>944</v>
      </c>
      <c r="Q1672" s="608" t="s">
        <v>3139</v>
      </c>
    </row>
    <row r="1673" spans="1:17">
      <c r="A1673" s="611">
        <v>42078</v>
      </c>
      <c r="B1673" s="611">
        <v>42143</v>
      </c>
      <c r="C1673" s="611">
        <v>42080</v>
      </c>
      <c r="D1673" s="612" t="s">
        <v>3158</v>
      </c>
      <c r="E1673" s="612" t="s">
        <v>3233</v>
      </c>
      <c r="F1673" s="612" t="s">
        <v>3077</v>
      </c>
      <c r="G1673" s="612" t="s">
        <v>3234</v>
      </c>
      <c r="H1673" s="613">
        <v>31</v>
      </c>
      <c r="I1673" s="612">
        <v>70</v>
      </c>
      <c r="J1673" s="614">
        <v>0</v>
      </c>
      <c r="K1673" s="613">
        <f t="shared" si="26"/>
        <v>2170</v>
      </c>
      <c r="L1673" s="612" t="s">
        <v>3063</v>
      </c>
      <c r="M1673" s="612" t="s">
        <v>3073</v>
      </c>
      <c r="N1673" s="612" t="s">
        <v>3074</v>
      </c>
      <c r="O1673" s="612" t="s">
        <v>3075</v>
      </c>
      <c r="P1673" s="612" t="s">
        <v>988</v>
      </c>
      <c r="Q1673" s="612" t="s">
        <v>3121</v>
      </c>
    </row>
    <row r="1674" spans="1:17">
      <c r="A1674" s="607">
        <v>42809</v>
      </c>
      <c r="B1674" s="607">
        <v>42852</v>
      </c>
      <c r="C1674" s="607">
        <v>42817</v>
      </c>
      <c r="D1674" s="608" t="s">
        <v>3158</v>
      </c>
      <c r="E1674" s="608" t="s">
        <v>3148</v>
      </c>
      <c r="F1674" s="608" t="s">
        <v>3081</v>
      </c>
      <c r="G1674" s="608" t="s">
        <v>3149</v>
      </c>
      <c r="H1674" s="609">
        <v>13</v>
      </c>
      <c r="I1674" s="608">
        <v>40</v>
      </c>
      <c r="J1674" s="610">
        <v>0</v>
      </c>
      <c r="K1674" s="609">
        <f t="shared" si="26"/>
        <v>520</v>
      </c>
      <c r="L1674" s="608" t="s">
        <v>3063</v>
      </c>
      <c r="M1674" s="608" t="s">
        <v>3073</v>
      </c>
      <c r="N1674" s="608" t="s">
        <v>3074</v>
      </c>
      <c r="O1674" s="608" t="s">
        <v>3075</v>
      </c>
      <c r="P1674" s="608" t="s">
        <v>988</v>
      </c>
      <c r="Q1674" s="608" t="s">
        <v>3150</v>
      </c>
    </row>
    <row r="1675" spans="1:17">
      <c r="A1675" s="611">
        <v>42078</v>
      </c>
      <c r="B1675" s="611">
        <v>42169</v>
      </c>
      <c r="C1675" s="611">
        <v>42087</v>
      </c>
      <c r="D1675" s="612" t="s">
        <v>3158</v>
      </c>
      <c r="E1675" s="612" t="s">
        <v>3111</v>
      </c>
      <c r="F1675" s="612" t="s">
        <v>3045</v>
      </c>
      <c r="G1675" s="612" t="s">
        <v>3112</v>
      </c>
      <c r="H1675" s="613">
        <v>12.5</v>
      </c>
      <c r="I1675" s="612">
        <v>35</v>
      </c>
      <c r="J1675" s="614">
        <v>0</v>
      </c>
      <c r="K1675" s="613">
        <f t="shared" si="26"/>
        <v>437.5</v>
      </c>
      <c r="L1675" s="612" t="s">
        <v>3063</v>
      </c>
      <c r="M1675" s="612" t="s">
        <v>3073</v>
      </c>
      <c r="N1675" s="612" t="s">
        <v>3074</v>
      </c>
      <c r="O1675" s="612" t="s">
        <v>3075</v>
      </c>
      <c r="P1675" s="612" t="s">
        <v>988</v>
      </c>
      <c r="Q1675" s="612" t="s">
        <v>3051</v>
      </c>
    </row>
    <row r="1676" spans="1:17">
      <c r="A1676" s="607">
        <v>43174</v>
      </c>
      <c r="B1676" s="607">
        <v>43204</v>
      </c>
      <c r="C1676" s="607">
        <v>43175</v>
      </c>
      <c r="D1676" s="608" t="s">
        <v>3184</v>
      </c>
      <c r="E1676" s="608" t="s">
        <v>3342</v>
      </c>
      <c r="F1676" s="608" t="s">
        <v>3104</v>
      </c>
      <c r="G1676" s="608" t="s">
        <v>3343</v>
      </c>
      <c r="H1676" s="609">
        <v>14</v>
      </c>
      <c r="I1676" s="608">
        <v>5</v>
      </c>
      <c r="J1676" s="610">
        <v>0</v>
      </c>
      <c r="K1676" s="609">
        <f t="shared" si="26"/>
        <v>70</v>
      </c>
      <c r="L1676" s="608" t="s">
        <v>3047</v>
      </c>
      <c r="M1676" s="608" t="s">
        <v>3398</v>
      </c>
      <c r="N1676" s="608" t="s">
        <v>3399</v>
      </c>
      <c r="O1676" s="608" t="s">
        <v>3400</v>
      </c>
      <c r="P1676" s="608" t="s">
        <v>1461</v>
      </c>
      <c r="Q1676" s="608" t="s">
        <v>3157</v>
      </c>
    </row>
    <row r="1677" spans="1:17">
      <c r="A1677" s="611">
        <v>42812</v>
      </c>
      <c r="B1677" s="611">
        <v>42868</v>
      </c>
      <c r="C1677" s="611">
        <v>42819</v>
      </c>
      <c r="D1677" s="612" t="s">
        <v>3158</v>
      </c>
      <c r="E1677" s="612" t="s">
        <v>3281</v>
      </c>
      <c r="F1677" s="612" t="s">
        <v>3104</v>
      </c>
      <c r="G1677" s="612" t="s">
        <v>3282</v>
      </c>
      <c r="H1677" s="613">
        <v>12.5</v>
      </c>
      <c r="I1677" s="612">
        <v>18</v>
      </c>
      <c r="J1677" s="614">
        <v>0</v>
      </c>
      <c r="K1677" s="613">
        <f t="shared" si="26"/>
        <v>225</v>
      </c>
      <c r="L1677" s="612" t="s">
        <v>3072</v>
      </c>
      <c r="M1677" s="612" t="s">
        <v>3312</v>
      </c>
      <c r="N1677" s="612" t="s">
        <v>3313</v>
      </c>
      <c r="O1677" s="612" t="s">
        <v>3314</v>
      </c>
      <c r="P1677" s="612" t="s">
        <v>1461</v>
      </c>
      <c r="Q1677" s="612" t="s">
        <v>3106</v>
      </c>
    </row>
    <row r="1678" spans="1:17">
      <c r="A1678" s="607">
        <v>42812</v>
      </c>
      <c r="B1678" s="607">
        <v>42823</v>
      </c>
      <c r="C1678" s="607">
        <v>42815</v>
      </c>
      <c r="D1678" s="608" t="s">
        <v>3158</v>
      </c>
      <c r="E1678" s="608" t="s">
        <v>3130</v>
      </c>
      <c r="F1678" s="608" t="s">
        <v>3108</v>
      </c>
      <c r="G1678" s="608" t="s">
        <v>3131</v>
      </c>
      <c r="H1678" s="609">
        <v>19</v>
      </c>
      <c r="I1678" s="608">
        <v>20</v>
      </c>
      <c r="J1678" s="610">
        <v>0</v>
      </c>
      <c r="K1678" s="609">
        <f t="shared" si="26"/>
        <v>380</v>
      </c>
      <c r="L1678" s="608" t="s">
        <v>3072</v>
      </c>
      <c r="M1678" s="608" t="s">
        <v>3312</v>
      </c>
      <c r="N1678" s="608" t="s">
        <v>3313</v>
      </c>
      <c r="O1678" s="608" t="s">
        <v>3314</v>
      </c>
      <c r="P1678" s="608" t="s">
        <v>1461</v>
      </c>
      <c r="Q1678" s="608" t="s">
        <v>3135</v>
      </c>
    </row>
    <row r="1679" spans="1:17">
      <c r="A1679" s="611">
        <v>42447</v>
      </c>
      <c r="B1679" s="611">
        <v>42455</v>
      </c>
      <c r="C1679" s="611">
        <v>42454</v>
      </c>
      <c r="D1679" s="612" t="s">
        <v>3129</v>
      </c>
      <c r="E1679" s="612" t="s">
        <v>3355</v>
      </c>
      <c r="F1679" s="612" t="s">
        <v>3108</v>
      </c>
      <c r="G1679" s="612" t="s">
        <v>3356</v>
      </c>
      <c r="H1679" s="613">
        <v>263.5</v>
      </c>
      <c r="I1679" s="612">
        <v>40</v>
      </c>
      <c r="J1679" s="614">
        <v>0</v>
      </c>
      <c r="K1679" s="613">
        <f t="shared" si="26"/>
        <v>10540</v>
      </c>
      <c r="L1679" s="612" t="s">
        <v>3047</v>
      </c>
      <c r="M1679" s="612" t="s">
        <v>3185</v>
      </c>
      <c r="N1679" s="612" t="s">
        <v>3186</v>
      </c>
      <c r="O1679" s="612" t="s">
        <v>3187</v>
      </c>
      <c r="P1679" s="612" t="s">
        <v>3188</v>
      </c>
      <c r="Q1679" s="612" t="s">
        <v>3110</v>
      </c>
    </row>
    <row r="1680" spans="1:17">
      <c r="A1680" s="607">
        <v>42812</v>
      </c>
      <c r="B1680" s="607">
        <v>42911</v>
      </c>
      <c r="C1680" s="607">
        <v>42816</v>
      </c>
      <c r="D1680" s="608" t="s">
        <v>3129</v>
      </c>
      <c r="E1680" s="608" t="s">
        <v>3056</v>
      </c>
      <c r="F1680" s="608" t="s">
        <v>3045</v>
      </c>
      <c r="G1680" s="608" t="s">
        <v>3057</v>
      </c>
      <c r="H1680" s="609">
        <v>21</v>
      </c>
      <c r="I1680" s="608">
        <v>40</v>
      </c>
      <c r="J1680" s="610">
        <v>0</v>
      </c>
      <c r="K1680" s="609">
        <f t="shared" si="26"/>
        <v>840</v>
      </c>
      <c r="L1680" s="608" t="s">
        <v>3047</v>
      </c>
      <c r="M1680" s="608" t="s">
        <v>3185</v>
      </c>
      <c r="N1680" s="608" t="s">
        <v>3186</v>
      </c>
      <c r="O1680" s="608" t="s">
        <v>3187</v>
      </c>
      <c r="P1680" s="608" t="s">
        <v>3188</v>
      </c>
      <c r="Q1680" s="608" t="s">
        <v>3058</v>
      </c>
    </row>
    <row r="1681" spans="1:17">
      <c r="A1681" s="611">
        <v>42812</v>
      </c>
      <c r="B1681" s="611">
        <v>42846</v>
      </c>
      <c r="C1681" s="611">
        <v>42820</v>
      </c>
      <c r="D1681" s="612" t="s">
        <v>3288</v>
      </c>
      <c r="E1681" s="612" t="s">
        <v>3076</v>
      </c>
      <c r="F1681" s="612" t="s">
        <v>3077</v>
      </c>
      <c r="G1681" s="612" t="s">
        <v>3078</v>
      </c>
      <c r="H1681" s="613">
        <v>9.65</v>
      </c>
      <c r="I1681" s="612">
        <v>14</v>
      </c>
      <c r="J1681" s="614">
        <v>0</v>
      </c>
      <c r="K1681" s="613">
        <f t="shared" si="26"/>
        <v>135.1</v>
      </c>
      <c r="L1681" s="612" t="s">
        <v>3063</v>
      </c>
      <c r="M1681" s="612" t="s">
        <v>3329</v>
      </c>
      <c r="N1681" s="612" t="s">
        <v>3330</v>
      </c>
      <c r="O1681" s="612" t="s">
        <v>3331</v>
      </c>
      <c r="P1681" s="612" t="s">
        <v>982</v>
      </c>
      <c r="Q1681" s="612" t="s">
        <v>3079</v>
      </c>
    </row>
    <row r="1682" spans="1:17">
      <c r="A1682" s="607">
        <v>42812</v>
      </c>
      <c r="B1682" s="607">
        <v>42837</v>
      </c>
      <c r="C1682" s="607">
        <v>42817</v>
      </c>
      <c r="D1682" s="608" t="s">
        <v>3288</v>
      </c>
      <c r="E1682" s="608" t="s">
        <v>3280</v>
      </c>
      <c r="F1682" s="608" t="s">
        <v>3108</v>
      </c>
      <c r="G1682" s="608" t="s">
        <v>3131</v>
      </c>
      <c r="H1682" s="609">
        <v>14</v>
      </c>
      <c r="I1682" s="608">
        <v>10</v>
      </c>
      <c r="J1682" s="610">
        <v>0</v>
      </c>
      <c r="K1682" s="609">
        <f t="shared" si="26"/>
        <v>140</v>
      </c>
      <c r="L1682" s="608" t="s">
        <v>3063</v>
      </c>
      <c r="M1682" s="608" t="s">
        <v>3329</v>
      </c>
      <c r="N1682" s="608" t="s">
        <v>3330</v>
      </c>
      <c r="O1682" s="608" t="s">
        <v>3331</v>
      </c>
      <c r="P1682" s="608" t="s">
        <v>982</v>
      </c>
      <c r="Q1682" s="608" t="s">
        <v>3183</v>
      </c>
    </row>
    <row r="1683" spans="1:17">
      <c r="A1683" s="611">
        <v>42812</v>
      </c>
      <c r="B1683" s="611">
        <v>42825</v>
      </c>
      <c r="C1683" s="611">
        <v>42815</v>
      </c>
      <c r="D1683" s="612" t="s">
        <v>3288</v>
      </c>
      <c r="E1683" s="612" t="s">
        <v>3200</v>
      </c>
      <c r="F1683" s="612" t="s">
        <v>3123</v>
      </c>
      <c r="G1683" s="612" t="s">
        <v>3201</v>
      </c>
      <c r="H1683" s="613">
        <v>39</v>
      </c>
      <c r="I1683" s="612">
        <v>15</v>
      </c>
      <c r="J1683" s="614">
        <v>0</v>
      </c>
      <c r="K1683" s="613">
        <f t="shared" si="26"/>
        <v>585</v>
      </c>
      <c r="L1683" s="612" t="s">
        <v>3063</v>
      </c>
      <c r="M1683" s="612" t="s">
        <v>3329</v>
      </c>
      <c r="N1683" s="612" t="s">
        <v>3330</v>
      </c>
      <c r="O1683" s="612" t="s">
        <v>3331</v>
      </c>
      <c r="P1683" s="612" t="s">
        <v>982</v>
      </c>
      <c r="Q1683" s="612" t="s">
        <v>3139</v>
      </c>
    </row>
    <row r="1684" spans="1:17">
      <c r="A1684" s="607">
        <v>43178</v>
      </c>
      <c r="B1684" s="607">
        <v>43195</v>
      </c>
      <c r="C1684" s="607">
        <v>43180</v>
      </c>
      <c r="D1684" s="608" t="s">
        <v>3288</v>
      </c>
      <c r="E1684" s="608" t="s">
        <v>3193</v>
      </c>
      <c r="F1684" s="608" t="s">
        <v>3077</v>
      </c>
      <c r="G1684" s="608" t="s">
        <v>3194</v>
      </c>
      <c r="H1684" s="609">
        <v>25.89</v>
      </c>
      <c r="I1684" s="608">
        <v>15</v>
      </c>
      <c r="J1684" s="610">
        <v>0.05</v>
      </c>
      <c r="K1684" s="609">
        <f t="shared" si="26"/>
        <v>388.35</v>
      </c>
      <c r="L1684" s="608" t="s">
        <v>3072</v>
      </c>
      <c r="M1684" s="608" t="s">
        <v>3257</v>
      </c>
      <c r="N1684" s="608" t="s">
        <v>3258</v>
      </c>
      <c r="O1684" s="608" t="s">
        <v>3259</v>
      </c>
      <c r="P1684" s="608" t="s">
        <v>910</v>
      </c>
      <c r="Q1684" s="608" t="s">
        <v>3195</v>
      </c>
    </row>
    <row r="1685" spans="1:17">
      <c r="A1685" s="611">
        <v>42813</v>
      </c>
      <c r="B1685" s="611">
        <v>42886</v>
      </c>
      <c r="C1685" s="611">
        <v>42814</v>
      </c>
      <c r="D1685" s="612" t="s">
        <v>3071</v>
      </c>
      <c r="E1685" s="612" t="s">
        <v>3136</v>
      </c>
      <c r="F1685" s="612" t="s">
        <v>3045</v>
      </c>
      <c r="G1685" s="612" t="s">
        <v>3117</v>
      </c>
      <c r="H1685" s="613">
        <v>55</v>
      </c>
      <c r="I1685" s="612">
        <v>40</v>
      </c>
      <c r="J1685" s="614">
        <v>0.05</v>
      </c>
      <c r="K1685" s="613">
        <f t="shared" si="26"/>
        <v>2200</v>
      </c>
      <c r="L1685" s="612" t="s">
        <v>3072</v>
      </c>
      <c r="M1685" s="612" t="s">
        <v>3461</v>
      </c>
      <c r="N1685" s="612" t="s">
        <v>3462</v>
      </c>
      <c r="O1685" s="612" t="s">
        <v>3463</v>
      </c>
      <c r="P1685" s="612" t="s">
        <v>944</v>
      </c>
      <c r="Q1685" s="612" t="s">
        <v>3102</v>
      </c>
    </row>
    <row r="1686" spans="1:17">
      <c r="A1686" s="607">
        <v>42814</v>
      </c>
      <c r="B1686" s="607">
        <v>42879</v>
      </c>
      <c r="C1686" s="607">
        <v>42823</v>
      </c>
      <c r="D1686" s="608" t="s">
        <v>3129</v>
      </c>
      <c r="E1686" s="608" t="s">
        <v>3220</v>
      </c>
      <c r="F1686" s="608" t="s">
        <v>3123</v>
      </c>
      <c r="G1686" s="608" t="s">
        <v>3221</v>
      </c>
      <c r="H1686" s="609">
        <v>123.79</v>
      </c>
      <c r="I1686" s="608">
        <v>24</v>
      </c>
      <c r="J1686" s="610">
        <v>0</v>
      </c>
      <c r="K1686" s="609">
        <f t="shared" si="26"/>
        <v>2970.96</v>
      </c>
      <c r="L1686" s="608" t="s">
        <v>3072</v>
      </c>
      <c r="M1686" s="608" t="s">
        <v>3344</v>
      </c>
      <c r="N1686" s="608" t="s">
        <v>3345</v>
      </c>
      <c r="O1686" s="608" t="s">
        <v>3346</v>
      </c>
      <c r="P1686" s="608" t="s">
        <v>910</v>
      </c>
      <c r="Q1686" s="608" t="s">
        <v>3150</v>
      </c>
    </row>
    <row r="1687" spans="1:17">
      <c r="A1687" s="611">
        <v>42814</v>
      </c>
      <c r="B1687" s="611">
        <v>42859</v>
      </c>
      <c r="C1687" s="611">
        <v>42815</v>
      </c>
      <c r="D1687" s="612" t="s">
        <v>3129</v>
      </c>
      <c r="E1687" s="612" t="s">
        <v>3193</v>
      </c>
      <c r="F1687" s="612" t="s">
        <v>3077</v>
      </c>
      <c r="G1687" s="612" t="s">
        <v>3194</v>
      </c>
      <c r="H1687" s="613">
        <v>25.89</v>
      </c>
      <c r="I1687" s="612">
        <v>35</v>
      </c>
      <c r="J1687" s="614">
        <v>0</v>
      </c>
      <c r="K1687" s="613">
        <f t="shared" si="26"/>
        <v>906.15</v>
      </c>
      <c r="L1687" s="612" t="s">
        <v>3072</v>
      </c>
      <c r="M1687" s="612" t="s">
        <v>3344</v>
      </c>
      <c r="N1687" s="612" t="s">
        <v>3345</v>
      </c>
      <c r="O1687" s="612" t="s">
        <v>3346</v>
      </c>
      <c r="P1687" s="612" t="s">
        <v>910</v>
      </c>
      <c r="Q1687" s="612" t="s">
        <v>3195</v>
      </c>
    </row>
    <row r="1688" spans="1:17">
      <c r="A1688" s="607">
        <v>43179</v>
      </c>
      <c r="B1688" s="607">
        <v>43197</v>
      </c>
      <c r="C1688" s="607">
        <v>43184</v>
      </c>
      <c r="D1688" s="608" t="s">
        <v>3129</v>
      </c>
      <c r="E1688" s="608" t="s">
        <v>3375</v>
      </c>
      <c r="F1688" s="608" t="s">
        <v>3081</v>
      </c>
      <c r="G1688" s="608" t="s">
        <v>3376</v>
      </c>
      <c r="H1688" s="609">
        <v>40</v>
      </c>
      <c r="I1688" s="608">
        <v>30</v>
      </c>
      <c r="J1688" s="610">
        <v>0</v>
      </c>
      <c r="K1688" s="609">
        <f t="shared" si="26"/>
        <v>1200</v>
      </c>
      <c r="L1688" s="608" t="s">
        <v>3072</v>
      </c>
      <c r="M1688" s="608" t="s">
        <v>3344</v>
      </c>
      <c r="N1688" s="608" t="s">
        <v>3345</v>
      </c>
      <c r="O1688" s="608" t="s">
        <v>3346</v>
      </c>
      <c r="P1688" s="608" t="s">
        <v>910</v>
      </c>
      <c r="Q1688" s="608" t="s">
        <v>3191</v>
      </c>
    </row>
    <row r="1689" spans="1:17">
      <c r="A1689" s="611">
        <v>43179</v>
      </c>
      <c r="B1689" s="611">
        <v>43208</v>
      </c>
      <c r="C1689" s="611">
        <v>43179</v>
      </c>
      <c r="D1689" s="612" t="s">
        <v>3129</v>
      </c>
      <c r="E1689" s="612" t="s">
        <v>3126</v>
      </c>
      <c r="F1689" s="612" t="s">
        <v>3108</v>
      </c>
      <c r="G1689" s="612" t="s">
        <v>3127</v>
      </c>
      <c r="H1689" s="613">
        <v>4.5</v>
      </c>
      <c r="I1689" s="612">
        <v>10</v>
      </c>
      <c r="J1689" s="614">
        <v>0</v>
      </c>
      <c r="K1689" s="613">
        <f t="shared" si="26"/>
        <v>45</v>
      </c>
      <c r="L1689" s="612" t="s">
        <v>3072</v>
      </c>
      <c r="M1689" s="612" t="s">
        <v>3344</v>
      </c>
      <c r="N1689" s="612" t="s">
        <v>3345</v>
      </c>
      <c r="O1689" s="612" t="s">
        <v>3346</v>
      </c>
      <c r="P1689" s="612" t="s">
        <v>910</v>
      </c>
      <c r="Q1689" s="612" t="s">
        <v>3128</v>
      </c>
    </row>
    <row r="1690" spans="1:17">
      <c r="A1690" s="607">
        <v>42083</v>
      </c>
      <c r="B1690" s="607">
        <v>42134</v>
      </c>
      <c r="C1690" s="607">
        <v>42092</v>
      </c>
      <c r="D1690" s="608" t="s">
        <v>3129</v>
      </c>
      <c r="E1690" s="608" t="s">
        <v>3140</v>
      </c>
      <c r="F1690" s="608" t="s">
        <v>3077</v>
      </c>
      <c r="G1690" s="608" t="s">
        <v>3141</v>
      </c>
      <c r="H1690" s="609">
        <v>19</v>
      </c>
      <c r="I1690" s="608">
        <v>20</v>
      </c>
      <c r="J1690" s="610">
        <v>0</v>
      </c>
      <c r="K1690" s="609">
        <f t="shared" si="26"/>
        <v>380</v>
      </c>
      <c r="L1690" s="608" t="s">
        <v>3072</v>
      </c>
      <c r="M1690" s="608" t="s">
        <v>3344</v>
      </c>
      <c r="N1690" s="608" t="s">
        <v>3345</v>
      </c>
      <c r="O1690" s="608" t="s">
        <v>3346</v>
      </c>
      <c r="P1690" s="608" t="s">
        <v>910</v>
      </c>
      <c r="Q1690" s="608" t="s">
        <v>3142</v>
      </c>
    </row>
    <row r="1691" spans="1:17">
      <c r="A1691" s="611">
        <v>42449</v>
      </c>
      <c r="B1691" s="611">
        <v>42522</v>
      </c>
      <c r="C1691" s="611">
        <v>42452</v>
      </c>
      <c r="D1691" s="612" t="s">
        <v>3158</v>
      </c>
      <c r="E1691" s="612" t="s">
        <v>3302</v>
      </c>
      <c r="F1691" s="612" t="s">
        <v>3045</v>
      </c>
      <c r="G1691" s="612" t="s">
        <v>3303</v>
      </c>
      <c r="H1691" s="613">
        <v>36</v>
      </c>
      <c r="I1691" s="612">
        <v>50</v>
      </c>
      <c r="J1691" s="614">
        <v>0.05</v>
      </c>
      <c r="K1691" s="613">
        <f t="shared" si="26"/>
        <v>1800</v>
      </c>
      <c r="L1691" s="612" t="s">
        <v>3063</v>
      </c>
      <c r="M1691" s="612" t="s">
        <v>3347</v>
      </c>
      <c r="N1691" s="612" t="s">
        <v>3348</v>
      </c>
      <c r="O1691" s="612" t="s">
        <v>3349</v>
      </c>
      <c r="P1691" s="612" t="s">
        <v>3188</v>
      </c>
      <c r="Q1691" s="612" t="s">
        <v>3099</v>
      </c>
    </row>
    <row r="1692" spans="1:17">
      <c r="A1692" s="607">
        <v>43179</v>
      </c>
      <c r="B1692" s="607">
        <v>43203</v>
      </c>
      <c r="C1692" s="607">
        <v>43188</v>
      </c>
      <c r="D1692" s="608" t="s">
        <v>3158</v>
      </c>
      <c r="E1692" s="608" t="s">
        <v>3241</v>
      </c>
      <c r="F1692" s="608" t="s">
        <v>3077</v>
      </c>
      <c r="G1692" s="608" t="s">
        <v>3242</v>
      </c>
      <c r="H1692" s="609">
        <v>6</v>
      </c>
      <c r="I1692" s="608">
        <v>28</v>
      </c>
      <c r="J1692" s="610">
        <v>0.05</v>
      </c>
      <c r="K1692" s="609">
        <f t="shared" si="26"/>
        <v>168</v>
      </c>
      <c r="L1692" s="608" t="s">
        <v>3063</v>
      </c>
      <c r="M1692" s="608" t="s">
        <v>3347</v>
      </c>
      <c r="N1692" s="608" t="s">
        <v>3348</v>
      </c>
      <c r="O1692" s="608" t="s">
        <v>3349</v>
      </c>
      <c r="P1692" s="608" t="s">
        <v>3188</v>
      </c>
      <c r="Q1692" s="608" t="s">
        <v>3070</v>
      </c>
    </row>
    <row r="1693" spans="1:17">
      <c r="A1693" s="611">
        <v>42083</v>
      </c>
      <c r="B1693" s="611">
        <v>42139</v>
      </c>
      <c r="C1693" s="611">
        <v>42091</v>
      </c>
      <c r="D1693" s="612" t="s">
        <v>3158</v>
      </c>
      <c r="E1693" s="612" t="s">
        <v>3260</v>
      </c>
      <c r="F1693" s="612" t="s">
        <v>3108</v>
      </c>
      <c r="G1693" s="612" t="s">
        <v>3261</v>
      </c>
      <c r="H1693" s="613">
        <v>7.75</v>
      </c>
      <c r="I1693" s="612">
        <v>120</v>
      </c>
      <c r="J1693" s="614">
        <v>0.05</v>
      </c>
      <c r="K1693" s="613">
        <f t="shared" si="26"/>
        <v>930</v>
      </c>
      <c r="L1693" s="612" t="s">
        <v>3063</v>
      </c>
      <c r="M1693" s="612" t="s">
        <v>3347</v>
      </c>
      <c r="N1693" s="612" t="s">
        <v>3348</v>
      </c>
      <c r="O1693" s="612" t="s">
        <v>3349</v>
      </c>
      <c r="P1693" s="612" t="s">
        <v>3188</v>
      </c>
      <c r="Q1693" s="612" t="s">
        <v>3150</v>
      </c>
    </row>
    <row r="1694" spans="1:17">
      <c r="A1694" s="607">
        <v>43179</v>
      </c>
      <c r="B1694" s="607">
        <v>43272</v>
      </c>
      <c r="C1694" s="607">
        <v>43179</v>
      </c>
      <c r="D1694" s="608" t="s">
        <v>3084</v>
      </c>
      <c r="E1694" s="608" t="s">
        <v>3215</v>
      </c>
      <c r="F1694" s="608" t="s">
        <v>3077</v>
      </c>
      <c r="G1694" s="608" t="s">
        <v>3216</v>
      </c>
      <c r="H1694" s="609">
        <v>18.399999999999999</v>
      </c>
      <c r="I1694" s="608">
        <v>91</v>
      </c>
      <c r="J1694" s="610">
        <v>0</v>
      </c>
      <c r="K1694" s="609">
        <f t="shared" si="26"/>
        <v>1674.3999999999999</v>
      </c>
      <c r="L1694" s="608" t="s">
        <v>3063</v>
      </c>
      <c r="M1694" s="608" t="s">
        <v>3161</v>
      </c>
      <c r="N1694" s="608" t="s">
        <v>3162</v>
      </c>
      <c r="O1694" s="608" t="s">
        <v>3163</v>
      </c>
      <c r="P1694" s="608" t="s">
        <v>2336</v>
      </c>
      <c r="Q1694" s="608" t="s">
        <v>3079</v>
      </c>
    </row>
    <row r="1695" spans="1:17">
      <c r="A1695" s="611">
        <v>42449</v>
      </c>
      <c r="B1695" s="611">
        <v>42548</v>
      </c>
      <c r="C1695" s="611">
        <v>42459</v>
      </c>
      <c r="D1695" s="612" t="s">
        <v>3084</v>
      </c>
      <c r="E1695" s="612" t="s">
        <v>3107</v>
      </c>
      <c r="F1695" s="612" t="s">
        <v>3108</v>
      </c>
      <c r="G1695" s="612" t="s">
        <v>3109</v>
      </c>
      <c r="H1695" s="613">
        <v>18</v>
      </c>
      <c r="I1695" s="612">
        <v>45</v>
      </c>
      <c r="J1695" s="614">
        <v>0</v>
      </c>
      <c r="K1695" s="613">
        <f t="shared" si="26"/>
        <v>810</v>
      </c>
      <c r="L1695" s="612" t="s">
        <v>3063</v>
      </c>
      <c r="M1695" s="612" t="s">
        <v>3161</v>
      </c>
      <c r="N1695" s="612" t="s">
        <v>3162</v>
      </c>
      <c r="O1695" s="612" t="s">
        <v>3163</v>
      </c>
      <c r="P1695" s="612" t="s">
        <v>2336</v>
      </c>
      <c r="Q1695" s="612" t="s">
        <v>3110</v>
      </c>
    </row>
    <row r="1696" spans="1:17">
      <c r="A1696" s="607">
        <v>42449</v>
      </c>
      <c r="B1696" s="607">
        <v>42451</v>
      </c>
      <c r="C1696" s="607">
        <v>42458</v>
      </c>
      <c r="D1696" s="608" t="s">
        <v>3084</v>
      </c>
      <c r="E1696" s="608" t="s">
        <v>3100</v>
      </c>
      <c r="F1696" s="608" t="s">
        <v>3045</v>
      </c>
      <c r="G1696" s="608" t="s">
        <v>3101</v>
      </c>
      <c r="H1696" s="609">
        <v>34</v>
      </c>
      <c r="I1696" s="608">
        <v>100</v>
      </c>
      <c r="J1696" s="610">
        <v>0</v>
      </c>
      <c r="K1696" s="609">
        <f t="shared" si="26"/>
        <v>3400</v>
      </c>
      <c r="L1696" s="608" t="s">
        <v>3063</v>
      </c>
      <c r="M1696" s="608" t="s">
        <v>3161</v>
      </c>
      <c r="N1696" s="608" t="s">
        <v>3162</v>
      </c>
      <c r="O1696" s="608" t="s">
        <v>3163</v>
      </c>
      <c r="P1696" s="608" t="s">
        <v>2336</v>
      </c>
      <c r="Q1696" s="608" t="s">
        <v>3102</v>
      </c>
    </row>
    <row r="1697" spans="1:17">
      <c r="A1697" s="611">
        <v>42449</v>
      </c>
      <c r="B1697" s="611">
        <v>42518</v>
      </c>
      <c r="C1697" s="611">
        <v>42456</v>
      </c>
      <c r="D1697" s="612" t="s">
        <v>3084</v>
      </c>
      <c r="E1697" s="612" t="s">
        <v>3126</v>
      </c>
      <c r="F1697" s="612" t="s">
        <v>3108</v>
      </c>
      <c r="G1697" s="612" t="s">
        <v>3127</v>
      </c>
      <c r="H1697" s="613">
        <v>4.5</v>
      </c>
      <c r="I1697" s="612">
        <v>110</v>
      </c>
      <c r="J1697" s="614">
        <v>0</v>
      </c>
      <c r="K1697" s="613">
        <f t="shared" si="26"/>
        <v>495</v>
      </c>
      <c r="L1697" s="612" t="s">
        <v>3063</v>
      </c>
      <c r="M1697" s="612" t="s">
        <v>3161</v>
      </c>
      <c r="N1697" s="612" t="s">
        <v>3162</v>
      </c>
      <c r="O1697" s="612" t="s">
        <v>3163</v>
      </c>
      <c r="P1697" s="612" t="s">
        <v>2336</v>
      </c>
      <c r="Q1697" s="612" t="s">
        <v>3128</v>
      </c>
    </row>
    <row r="1698" spans="1:17">
      <c r="A1698" s="607">
        <v>42815</v>
      </c>
      <c r="B1698" s="607">
        <v>42879</v>
      </c>
      <c r="C1698" s="607">
        <v>42817</v>
      </c>
      <c r="D1698" s="608" t="s">
        <v>3288</v>
      </c>
      <c r="E1698" s="608" t="s">
        <v>3192</v>
      </c>
      <c r="F1698" s="608" t="s">
        <v>3053</v>
      </c>
      <c r="G1698" s="608" t="s">
        <v>3092</v>
      </c>
      <c r="H1698" s="609">
        <v>38</v>
      </c>
      <c r="I1698" s="608">
        <v>16</v>
      </c>
      <c r="J1698" s="610">
        <v>0</v>
      </c>
      <c r="K1698" s="609">
        <f t="shared" si="26"/>
        <v>608</v>
      </c>
      <c r="L1698" s="608" t="s">
        <v>3047</v>
      </c>
      <c r="M1698" s="608" t="s">
        <v>3461</v>
      </c>
      <c r="N1698" s="608" t="s">
        <v>3462</v>
      </c>
      <c r="O1698" s="608" t="s">
        <v>3463</v>
      </c>
      <c r="P1698" s="608" t="s">
        <v>944</v>
      </c>
      <c r="Q1698" s="608" t="s">
        <v>3093</v>
      </c>
    </row>
    <row r="1699" spans="1:17">
      <c r="A1699" s="611">
        <v>42450</v>
      </c>
      <c r="B1699" s="611">
        <v>42455</v>
      </c>
      <c r="C1699" s="611">
        <v>42458</v>
      </c>
      <c r="D1699" s="612" t="s">
        <v>3288</v>
      </c>
      <c r="E1699" s="612" t="s">
        <v>3415</v>
      </c>
      <c r="F1699" s="612" t="s">
        <v>3077</v>
      </c>
      <c r="G1699" s="612" t="s">
        <v>3416</v>
      </c>
      <c r="H1699" s="613">
        <v>9.5</v>
      </c>
      <c r="I1699" s="612">
        <v>15</v>
      </c>
      <c r="J1699" s="614">
        <v>0</v>
      </c>
      <c r="K1699" s="613">
        <f t="shared" si="26"/>
        <v>142.5</v>
      </c>
      <c r="L1699" s="612" t="s">
        <v>3047</v>
      </c>
      <c r="M1699" s="612" t="s">
        <v>3461</v>
      </c>
      <c r="N1699" s="612" t="s">
        <v>3462</v>
      </c>
      <c r="O1699" s="612" t="s">
        <v>3463</v>
      </c>
      <c r="P1699" s="612" t="s">
        <v>944</v>
      </c>
      <c r="Q1699" s="612" t="s">
        <v>3279</v>
      </c>
    </row>
    <row r="1700" spans="1:17">
      <c r="A1700" s="607">
        <v>42450</v>
      </c>
      <c r="B1700" s="607">
        <v>42490</v>
      </c>
      <c r="C1700" s="607">
        <v>42450</v>
      </c>
      <c r="D1700" s="608" t="s">
        <v>3084</v>
      </c>
      <c r="E1700" s="608" t="s">
        <v>3193</v>
      </c>
      <c r="F1700" s="608" t="s">
        <v>3077</v>
      </c>
      <c r="G1700" s="608" t="s">
        <v>3194</v>
      </c>
      <c r="H1700" s="609">
        <v>25.89</v>
      </c>
      <c r="I1700" s="608">
        <v>36</v>
      </c>
      <c r="J1700" s="610">
        <v>0</v>
      </c>
      <c r="K1700" s="609">
        <f t="shared" si="26"/>
        <v>932.04</v>
      </c>
      <c r="L1700" s="608" t="s">
        <v>3072</v>
      </c>
      <c r="M1700" s="608" t="s">
        <v>3304</v>
      </c>
      <c r="N1700" s="608" t="s">
        <v>3305</v>
      </c>
      <c r="O1700" s="608" t="s">
        <v>3306</v>
      </c>
      <c r="P1700" s="608" t="s">
        <v>921</v>
      </c>
      <c r="Q1700" s="608" t="s">
        <v>3195</v>
      </c>
    </row>
    <row r="1701" spans="1:17">
      <c r="A1701" s="611">
        <v>42815</v>
      </c>
      <c r="B1701" s="611">
        <v>42856</v>
      </c>
      <c r="C1701" s="611">
        <v>42820</v>
      </c>
      <c r="D1701" s="612" t="s">
        <v>3084</v>
      </c>
      <c r="E1701" s="612" t="s">
        <v>3220</v>
      </c>
      <c r="F1701" s="612" t="s">
        <v>3123</v>
      </c>
      <c r="G1701" s="612" t="s">
        <v>3221</v>
      </c>
      <c r="H1701" s="613">
        <v>123.79</v>
      </c>
      <c r="I1701" s="612">
        <v>80</v>
      </c>
      <c r="J1701" s="614">
        <v>0</v>
      </c>
      <c r="K1701" s="613">
        <f t="shared" si="26"/>
        <v>9903.2000000000007</v>
      </c>
      <c r="L1701" s="612" t="s">
        <v>3072</v>
      </c>
      <c r="M1701" s="612" t="s">
        <v>3304</v>
      </c>
      <c r="N1701" s="612" t="s">
        <v>3305</v>
      </c>
      <c r="O1701" s="612" t="s">
        <v>3306</v>
      </c>
      <c r="P1701" s="612" t="s">
        <v>921</v>
      </c>
      <c r="Q1701" s="612" t="s">
        <v>3150</v>
      </c>
    </row>
    <row r="1702" spans="1:17">
      <c r="A1702" s="607">
        <v>43181</v>
      </c>
      <c r="B1702" s="607">
        <v>43267</v>
      </c>
      <c r="C1702" s="607">
        <v>43190</v>
      </c>
      <c r="D1702" s="608" t="s">
        <v>3071</v>
      </c>
      <c r="E1702" s="608" t="s">
        <v>3241</v>
      </c>
      <c r="F1702" s="608" t="s">
        <v>3077</v>
      </c>
      <c r="G1702" s="608" t="s">
        <v>3242</v>
      </c>
      <c r="H1702" s="609">
        <v>6</v>
      </c>
      <c r="I1702" s="608">
        <v>5</v>
      </c>
      <c r="J1702" s="610">
        <v>0</v>
      </c>
      <c r="K1702" s="609">
        <f t="shared" si="26"/>
        <v>30</v>
      </c>
      <c r="L1702" s="608" t="s">
        <v>3072</v>
      </c>
      <c r="M1702" s="608" t="s">
        <v>3428</v>
      </c>
      <c r="N1702" s="608" t="s">
        <v>3429</v>
      </c>
      <c r="O1702" s="608" t="s">
        <v>3430</v>
      </c>
      <c r="P1702" s="608" t="s">
        <v>2159</v>
      </c>
      <c r="Q1702" s="608" t="s">
        <v>3070</v>
      </c>
    </row>
    <row r="1703" spans="1:17">
      <c r="A1703" s="611">
        <v>42085</v>
      </c>
      <c r="B1703" s="611">
        <v>42111</v>
      </c>
      <c r="C1703" s="611">
        <v>42095</v>
      </c>
      <c r="D1703" s="612" t="s">
        <v>3043</v>
      </c>
      <c r="E1703" s="612" t="s">
        <v>3107</v>
      </c>
      <c r="F1703" s="612" t="s">
        <v>3108</v>
      </c>
      <c r="G1703" s="612" t="s">
        <v>3109</v>
      </c>
      <c r="H1703" s="613">
        <v>18</v>
      </c>
      <c r="I1703" s="612">
        <v>8</v>
      </c>
      <c r="J1703" s="614">
        <v>0.15</v>
      </c>
      <c r="K1703" s="613">
        <f t="shared" si="26"/>
        <v>144</v>
      </c>
      <c r="L1703" s="612" t="s">
        <v>3047</v>
      </c>
      <c r="M1703" s="612" t="s">
        <v>3267</v>
      </c>
      <c r="N1703" s="612" t="s">
        <v>3268</v>
      </c>
      <c r="O1703" s="612" t="s">
        <v>3269</v>
      </c>
      <c r="P1703" s="612" t="s">
        <v>3156</v>
      </c>
      <c r="Q1703" s="612" t="s">
        <v>3110</v>
      </c>
    </row>
    <row r="1704" spans="1:17">
      <c r="A1704" s="607">
        <v>42451</v>
      </c>
      <c r="B1704" s="607">
        <v>42540</v>
      </c>
      <c r="C1704" s="607">
        <v>42456</v>
      </c>
      <c r="D1704" s="608" t="s">
        <v>3158</v>
      </c>
      <c r="E1704" s="608" t="s">
        <v>3172</v>
      </c>
      <c r="F1704" s="608" t="s">
        <v>3108</v>
      </c>
      <c r="G1704" s="608" t="s">
        <v>3173</v>
      </c>
      <c r="H1704" s="609">
        <v>15</v>
      </c>
      <c r="I1704" s="608">
        <v>3</v>
      </c>
      <c r="J1704" s="610">
        <v>0.25</v>
      </c>
      <c r="K1704" s="609">
        <f t="shared" si="26"/>
        <v>45</v>
      </c>
      <c r="L1704" s="608" t="s">
        <v>3072</v>
      </c>
      <c r="M1704" s="608" t="s">
        <v>3145</v>
      </c>
      <c r="N1704" s="608" t="s">
        <v>3146</v>
      </c>
      <c r="O1704" s="608" t="s">
        <v>3147</v>
      </c>
      <c r="P1704" s="608" t="s">
        <v>988</v>
      </c>
      <c r="Q1704" s="608" t="s">
        <v>3139</v>
      </c>
    </row>
    <row r="1705" spans="1:17">
      <c r="A1705" s="611">
        <v>42088</v>
      </c>
      <c r="B1705" s="611">
        <v>42143</v>
      </c>
      <c r="C1705" s="611">
        <v>42095</v>
      </c>
      <c r="D1705" s="612" t="s">
        <v>3071</v>
      </c>
      <c r="E1705" s="612" t="s">
        <v>3076</v>
      </c>
      <c r="F1705" s="612" t="s">
        <v>3077</v>
      </c>
      <c r="G1705" s="612" t="s">
        <v>3078</v>
      </c>
      <c r="H1705" s="613">
        <v>9.65</v>
      </c>
      <c r="I1705" s="612">
        <v>30</v>
      </c>
      <c r="J1705" s="614">
        <v>0</v>
      </c>
      <c r="K1705" s="613">
        <f t="shared" si="26"/>
        <v>289.5</v>
      </c>
      <c r="L1705" s="612" t="s">
        <v>3063</v>
      </c>
      <c r="M1705" s="612" t="s">
        <v>3153</v>
      </c>
      <c r="N1705" s="612" t="s">
        <v>3154</v>
      </c>
      <c r="O1705" s="612" t="s">
        <v>3155</v>
      </c>
      <c r="P1705" s="612" t="s">
        <v>3156</v>
      </c>
      <c r="Q1705" s="612" t="s">
        <v>3079</v>
      </c>
    </row>
    <row r="1706" spans="1:17">
      <c r="A1706" s="607">
        <v>42819</v>
      </c>
      <c r="B1706" s="607">
        <v>42842</v>
      </c>
      <c r="C1706" s="607">
        <v>42824</v>
      </c>
      <c r="D1706" s="608" t="s">
        <v>3071</v>
      </c>
      <c r="E1706" s="608" t="s">
        <v>3235</v>
      </c>
      <c r="F1706" s="608" t="s">
        <v>3045</v>
      </c>
      <c r="G1706" s="608" t="s">
        <v>3206</v>
      </c>
      <c r="H1706" s="609">
        <v>21.5</v>
      </c>
      <c r="I1706" s="608">
        <v>30</v>
      </c>
      <c r="J1706" s="610">
        <v>0</v>
      </c>
      <c r="K1706" s="609">
        <f t="shared" si="26"/>
        <v>645</v>
      </c>
      <c r="L1706" s="608" t="s">
        <v>3063</v>
      </c>
      <c r="M1706" s="608" t="s">
        <v>3153</v>
      </c>
      <c r="N1706" s="608" t="s">
        <v>3154</v>
      </c>
      <c r="O1706" s="608" t="s">
        <v>3155</v>
      </c>
      <c r="P1706" s="608" t="s">
        <v>3156</v>
      </c>
      <c r="Q1706" s="608" t="s">
        <v>3099</v>
      </c>
    </row>
    <row r="1707" spans="1:17">
      <c r="A1707" s="611">
        <v>42454</v>
      </c>
      <c r="B1707" s="611">
        <v>42542</v>
      </c>
      <c r="C1707" s="611">
        <v>42460</v>
      </c>
      <c r="D1707" s="612" t="s">
        <v>3158</v>
      </c>
      <c r="E1707" s="612" t="s">
        <v>3177</v>
      </c>
      <c r="F1707" s="612" t="s">
        <v>3104</v>
      </c>
      <c r="G1707" s="612" t="s">
        <v>3178</v>
      </c>
      <c r="H1707" s="613">
        <v>49.3</v>
      </c>
      <c r="I1707" s="612">
        <v>6</v>
      </c>
      <c r="J1707" s="614">
        <v>0.15</v>
      </c>
      <c r="K1707" s="613">
        <f t="shared" si="26"/>
        <v>295.79999999999995</v>
      </c>
      <c r="L1707" s="612" t="s">
        <v>3063</v>
      </c>
      <c r="M1707" s="612" t="s">
        <v>3196</v>
      </c>
      <c r="N1707" s="612" t="s">
        <v>3197</v>
      </c>
      <c r="O1707" s="612" t="s">
        <v>3198</v>
      </c>
      <c r="P1707" s="612" t="s">
        <v>1303</v>
      </c>
      <c r="Q1707" s="612" t="s">
        <v>3179</v>
      </c>
    </row>
    <row r="1708" spans="1:17">
      <c r="A1708" s="607">
        <v>42088</v>
      </c>
      <c r="B1708" s="607">
        <v>42150</v>
      </c>
      <c r="C1708" s="607">
        <v>42089</v>
      </c>
      <c r="D1708" s="608" t="s">
        <v>3158</v>
      </c>
      <c r="E1708" s="608" t="s">
        <v>3122</v>
      </c>
      <c r="F1708" s="608" t="s">
        <v>3123</v>
      </c>
      <c r="G1708" s="608" t="s">
        <v>3124</v>
      </c>
      <c r="H1708" s="609">
        <v>24</v>
      </c>
      <c r="I1708" s="608">
        <v>30</v>
      </c>
      <c r="J1708" s="610">
        <v>0.15</v>
      </c>
      <c r="K1708" s="609">
        <f t="shared" si="26"/>
        <v>720</v>
      </c>
      <c r="L1708" s="608" t="s">
        <v>3063</v>
      </c>
      <c r="M1708" s="608" t="s">
        <v>3196</v>
      </c>
      <c r="N1708" s="608" t="s">
        <v>3197</v>
      </c>
      <c r="O1708" s="608" t="s">
        <v>3198</v>
      </c>
      <c r="P1708" s="608" t="s">
        <v>1303</v>
      </c>
      <c r="Q1708" s="608" t="s">
        <v>3125</v>
      </c>
    </row>
    <row r="1709" spans="1:17">
      <c r="A1709" s="611">
        <v>42089</v>
      </c>
      <c r="B1709" s="611">
        <v>42136</v>
      </c>
      <c r="C1709" s="611">
        <v>42091</v>
      </c>
      <c r="D1709" s="612" t="s">
        <v>3084</v>
      </c>
      <c r="E1709" s="612" t="s">
        <v>3241</v>
      </c>
      <c r="F1709" s="612" t="s">
        <v>3077</v>
      </c>
      <c r="G1709" s="612" t="s">
        <v>3242</v>
      </c>
      <c r="H1709" s="613">
        <v>6</v>
      </c>
      <c r="I1709" s="612">
        <v>40</v>
      </c>
      <c r="J1709" s="614">
        <v>0</v>
      </c>
      <c r="K1709" s="613">
        <f t="shared" si="26"/>
        <v>240</v>
      </c>
      <c r="L1709" s="612" t="s">
        <v>3047</v>
      </c>
      <c r="M1709" s="612" t="s">
        <v>3073</v>
      </c>
      <c r="N1709" s="612" t="s">
        <v>3074</v>
      </c>
      <c r="O1709" s="612" t="s">
        <v>3075</v>
      </c>
      <c r="P1709" s="612" t="s">
        <v>988</v>
      </c>
      <c r="Q1709" s="612" t="s">
        <v>3070</v>
      </c>
    </row>
    <row r="1710" spans="1:17">
      <c r="A1710" s="607">
        <v>42089</v>
      </c>
      <c r="B1710" s="607">
        <v>42112</v>
      </c>
      <c r="C1710" s="607">
        <v>42089</v>
      </c>
      <c r="D1710" s="608" t="s">
        <v>3084</v>
      </c>
      <c r="E1710" s="608" t="s">
        <v>3281</v>
      </c>
      <c r="F1710" s="608" t="s">
        <v>3104</v>
      </c>
      <c r="G1710" s="608" t="s">
        <v>3282</v>
      </c>
      <c r="H1710" s="609">
        <v>12.5</v>
      </c>
      <c r="I1710" s="608">
        <v>20</v>
      </c>
      <c r="J1710" s="610">
        <v>0</v>
      </c>
      <c r="K1710" s="609">
        <f t="shared" si="26"/>
        <v>250</v>
      </c>
      <c r="L1710" s="608" t="s">
        <v>3047</v>
      </c>
      <c r="M1710" s="608" t="s">
        <v>3073</v>
      </c>
      <c r="N1710" s="608" t="s">
        <v>3074</v>
      </c>
      <c r="O1710" s="608" t="s">
        <v>3075</v>
      </c>
      <c r="P1710" s="608" t="s">
        <v>988</v>
      </c>
      <c r="Q1710" s="608" t="s">
        <v>3106</v>
      </c>
    </row>
    <row r="1711" spans="1:17">
      <c r="A1711" s="611">
        <v>42455</v>
      </c>
      <c r="B1711" s="611">
        <v>42488</v>
      </c>
      <c r="C1711" s="611">
        <v>42461</v>
      </c>
      <c r="D1711" s="612" t="s">
        <v>3084</v>
      </c>
      <c r="E1711" s="612" t="s">
        <v>3080</v>
      </c>
      <c r="F1711" s="612" t="s">
        <v>3081</v>
      </c>
      <c r="G1711" s="612" t="s">
        <v>3082</v>
      </c>
      <c r="H1711" s="613">
        <v>21.05</v>
      </c>
      <c r="I1711" s="612">
        <v>21</v>
      </c>
      <c r="J1711" s="614">
        <v>0</v>
      </c>
      <c r="K1711" s="613">
        <f t="shared" si="26"/>
        <v>442.05</v>
      </c>
      <c r="L1711" s="612" t="s">
        <v>3047</v>
      </c>
      <c r="M1711" s="612" t="s">
        <v>3073</v>
      </c>
      <c r="N1711" s="612" t="s">
        <v>3074</v>
      </c>
      <c r="O1711" s="612" t="s">
        <v>3075</v>
      </c>
      <c r="P1711" s="612" t="s">
        <v>988</v>
      </c>
      <c r="Q1711" s="612" t="s">
        <v>3083</v>
      </c>
    </row>
    <row r="1712" spans="1:17">
      <c r="A1712" s="607">
        <v>42455</v>
      </c>
      <c r="B1712" s="607">
        <v>42535</v>
      </c>
      <c r="C1712" s="607">
        <v>42459</v>
      </c>
      <c r="D1712" s="608" t="s">
        <v>3084</v>
      </c>
      <c r="E1712" s="608" t="s">
        <v>3177</v>
      </c>
      <c r="F1712" s="608" t="s">
        <v>3104</v>
      </c>
      <c r="G1712" s="608" t="s">
        <v>3178</v>
      </c>
      <c r="H1712" s="609">
        <v>49.3</v>
      </c>
      <c r="I1712" s="608">
        <v>35</v>
      </c>
      <c r="J1712" s="610">
        <v>0</v>
      </c>
      <c r="K1712" s="609">
        <f t="shared" si="26"/>
        <v>1725.5</v>
      </c>
      <c r="L1712" s="608" t="s">
        <v>3047</v>
      </c>
      <c r="M1712" s="608" t="s">
        <v>3222</v>
      </c>
      <c r="N1712" s="608" t="s">
        <v>3223</v>
      </c>
      <c r="O1712" s="608" t="s">
        <v>3224</v>
      </c>
      <c r="P1712" s="608" t="s">
        <v>3188</v>
      </c>
      <c r="Q1712" s="608" t="s">
        <v>3179</v>
      </c>
    </row>
    <row r="1713" spans="1:17">
      <c r="A1713" s="611">
        <v>42089</v>
      </c>
      <c r="B1713" s="611">
        <v>42175</v>
      </c>
      <c r="C1713" s="611">
        <v>42097</v>
      </c>
      <c r="D1713" s="612" t="s">
        <v>3084</v>
      </c>
      <c r="E1713" s="612" t="s">
        <v>3332</v>
      </c>
      <c r="F1713" s="612" t="s">
        <v>3077</v>
      </c>
      <c r="G1713" s="612" t="s">
        <v>3333</v>
      </c>
      <c r="H1713" s="613">
        <v>13.25</v>
      </c>
      <c r="I1713" s="612">
        <v>15</v>
      </c>
      <c r="J1713" s="614">
        <v>0</v>
      </c>
      <c r="K1713" s="613">
        <f t="shared" si="26"/>
        <v>198.75</v>
      </c>
      <c r="L1713" s="612" t="s">
        <v>3047</v>
      </c>
      <c r="M1713" s="612" t="s">
        <v>3222</v>
      </c>
      <c r="N1713" s="612" t="s">
        <v>3223</v>
      </c>
      <c r="O1713" s="612" t="s">
        <v>3224</v>
      </c>
      <c r="P1713" s="612" t="s">
        <v>3188</v>
      </c>
      <c r="Q1713" s="612" t="s">
        <v>3334</v>
      </c>
    </row>
    <row r="1714" spans="1:17">
      <c r="A1714" s="607">
        <v>42455</v>
      </c>
      <c r="B1714" s="607">
        <v>42497</v>
      </c>
      <c r="C1714" s="607">
        <v>42457</v>
      </c>
      <c r="D1714" s="608" t="s">
        <v>3129</v>
      </c>
      <c r="E1714" s="608" t="s">
        <v>3273</v>
      </c>
      <c r="F1714" s="608" t="s">
        <v>3108</v>
      </c>
      <c r="G1714" s="608" t="s">
        <v>3274</v>
      </c>
      <c r="H1714" s="609">
        <v>18</v>
      </c>
      <c r="I1714" s="608">
        <v>20</v>
      </c>
      <c r="J1714" s="610">
        <v>0.05</v>
      </c>
      <c r="K1714" s="609">
        <f t="shared" si="26"/>
        <v>360</v>
      </c>
      <c r="L1714" s="608" t="s">
        <v>3072</v>
      </c>
      <c r="M1714" s="608" t="s">
        <v>3145</v>
      </c>
      <c r="N1714" s="608" t="s">
        <v>3146</v>
      </c>
      <c r="O1714" s="608" t="s">
        <v>3147</v>
      </c>
      <c r="P1714" s="608" t="s">
        <v>988</v>
      </c>
      <c r="Q1714" s="608" t="s">
        <v>3135</v>
      </c>
    </row>
    <row r="1715" spans="1:17">
      <c r="A1715" s="611">
        <v>42456</v>
      </c>
      <c r="B1715" s="611">
        <v>42485</v>
      </c>
      <c r="C1715" s="611">
        <v>42465</v>
      </c>
      <c r="D1715" s="612" t="s">
        <v>3071</v>
      </c>
      <c r="E1715" s="612" t="s">
        <v>3431</v>
      </c>
      <c r="F1715" s="612" t="s">
        <v>3081</v>
      </c>
      <c r="G1715" s="612" t="s">
        <v>3432</v>
      </c>
      <c r="H1715" s="613">
        <v>28.5</v>
      </c>
      <c r="I1715" s="612">
        <v>15</v>
      </c>
      <c r="J1715" s="614">
        <v>0</v>
      </c>
      <c r="K1715" s="613">
        <f t="shared" si="26"/>
        <v>427.5</v>
      </c>
      <c r="L1715" s="612" t="s">
        <v>3047</v>
      </c>
      <c r="M1715" s="612" t="s">
        <v>3406</v>
      </c>
      <c r="N1715" s="612" t="s">
        <v>3407</v>
      </c>
      <c r="O1715" s="612" t="s">
        <v>3408</v>
      </c>
      <c r="P1715" s="612" t="s">
        <v>953</v>
      </c>
      <c r="Q1715" s="612" t="s">
        <v>3179</v>
      </c>
    </row>
    <row r="1716" spans="1:17">
      <c r="A1716" s="607">
        <v>42090</v>
      </c>
      <c r="B1716" s="607">
        <v>42117</v>
      </c>
      <c r="C1716" s="607">
        <v>42100</v>
      </c>
      <c r="D1716" s="608" t="s">
        <v>3059</v>
      </c>
      <c r="E1716" s="608" t="s">
        <v>3260</v>
      </c>
      <c r="F1716" s="608" t="s">
        <v>3108</v>
      </c>
      <c r="G1716" s="608" t="s">
        <v>3261</v>
      </c>
      <c r="H1716" s="609">
        <v>7.75</v>
      </c>
      <c r="I1716" s="608">
        <v>14</v>
      </c>
      <c r="J1716" s="610">
        <v>0</v>
      </c>
      <c r="K1716" s="609">
        <f t="shared" si="26"/>
        <v>108.5</v>
      </c>
      <c r="L1716" s="608" t="s">
        <v>3047</v>
      </c>
      <c r="M1716" s="608" t="s">
        <v>3481</v>
      </c>
      <c r="N1716" s="608" t="s">
        <v>3482</v>
      </c>
      <c r="O1716" s="608" t="s">
        <v>3483</v>
      </c>
      <c r="P1716" s="608" t="s">
        <v>982</v>
      </c>
      <c r="Q1716" s="608" t="s">
        <v>3150</v>
      </c>
    </row>
    <row r="1717" spans="1:17">
      <c r="A1717" s="611">
        <v>42091</v>
      </c>
      <c r="B1717" s="611">
        <v>42137</v>
      </c>
      <c r="C1717" s="611">
        <v>42095</v>
      </c>
      <c r="D1717" s="612" t="s">
        <v>3071</v>
      </c>
      <c r="E1717" s="612" t="s">
        <v>3189</v>
      </c>
      <c r="F1717" s="612" t="s">
        <v>3061</v>
      </c>
      <c r="G1717" s="612" t="s">
        <v>3190</v>
      </c>
      <c r="H1717" s="613">
        <v>30</v>
      </c>
      <c r="I1717" s="612">
        <v>20</v>
      </c>
      <c r="J1717" s="614">
        <v>0.05</v>
      </c>
      <c r="K1717" s="613">
        <f t="shared" si="26"/>
        <v>600</v>
      </c>
      <c r="L1717" s="612" t="s">
        <v>3072</v>
      </c>
      <c r="M1717" s="612" t="s">
        <v>3283</v>
      </c>
      <c r="N1717" s="612" t="s">
        <v>3284</v>
      </c>
      <c r="O1717" s="612" t="s">
        <v>3285</v>
      </c>
      <c r="P1717" s="612" t="s">
        <v>1743</v>
      </c>
      <c r="Q1717" s="612" t="s">
        <v>3191</v>
      </c>
    </row>
    <row r="1718" spans="1:17">
      <c r="A1718" s="607">
        <v>42091</v>
      </c>
      <c r="B1718" s="607">
        <v>42119</v>
      </c>
      <c r="C1718" s="607">
        <v>42097</v>
      </c>
      <c r="D1718" s="608" t="s">
        <v>3071</v>
      </c>
      <c r="E1718" s="608" t="s">
        <v>3338</v>
      </c>
      <c r="F1718" s="608" t="s">
        <v>3053</v>
      </c>
      <c r="G1718" s="608" t="s">
        <v>3339</v>
      </c>
      <c r="H1718" s="609">
        <v>7</v>
      </c>
      <c r="I1718" s="608">
        <v>14</v>
      </c>
      <c r="J1718" s="610">
        <v>0.05</v>
      </c>
      <c r="K1718" s="609">
        <f t="shared" si="26"/>
        <v>98</v>
      </c>
      <c r="L1718" s="608" t="s">
        <v>3072</v>
      </c>
      <c r="M1718" s="608" t="s">
        <v>3283</v>
      </c>
      <c r="N1718" s="608" t="s">
        <v>3284</v>
      </c>
      <c r="O1718" s="608" t="s">
        <v>3285</v>
      </c>
      <c r="P1718" s="608" t="s">
        <v>1743</v>
      </c>
      <c r="Q1718" s="608" t="s">
        <v>3067</v>
      </c>
    </row>
    <row r="1719" spans="1:17">
      <c r="A1719" s="611">
        <v>43187</v>
      </c>
      <c r="B1719" s="611">
        <v>43227</v>
      </c>
      <c r="C1719" s="611">
        <v>43193</v>
      </c>
      <c r="D1719" s="612" t="s">
        <v>3158</v>
      </c>
      <c r="E1719" s="612" t="s">
        <v>3189</v>
      </c>
      <c r="F1719" s="612" t="s">
        <v>3061</v>
      </c>
      <c r="G1719" s="612" t="s">
        <v>3190</v>
      </c>
      <c r="H1719" s="613">
        <v>30</v>
      </c>
      <c r="I1719" s="612">
        <v>12</v>
      </c>
      <c r="J1719" s="614">
        <v>0</v>
      </c>
      <c r="K1719" s="613">
        <f t="shared" si="26"/>
        <v>360</v>
      </c>
      <c r="L1719" s="612" t="s">
        <v>3072</v>
      </c>
      <c r="M1719" s="612" t="s">
        <v>3412</v>
      </c>
      <c r="N1719" s="612" t="s">
        <v>3413</v>
      </c>
      <c r="O1719" s="612" t="s">
        <v>3414</v>
      </c>
      <c r="P1719" s="612" t="s">
        <v>1436</v>
      </c>
      <c r="Q1719" s="612" t="s">
        <v>3191</v>
      </c>
    </row>
    <row r="1720" spans="1:17">
      <c r="A1720" s="607">
        <v>42822</v>
      </c>
      <c r="B1720" s="607">
        <v>42872</v>
      </c>
      <c r="C1720" s="607">
        <v>42832</v>
      </c>
      <c r="D1720" s="608" t="s">
        <v>3158</v>
      </c>
      <c r="E1720" s="608" t="s">
        <v>3076</v>
      </c>
      <c r="F1720" s="608" t="s">
        <v>3077</v>
      </c>
      <c r="G1720" s="608" t="s">
        <v>3078</v>
      </c>
      <c r="H1720" s="609">
        <v>9.65</v>
      </c>
      <c r="I1720" s="608">
        <v>5</v>
      </c>
      <c r="J1720" s="610">
        <v>0</v>
      </c>
      <c r="K1720" s="609">
        <f t="shared" si="26"/>
        <v>48.25</v>
      </c>
      <c r="L1720" s="608" t="s">
        <v>3072</v>
      </c>
      <c r="M1720" s="608" t="s">
        <v>3412</v>
      </c>
      <c r="N1720" s="608" t="s">
        <v>3413</v>
      </c>
      <c r="O1720" s="608" t="s">
        <v>3414</v>
      </c>
      <c r="P1720" s="608" t="s">
        <v>1436</v>
      </c>
      <c r="Q1720" s="608" t="s">
        <v>3079</v>
      </c>
    </row>
    <row r="1721" spans="1:17">
      <c r="A1721" s="611">
        <v>42091</v>
      </c>
      <c r="B1721" s="611">
        <v>42103</v>
      </c>
      <c r="C1721" s="611">
        <v>42101</v>
      </c>
      <c r="D1721" s="612" t="s">
        <v>3158</v>
      </c>
      <c r="E1721" s="612" t="s">
        <v>3137</v>
      </c>
      <c r="F1721" s="612" t="s">
        <v>3104</v>
      </c>
      <c r="G1721" s="612" t="s">
        <v>3138</v>
      </c>
      <c r="H1721" s="613">
        <v>17.45</v>
      </c>
      <c r="I1721" s="612">
        <v>15</v>
      </c>
      <c r="J1721" s="614">
        <v>0</v>
      </c>
      <c r="K1721" s="613">
        <f t="shared" si="26"/>
        <v>261.75</v>
      </c>
      <c r="L1721" s="612" t="s">
        <v>3072</v>
      </c>
      <c r="M1721" s="612" t="s">
        <v>3412</v>
      </c>
      <c r="N1721" s="612" t="s">
        <v>3413</v>
      </c>
      <c r="O1721" s="612" t="s">
        <v>3414</v>
      </c>
      <c r="P1721" s="612" t="s">
        <v>1436</v>
      </c>
      <c r="Q1721" s="612" t="s">
        <v>3139</v>
      </c>
    </row>
    <row r="1722" spans="1:17">
      <c r="A1722" s="607">
        <v>42457</v>
      </c>
      <c r="B1722" s="607">
        <v>42524</v>
      </c>
      <c r="C1722" s="607">
        <v>42459</v>
      </c>
      <c r="D1722" s="608" t="s">
        <v>3158</v>
      </c>
      <c r="E1722" s="608" t="s">
        <v>3431</v>
      </c>
      <c r="F1722" s="608" t="s">
        <v>3081</v>
      </c>
      <c r="G1722" s="608" t="s">
        <v>3432</v>
      </c>
      <c r="H1722" s="609">
        <v>28.5</v>
      </c>
      <c r="I1722" s="608">
        <v>5</v>
      </c>
      <c r="J1722" s="610">
        <v>0</v>
      </c>
      <c r="K1722" s="609">
        <f t="shared" si="26"/>
        <v>142.5</v>
      </c>
      <c r="L1722" s="608" t="s">
        <v>3047</v>
      </c>
      <c r="M1722" s="608" t="s">
        <v>3470</v>
      </c>
      <c r="N1722" s="608" t="s">
        <v>3471</v>
      </c>
      <c r="O1722" s="608" t="s">
        <v>3472</v>
      </c>
      <c r="P1722" s="608" t="s">
        <v>1373</v>
      </c>
      <c r="Q1722" s="608" t="s">
        <v>3179</v>
      </c>
    </row>
    <row r="1723" spans="1:17">
      <c r="A1723" s="611">
        <v>42091</v>
      </c>
      <c r="B1723" s="611">
        <v>42110</v>
      </c>
      <c r="C1723" s="611">
        <v>42099</v>
      </c>
      <c r="D1723" s="612" t="s">
        <v>3158</v>
      </c>
      <c r="E1723" s="612" t="s">
        <v>3113</v>
      </c>
      <c r="F1723" s="612" t="s">
        <v>3104</v>
      </c>
      <c r="G1723" s="612" t="s">
        <v>3114</v>
      </c>
      <c r="H1723" s="613">
        <v>20</v>
      </c>
      <c r="I1723" s="612">
        <v>10</v>
      </c>
      <c r="J1723" s="614">
        <v>0</v>
      </c>
      <c r="K1723" s="613">
        <f t="shared" si="26"/>
        <v>200</v>
      </c>
      <c r="L1723" s="612" t="s">
        <v>3047</v>
      </c>
      <c r="M1723" s="612" t="s">
        <v>3470</v>
      </c>
      <c r="N1723" s="612" t="s">
        <v>3471</v>
      </c>
      <c r="O1723" s="612" t="s">
        <v>3472</v>
      </c>
      <c r="P1723" s="612" t="s">
        <v>1373</v>
      </c>
      <c r="Q1723" s="612" t="s">
        <v>3115</v>
      </c>
    </row>
    <row r="1724" spans="1:17">
      <c r="A1724" s="607">
        <v>42822</v>
      </c>
      <c r="B1724" s="607">
        <v>42860</v>
      </c>
      <c r="C1724" s="607">
        <v>42823</v>
      </c>
      <c r="D1724" s="608" t="s">
        <v>3158</v>
      </c>
      <c r="E1724" s="608" t="s">
        <v>3265</v>
      </c>
      <c r="F1724" s="608" t="s">
        <v>3104</v>
      </c>
      <c r="G1724" s="608" t="s">
        <v>3266</v>
      </c>
      <c r="H1724" s="609">
        <v>9.1999999999999993</v>
      </c>
      <c r="I1724" s="608">
        <v>12</v>
      </c>
      <c r="J1724" s="610">
        <v>0</v>
      </c>
      <c r="K1724" s="609">
        <f t="shared" si="26"/>
        <v>110.39999999999999</v>
      </c>
      <c r="L1724" s="608" t="s">
        <v>3047</v>
      </c>
      <c r="M1724" s="608" t="s">
        <v>3470</v>
      </c>
      <c r="N1724" s="608" t="s">
        <v>3471</v>
      </c>
      <c r="O1724" s="608" t="s">
        <v>3472</v>
      </c>
      <c r="P1724" s="608" t="s">
        <v>1373</v>
      </c>
      <c r="Q1724" s="608" t="s">
        <v>3106</v>
      </c>
    </row>
    <row r="1725" spans="1:17">
      <c r="A1725" s="611">
        <v>42091</v>
      </c>
      <c r="B1725" s="611">
        <v>42118</v>
      </c>
      <c r="C1725" s="611">
        <v>42101</v>
      </c>
      <c r="D1725" s="612" t="s">
        <v>3084</v>
      </c>
      <c r="E1725" s="612" t="s">
        <v>3272</v>
      </c>
      <c r="F1725" s="612" t="s">
        <v>3108</v>
      </c>
      <c r="G1725" s="612" t="s">
        <v>3131</v>
      </c>
      <c r="H1725" s="613">
        <v>14</v>
      </c>
      <c r="I1725" s="612">
        <v>15</v>
      </c>
      <c r="J1725" s="614">
        <v>0</v>
      </c>
      <c r="K1725" s="613">
        <f t="shared" si="26"/>
        <v>210</v>
      </c>
      <c r="L1725" s="612" t="s">
        <v>3063</v>
      </c>
      <c r="M1725" s="612" t="s">
        <v>3312</v>
      </c>
      <c r="N1725" s="612" t="s">
        <v>3313</v>
      </c>
      <c r="O1725" s="612" t="s">
        <v>3314</v>
      </c>
      <c r="P1725" s="612" t="s">
        <v>1461</v>
      </c>
      <c r="Q1725" s="612" t="s">
        <v>3183</v>
      </c>
    </row>
    <row r="1726" spans="1:17">
      <c r="A1726" s="607">
        <v>42457</v>
      </c>
      <c r="B1726" s="607">
        <v>42480</v>
      </c>
      <c r="C1726" s="607">
        <v>42465</v>
      </c>
      <c r="D1726" s="608" t="s">
        <v>3084</v>
      </c>
      <c r="E1726" s="608" t="s">
        <v>3200</v>
      </c>
      <c r="F1726" s="608" t="s">
        <v>3123</v>
      </c>
      <c r="G1726" s="608" t="s">
        <v>3201</v>
      </c>
      <c r="H1726" s="609">
        <v>39</v>
      </c>
      <c r="I1726" s="608">
        <v>12</v>
      </c>
      <c r="J1726" s="610">
        <v>0</v>
      </c>
      <c r="K1726" s="609">
        <f t="shared" si="26"/>
        <v>468</v>
      </c>
      <c r="L1726" s="608" t="s">
        <v>3063</v>
      </c>
      <c r="M1726" s="608" t="s">
        <v>3312</v>
      </c>
      <c r="N1726" s="608" t="s">
        <v>3313</v>
      </c>
      <c r="O1726" s="608" t="s">
        <v>3314</v>
      </c>
      <c r="P1726" s="608" t="s">
        <v>1461</v>
      </c>
      <c r="Q1726" s="608" t="s">
        <v>3139</v>
      </c>
    </row>
    <row r="1727" spans="1:17">
      <c r="A1727" s="611">
        <v>43187</v>
      </c>
      <c r="B1727" s="611">
        <v>43208</v>
      </c>
      <c r="C1727" s="611">
        <v>43197</v>
      </c>
      <c r="D1727" s="612" t="s">
        <v>3084</v>
      </c>
      <c r="E1727" s="612" t="s">
        <v>3273</v>
      </c>
      <c r="F1727" s="612" t="s">
        <v>3108</v>
      </c>
      <c r="G1727" s="612" t="s">
        <v>3274</v>
      </c>
      <c r="H1727" s="613">
        <v>18</v>
      </c>
      <c r="I1727" s="612">
        <v>10</v>
      </c>
      <c r="J1727" s="614">
        <v>0</v>
      </c>
      <c r="K1727" s="613">
        <f t="shared" si="26"/>
        <v>180</v>
      </c>
      <c r="L1727" s="612" t="s">
        <v>3063</v>
      </c>
      <c r="M1727" s="612" t="s">
        <v>3312</v>
      </c>
      <c r="N1727" s="612" t="s">
        <v>3313</v>
      </c>
      <c r="O1727" s="612" t="s">
        <v>3314</v>
      </c>
      <c r="P1727" s="612" t="s">
        <v>1461</v>
      </c>
      <c r="Q1727" s="612" t="s">
        <v>3135</v>
      </c>
    </row>
    <row r="1728" spans="1:17">
      <c r="A1728" s="607">
        <v>43187</v>
      </c>
      <c r="B1728" s="607">
        <v>43278</v>
      </c>
      <c r="C1728" s="607">
        <v>43189</v>
      </c>
      <c r="D1728" s="608" t="s">
        <v>3199</v>
      </c>
      <c r="E1728" s="608" t="s">
        <v>3056</v>
      </c>
      <c r="F1728" s="608" t="s">
        <v>3045</v>
      </c>
      <c r="G1728" s="608" t="s">
        <v>3057</v>
      </c>
      <c r="H1728" s="609">
        <v>21</v>
      </c>
      <c r="I1728" s="608">
        <v>40</v>
      </c>
      <c r="J1728" s="610">
        <v>0.25</v>
      </c>
      <c r="K1728" s="609">
        <f t="shared" si="26"/>
        <v>840</v>
      </c>
      <c r="L1728" s="608" t="s">
        <v>3072</v>
      </c>
      <c r="M1728" s="608" t="s">
        <v>3304</v>
      </c>
      <c r="N1728" s="608" t="s">
        <v>3305</v>
      </c>
      <c r="O1728" s="608" t="s">
        <v>3306</v>
      </c>
      <c r="P1728" s="608" t="s">
        <v>921</v>
      </c>
      <c r="Q1728" s="608" t="s">
        <v>3058</v>
      </c>
    </row>
    <row r="1729" spans="1:17">
      <c r="A1729" s="611">
        <v>42091</v>
      </c>
      <c r="B1729" s="611">
        <v>42163</v>
      </c>
      <c r="C1729" s="611">
        <v>42100</v>
      </c>
      <c r="D1729" s="612" t="s">
        <v>3199</v>
      </c>
      <c r="E1729" s="612" t="s">
        <v>3220</v>
      </c>
      <c r="F1729" s="612" t="s">
        <v>3123</v>
      </c>
      <c r="G1729" s="612" t="s">
        <v>3221</v>
      </c>
      <c r="H1729" s="613">
        <v>123.79</v>
      </c>
      <c r="I1729" s="612">
        <v>60</v>
      </c>
      <c r="J1729" s="614">
        <v>0.25</v>
      </c>
      <c r="K1729" s="613">
        <f t="shared" si="26"/>
        <v>7427.4000000000005</v>
      </c>
      <c r="L1729" s="612" t="s">
        <v>3072</v>
      </c>
      <c r="M1729" s="612" t="s">
        <v>3304</v>
      </c>
      <c r="N1729" s="612" t="s">
        <v>3305</v>
      </c>
      <c r="O1729" s="612" t="s">
        <v>3306</v>
      </c>
      <c r="P1729" s="612" t="s">
        <v>921</v>
      </c>
      <c r="Q1729" s="612" t="s">
        <v>3150</v>
      </c>
    </row>
    <row r="1730" spans="1:17">
      <c r="A1730" s="607">
        <v>42091</v>
      </c>
      <c r="B1730" s="607">
        <v>42140</v>
      </c>
      <c r="C1730" s="607">
        <v>42099</v>
      </c>
      <c r="D1730" s="608" t="s">
        <v>3071</v>
      </c>
      <c r="E1730" s="608" t="s">
        <v>3094</v>
      </c>
      <c r="F1730" s="608" t="s">
        <v>3045</v>
      </c>
      <c r="G1730" s="608" t="s">
        <v>3095</v>
      </c>
      <c r="H1730" s="609">
        <v>2.5</v>
      </c>
      <c r="I1730" s="608">
        <v>40</v>
      </c>
      <c r="J1730" s="610">
        <v>0.25</v>
      </c>
      <c r="K1730" s="609">
        <f t="shared" si="26"/>
        <v>100</v>
      </c>
      <c r="L1730" s="608" t="s">
        <v>3063</v>
      </c>
      <c r="M1730" s="608" t="s">
        <v>3404</v>
      </c>
      <c r="N1730" s="608" t="s">
        <v>3405</v>
      </c>
      <c r="O1730" s="608" t="s">
        <v>3297</v>
      </c>
      <c r="P1730" s="608" t="s">
        <v>988</v>
      </c>
      <c r="Q1730" s="608" t="s">
        <v>3099</v>
      </c>
    </row>
    <row r="1731" spans="1:17">
      <c r="A1731" s="611">
        <v>42822</v>
      </c>
      <c r="B1731" s="611">
        <v>42906</v>
      </c>
      <c r="C1731" s="611">
        <v>42830</v>
      </c>
      <c r="D1731" s="612" t="s">
        <v>3071</v>
      </c>
      <c r="E1731" s="612" t="s">
        <v>3325</v>
      </c>
      <c r="F1731" s="612" t="s">
        <v>3081</v>
      </c>
      <c r="G1731" s="612" t="s">
        <v>3326</v>
      </c>
      <c r="H1731" s="613">
        <v>22</v>
      </c>
      <c r="I1731" s="612">
        <v>30</v>
      </c>
      <c r="J1731" s="614">
        <v>0.25</v>
      </c>
      <c r="K1731" s="613">
        <f t="shared" ref="K1731:K1794" si="27">I1731*H1731</f>
        <v>660</v>
      </c>
      <c r="L1731" s="612" t="s">
        <v>3063</v>
      </c>
      <c r="M1731" s="612" t="s">
        <v>3404</v>
      </c>
      <c r="N1731" s="612" t="s">
        <v>3405</v>
      </c>
      <c r="O1731" s="612" t="s">
        <v>3297</v>
      </c>
      <c r="P1731" s="612" t="s">
        <v>988</v>
      </c>
      <c r="Q1731" s="612" t="s">
        <v>3083</v>
      </c>
    </row>
    <row r="1732" spans="1:17">
      <c r="A1732" s="607">
        <v>43187</v>
      </c>
      <c r="B1732" s="607">
        <v>43281</v>
      </c>
      <c r="C1732" s="607">
        <v>43193</v>
      </c>
      <c r="D1732" s="608" t="s">
        <v>3071</v>
      </c>
      <c r="E1732" s="608" t="s">
        <v>3332</v>
      </c>
      <c r="F1732" s="608" t="s">
        <v>3077</v>
      </c>
      <c r="G1732" s="608" t="s">
        <v>3333</v>
      </c>
      <c r="H1732" s="609">
        <v>13.25</v>
      </c>
      <c r="I1732" s="608">
        <v>15</v>
      </c>
      <c r="J1732" s="610">
        <v>0</v>
      </c>
      <c r="K1732" s="609">
        <f t="shared" si="27"/>
        <v>198.75</v>
      </c>
      <c r="L1732" s="608" t="s">
        <v>3063</v>
      </c>
      <c r="M1732" s="608" t="s">
        <v>3404</v>
      </c>
      <c r="N1732" s="608" t="s">
        <v>3405</v>
      </c>
      <c r="O1732" s="608" t="s">
        <v>3297</v>
      </c>
      <c r="P1732" s="608" t="s">
        <v>988</v>
      </c>
      <c r="Q1732" s="608" t="s">
        <v>3334</v>
      </c>
    </row>
    <row r="1733" spans="1:17">
      <c r="A1733" s="611">
        <v>43188</v>
      </c>
      <c r="B1733" s="611">
        <v>43250</v>
      </c>
      <c r="C1733" s="611">
        <v>43194</v>
      </c>
      <c r="D1733" s="612" t="s">
        <v>3059</v>
      </c>
      <c r="E1733" s="612" t="s">
        <v>3235</v>
      </c>
      <c r="F1733" s="612" t="s">
        <v>3045</v>
      </c>
      <c r="G1733" s="612" t="s">
        <v>3206</v>
      </c>
      <c r="H1733" s="613">
        <v>21.5</v>
      </c>
      <c r="I1733" s="612">
        <v>25</v>
      </c>
      <c r="J1733" s="614">
        <v>0</v>
      </c>
      <c r="K1733" s="613">
        <f t="shared" si="27"/>
        <v>537.5</v>
      </c>
      <c r="L1733" s="612" t="s">
        <v>3063</v>
      </c>
      <c r="M1733" s="612" t="s">
        <v>3404</v>
      </c>
      <c r="N1733" s="612" t="s">
        <v>3405</v>
      </c>
      <c r="O1733" s="612" t="s">
        <v>3297</v>
      </c>
      <c r="P1733" s="612" t="s">
        <v>988</v>
      </c>
      <c r="Q1733" s="612" t="s">
        <v>3099</v>
      </c>
    </row>
    <row r="1734" spans="1:17">
      <c r="A1734" s="607">
        <v>42092</v>
      </c>
      <c r="B1734" s="607">
        <v>42105</v>
      </c>
      <c r="C1734" s="607">
        <v>42101</v>
      </c>
      <c r="D1734" s="608" t="s">
        <v>3199</v>
      </c>
      <c r="E1734" s="608" t="s">
        <v>3286</v>
      </c>
      <c r="F1734" s="608" t="s">
        <v>3123</v>
      </c>
      <c r="G1734" s="608" t="s">
        <v>3287</v>
      </c>
      <c r="H1734" s="609">
        <v>7.45</v>
      </c>
      <c r="I1734" s="608">
        <v>10</v>
      </c>
      <c r="J1734" s="610">
        <v>0</v>
      </c>
      <c r="K1734" s="609">
        <f t="shared" si="27"/>
        <v>74.5</v>
      </c>
      <c r="L1734" s="608" t="s">
        <v>3072</v>
      </c>
      <c r="M1734" s="608" t="s">
        <v>3239</v>
      </c>
      <c r="N1734" s="608" t="s">
        <v>3240</v>
      </c>
      <c r="O1734" s="608" t="s">
        <v>3169</v>
      </c>
      <c r="P1734" s="608" t="s">
        <v>1036</v>
      </c>
      <c r="Q1734" s="608" t="s">
        <v>3125</v>
      </c>
    </row>
    <row r="1735" spans="1:17">
      <c r="A1735" s="611">
        <v>42458</v>
      </c>
      <c r="B1735" s="611">
        <v>42535</v>
      </c>
      <c r="C1735" s="611">
        <v>42461</v>
      </c>
      <c r="D1735" s="612" t="s">
        <v>3199</v>
      </c>
      <c r="E1735" s="612" t="s">
        <v>3200</v>
      </c>
      <c r="F1735" s="612" t="s">
        <v>3123</v>
      </c>
      <c r="G1735" s="612" t="s">
        <v>3201</v>
      </c>
      <c r="H1735" s="613">
        <v>39</v>
      </c>
      <c r="I1735" s="612">
        <v>10</v>
      </c>
      <c r="J1735" s="614">
        <v>0</v>
      </c>
      <c r="K1735" s="613">
        <f t="shared" si="27"/>
        <v>390</v>
      </c>
      <c r="L1735" s="612" t="s">
        <v>3072</v>
      </c>
      <c r="M1735" s="612" t="s">
        <v>3239</v>
      </c>
      <c r="N1735" s="612" t="s">
        <v>3240</v>
      </c>
      <c r="O1735" s="612" t="s">
        <v>3169</v>
      </c>
      <c r="P1735" s="612" t="s">
        <v>1036</v>
      </c>
      <c r="Q1735" s="612" t="s">
        <v>3139</v>
      </c>
    </row>
    <row r="1736" spans="1:17">
      <c r="A1736" s="607">
        <v>42823</v>
      </c>
      <c r="B1736" s="607">
        <v>42869</v>
      </c>
      <c r="C1736" s="607">
        <v>42832</v>
      </c>
      <c r="D1736" s="608" t="s">
        <v>3199</v>
      </c>
      <c r="E1736" s="608" t="s">
        <v>3094</v>
      </c>
      <c r="F1736" s="608" t="s">
        <v>3045</v>
      </c>
      <c r="G1736" s="608" t="s">
        <v>3095</v>
      </c>
      <c r="H1736" s="609">
        <v>2.5</v>
      </c>
      <c r="I1736" s="608">
        <v>30</v>
      </c>
      <c r="J1736" s="610">
        <v>0</v>
      </c>
      <c r="K1736" s="609">
        <f t="shared" si="27"/>
        <v>75</v>
      </c>
      <c r="L1736" s="608" t="s">
        <v>3072</v>
      </c>
      <c r="M1736" s="608" t="s">
        <v>3239</v>
      </c>
      <c r="N1736" s="608" t="s">
        <v>3240</v>
      </c>
      <c r="O1736" s="608" t="s">
        <v>3169</v>
      </c>
      <c r="P1736" s="608" t="s">
        <v>1036</v>
      </c>
      <c r="Q1736" s="608" t="s">
        <v>3099</v>
      </c>
    </row>
    <row r="1737" spans="1:17">
      <c r="A1737" s="611">
        <v>42458</v>
      </c>
      <c r="B1737" s="611">
        <v>42462</v>
      </c>
      <c r="C1737" s="611">
        <v>42467</v>
      </c>
      <c r="D1737" s="612" t="s">
        <v>3158</v>
      </c>
      <c r="E1737" s="612" t="s">
        <v>3164</v>
      </c>
      <c r="F1737" s="612" t="s">
        <v>3045</v>
      </c>
      <c r="G1737" s="612" t="s">
        <v>3046</v>
      </c>
      <c r="H1737" s="613">
        <v>32</v>
      </c>
      <c r="I1737" s="612">
        <v>6</v>
      </c>
      <c r="J1737" s="614">
        <v>0</v>
      </c>
      <c r="K1737" s="613">
        <f t="shared" si="27"/>
        <v>192</v>
      </c>
      <c r="L1737" s="612" t="s">
        <v>3072</v>
      </c>
      <c r="M1737" s="612" t="s">
        <v>3443</v>
      </c>
      <c r="N1737" s="612" t="s">
        <v>3444</v>
      </c>
      <c r="O1737" s="612" t="s">
        <v>3430</v>
      </c>
      <c r="P1737" s="612" t="s">
        <v>2159</v>
      </c>
      <c r="Q1737" s="612" t="s">
        <v>3051</v>
      </c>
    </row>
    <row r="1738" spans="1:17">
      <c r="A1738" s="607">
        <v>42092</v>
      </c>
      <c r="B1738" s="607">
        <v>42162</v>
      </c>
      <c r="C1738" s="607">
        <v>42096</v>
      </c>
      <c r="D1738" s="608" t="s">
        <v>3158</v>
      </c>
      <c r="E1738" s="608" t="s">
        <v>3137</v>
      </c>
      <c r="F1738" s="608" t="s">
        <v>3104</v>
      </c>
      <c r="G1738" s="608" t="s">
        <v>3138</v>
      </c>
      <c r="H1738" s="609">
        <v>17.45</v>
      </c>
      <c r="I1738" s="608">
        <v>6</v>
      </c>
      <c r="J1738" s="610">
        <v>0</v>
      </c>
      <c r="K1738" s="609">
        <f t="shared" si="27"/>
        <v>104.69999999999999</v>
      </c>
      <c r="L1738" s="608" t="s">
        <v>3072</v>
      </c>
      <c r="M1738" s="608" t="s">
        <v>3443</v>
      </c>
      <c r="N1738" s="608" t="s">
        <v>3444</v>
      </c>
      <c r="O1738" s="608" t="s">
        <v>3430</v>
      </c>
      <c r="P1738" s="608" t="s">
        <v>2159</v>
      </c>
      <c r="Q1738" s="608" t="s">
        <v>3139</v>
      </c>
    </row>
    <row r="1739" spans="1:17">
      <c r="A1739" s="611">
        <v>43188</v>
      </c>
      <c r="B1739" s="611">
        <v>43219</v>
      </c>
      <c r="C1739" s="611">
        <v>43192</v>
      </c>
      <c r="D1739" s="612" t="s">
        <v>3158</v>
      </c>
      <c r="E1739" s="612" t="s">
        <v>3091</v>
      </c>
      <c r="F1739" s="612" t="s">
        <v>3053</v>
      </c>
      <c r="G1739" s="612" t="s">
        <v>3092</v>
      </c>
      <c r="H1739" s="613">
        <v>19.5</v>
      </c>
      <c r="I1739" s="612">
        <v>20</v>
      </c>
      <c r="J1739" s="614">
        <v>0</v>
      </c>
      <c r="K1739" s="613">
        <f t="shared" si="27"/>
        <v>390</v>
      </c>
      <c r="L1739" s="612" t="s">
        <v>3072</v>
      </c>
      <c r="M1739" s="612" t="s">
        <v>3443</v>
      </c>
      <c r="N1739" s="612" t="s">
        <v>3444</v>
      </c>
      <c r="O1739" s="612" t="s">
        <v>3430</v>
      </c>
      <c r="P1739" s="612" t="s">
        <v>2159</v>
      </c>
      <c r="Q1739" s="612" t="s">
        <v>3093</v>
      </c>
    </row>
    <row r="1740" spans="1:17">
      <c r="A1740" s="607">
        <v>43191</v>
      </c>
      <c r="B1740" s="607">
        <v>43223</v>
      </c>
      <c r="C1740" s="607">
        <v>43195</v>
      </c>
      <c r="D1740" s="608" t="s">
        <v>3071</v>
      </c>
      <c r="E1740" s="608" t="s">
        <v>3193</v>
      </c>
      <c r="F1740" s="608" t="s">
        <v>3077</v>
      </c>
      <c r="G1740" s="608" t="s">
        <v>3194</v>
      </c>
      <c r="H1740" s="609">
        <v>25.89</v>
      </c>
      <c r="I1740" s="608">
        <v>1</v>
      </c>
      <c r="J1740" s="610">
        <v>0</v>
      </c>
      <c r="K1740" s="609">
        <f t="shared" si="27"/>
        <v>25.89</v>
      </c>
      <c r="L1740" s="608" t="s">
        <v>3072</v>
      </c>
      <c r="M1740" s="608" t="s">
        <v>3262</v>
      </c>
      <c r="N1740" s="608" t="s">
        <v>3263</v>
      </c>
      <c r="O1740" s="608" t="s">
        <v>3264</v>
      </c>
      <c r="P1740" s="608" t="s">
        <v>1461</v>
      </c>
      <c r="Q1740" s="608" t="s">
        <v>3195</v>
      </c>
    </row>
    <row r="1741" spans="1:17">
      <c r="A1741" s="611">
        <v>43191</v>
      </c>
      <c r="B1741" s="611">
        <v>43291</v>
      </c>
      <c r="C1741" s="611">
        <v>43196</v>
      </c>
      <c r="D1741" s="612" t="s">
        <v>3071</v>
      </c>
      <c r="E1741" s="612" t="s">
        <v>3100</v>
      </c>
      <c r="F1741" s="612" t="s">
        <v>3045</v>
      </c>
      <c r="G1741" s="612" t="s">
        <v>3101</v>
      </c>
      <c r="H1741" s="613">
        <v>34</v>
      </c>
      <c r="I1741" s="612">
        <v>10</v>
      </c>
      <c r="J1741" s="614">
        <v>0</v>
      </c>
      <c r="K1741" s="613">
        <f t="shared" si="27"/>
        <v>340</v>
      </c>
      <c r="L1741" s="612" t="s">
        <v>3072</v>
      </c>
      <c r="M1741" s="612" t="s">
        <v>3262</v>
      </c>
      <c r="N1741" s="612" t="s">
        <v>3263</v>
      </c>
      <c r="O1741" s="612" t="s">
        <v>3264</v>
      </c>
      <c r="P1741" s="612" t="s">
        <v>1461</v>
      </c>
      <c r="Q1741" s="612" t="s">
        <v>3102</v>
      </c>
    </row>
    <row r="1742" spans="1:17">
      <c r="A1742" s="607">
        <v>42461</v>
      </c>
      <c r="B1742" s="607">
        <v>42560</v>
      </c>
      <c r="C1742" s="607">
        <v>42462</v>
      </c>
      <c r="D1742" s="608" t="s">
        <v>3084</v>
      </c>
      <c r="E1742" s="608" t="s">
        <v>3273</v>
      </c>
      <c r="F1742" s="608" t="s">
        <v>3108</v>
      </c>
      <c r="G1742" s="608" t="s">
        <v>3274</v>
      </c>
      <c r="H1742" s="609">
        <v>18</v>
      </c>
      <c r="I1742" s="608">
        <v>60</v>
      </c>
      <c r="J1742" s="610">
        <v>0.25</v>
      </c>
      <c r="K1742" s="609">
        <f t="shared" si="27"/>
        <v>1080</v>
      </c>
      <c r="L1742" s="608" t="s">
        <v>3047</v>
      </c>
      <c r="M1742" s="608" t="s">
        <v>3417</v>
      </c>
      <c r="N1742" s="608" t="s">
        <v>3418</v>
      </c>
      <c r="O1742" s="608" t="s">
        <v>3419</v>
      </c>
      <c r="P1742" s="608" t="s">
        <v>859</v>
      </c>
      <c r="Q1742" s="608" t="s">
        <v>3135</v>
      </c>
    </row>
    <row r="1743" spans="1:17">
      <c r="A1743" s="611">
        <v>42461</v>
      </c>
      <c r="B1743" s="611">
        <v>42488</v>
      </c>
      <c r="C1743" s="611">
        <v>42463</v>
      </c>
      <c r="D1743" s="612" t="s">
        <v>3084</v>
      </c>
      <c r="E1743" s="612" t="s">
        <v>3100</v>
      </c>
      <c r="F1743" s="612" t="s">
        <v>3045</v>
      </c>
      <c r="G1743" s="612" t="s">
        <v>3101</v>
      </c>
      <c r="H1743" s="613">
        <v>34</v>
      </c>
      <c r="I1743" s="612">
        <v>25</v>
      </c>
      <c r="J1743" s="614">
        <v>0.25</v>
      </c>
      <c r="K1743" s="613">
        <f t="shared" si="27"/>
        <v>850</v>
      </c>
      <c r="L1743" s="612" t="s">
        <v>3047</v>
      </c>
      <c r="M1743" s="612" t="s">
        <v>3417</v>
      </c>
      <c r="N1743" s="612" t="s">
        <v>3418</v>
      </c>
      <c r="O1743" s="612" t="s">
        <v>3419</v>
      </c>
      <c r="P1743" s="612" t="s">
        <v>859</v>
      </c>
      <c r="Q1743" s="612" t="s">
        <v>3102</v>
      </c>
    </row>
    <row r="1744" spans="1:17">
      <c r="A1744" s="607">
        <v>42826</v>
      </c>
      <c r="B1744" s="607">
        <v>42899</v>
      </c>
      <c r="C1744" s="607">
        <v>42833</v>
      </c>
      <c r="D1744" s="608" t="s">
        <v>3199</v>
      </c>
      <c r="E1744" s="608" t="s">
        <v>3137</v>
      </c>
      <c r="F1744" s="608" t="s">
        <v>3104</v>
      </c>
      <c r="G1744" s="608" t="s">
        <v>3138</v>
      </c>
      <c r="H1744" s="609">
        <v>17.45</v>
      </c>
      <c r="I1744" s="608">
        <v>24</v>
      </c>
      <c r="J1744" s="610">
        <v>0</v>
      </c>
      <c r="K1744" s="609">
        <f t="shared" si="27"/>
        <v>418.79999999999995</v>
      </c>
      <c r="L1744" s="608" t="s">
        <v>3072</v>
      </c>
      <c r="M1744" s="608" t="s">
        <v>3422</v>
      </c>
      <c r="N1744" s="608" t="s">
        <v>3423</v>
      </c>
      <c r="O1744" s="608" t="s">
        <v>3424</v>
      </c>
      <c r="P1744" s="608" t="s">
        <v>3156</v>
      </c>
      <c r="Q1744" s="608" t="s">
        <v>3139</v>
      </c>
    </row>
    <row r="1745" spans="1:17">
      <c r="A1745" s="611">
        <v>42095</v>
      </c>
      <c r="B1745" s="611">
        <v>42114</v>
      </c>
      <c r="C1745" s="611">
        <v>42099</v>
      </c>
      <c r="D1745" s="612" t="s">
        <v>3199</v>
      </c>
      <c r="E1745" s="612" t="s">
        <v>3342</v>
      </c>
      <c r="F1745" s="612" t="s">
        <v>3104</v>
      </c>
      <c r="G1745" s="612" t="s">
        <v>3343</v>
      </c>
      <c r="H1745" s="613">
        <v>14</v>
      </c>
      <c r="I1745" s="612">
        <v>24</v>
      </c>
      <c r="J1745" s="614">
        <v>0</v>
      </c>
      <c r="K1745" s="613">
        <f t="shared" si="27"/>
        <v>336</v>
      </c>
      <c r="L1745" s="612" t="s">
        <v>3072</v>
      </c>
      <c r="M1745" s="612" t="s">
        <v>3422</v>
      </c>
      <c r="N1745" s="612" t="s">
        <v>3423</v>
      </c>
      <c r="O1745" s="612" t="s">
        <v>3424</v>
      </c>
      <c r="P1745" s="612" t="s">
        <v>3156</v>
      </c>
      <c r="Q1745" s="612" t="s">
        <v>3157</v>
      </c>
    </row>
    <row r="1746" spans="1:17">
      <c r="A1746" s="607">
        <v>42095</v>
      </c>
      <c r="B1746" s="607">
        <v>42151</v>
      </c>
      <c r="C1746" s="607">
        <v>42100</v>
      </c>
      <c r="D1746" s="608" t="s">
        <v>3199</v>
      </c>
      <c r="E1746" s="608" t="s">
        <v>3215</v>
      </c>
      <c r="F1746" s="608" t="s">
        <v>3077</v>
      </c>
      <c r="G1746" s="608" t="s">
        <v>3216</v>
      </c>
      <c r="H1746" s="609">
        <v>18.399999999999999</v>
      </c>
      <c r="I1746" s="608">
        <v>20</v>
      </c>
      <c r="J1746" s="610">
        <v>0</v>
      </c>
      <c r="K1746" s="609">
        <f t="shared" si="27"/>
        <v>368</v>
      </c>
      <c r="L1746" s="608" t="s">
        <v>3072</v>
      </c>
      <c r="M1746" s="608" t="s">
        <v>3422</v>
      </c>
      <c r="N1746" s="608" t="s">
        <v>3423</v>
      </c>
      <c r="O1746" s="608" t="s">
        <v>3424</v>
      </c>
      <c r="P1746" s="608" t="s">
        <v>3156</v>
      </c>
      <c r="Q1746" s="608" t="s">
        <v>3079</v>
      </c>
    </row>
    <row r="1747" spans="1:17">
      <c r="A1747" s="611">
        <v>42827</v>
      </c>
      <c r="B1747" s="611">
        <v>42864</v>
      </c>
      <c r="C1747" s="611">
        <v>42829</v>
      </c>
      <c r="D1747" s="612" t="s">
        <v>3071</v>
      </c>
      <c r="E1747" s="612" t="s">
        <v>3379</v>
      </c>
      <c r="F1747" s="612" t="s">
        <v>3104</v>
      </c>
      <c r="G1747" s="612" t="s">
        <v>3380</v>
      </c>
      <c r="H1747" s="613">
        <v>16.25</v>
      </c>
      <c r="I1747" s="612">
        <v>24</v>
      </c>
      <c r="J1747" s="614">
        <v>0</v>
      </c>
      <c r="K1747" s="613">
        <f t="shared" si="27"/>
        <v>390</v>
      </c>
      <c r="L1747" s="612" t="s">
        <v>3072</v>
      </c>
      <c r="M1747" s="612" t="s">
        <v>3387</v>
      </c>
      <c r="N1747" s="612" t="s">
        <v>3388</v>
      </c>
      <c r="O1747" s="612" t="s">
        <v>186</v>
      </c>
      <c r="P1747" s="612" t="s">
        <v>389</v>
      </c>
      <c r="Q1747" s="612" t="s">
        <v>3115</v>
      </c>
    </row>
    <row r="1748" spans="1:17">
      <c r="A1748" s="607">
        <v>43192</v>
      </c>
      <c r="B1748" s="607">
        <v>43272</v>
      </c>
      <c r="C1748" s="607">
        <v>43202</v>
      </c>
      <c r="D1748" s="608" t="s">
        <v>3158</v>
      </c>
      <c r="E1748" s="608" t="s">
        <v>3180</v>
      </c>
      <c r="F1748" s="608" t="s">
        <v>3108</v>
      </c>
      <c r="G1748" s="608" t="s">
        <v>3131</v>
      </c>
      <c r="H1748" s="609">
        <v>18</v>
      </c>
      <c r="I1748" s="608">
        <v>10</v>
      </c>
      <c r="J1748" s="610">
        <v>0</v>
      </c>
      <c r="K1748" s="609">
        <f t="shared" si="27"/>
        <v>180</v>
      </c>
      <c r="L1748" s="608" t="s">
        <v>3063</v>
      </c>
      <c r="M1748" s="608" t="s">
        <v>3401</v>
      </c>
      <c r="N1748" s="608" t="s">
        <v>3402</v>
      </c>
      <c r="O1748" s="608" t="s">
        <v>3403</v>
      </c>
      <c r="P1748" s="608" t="s">
        <v>1727</v>
      </c>
      <c r="Q1748" s="608" t="s">
        <v>3183</v>
      </c>
    </row>
    <row r="1749" spans="1:17">
      <c r="A1749" s="611">
        <v>42096</v>
      </c>
      <c r="B1749" s="611">
        <v>42105</v>
      </c>
      <c r="C1749" s="611">
        <v>42096</v>
      </c>
      <c r="D1749" s="612" t="s">
        <v>3158</v>
      </c>
      <c r="E1749" s="612" t="s">
        <v>3255</v>
      </c>
      <c r="F1749" s="612" t="s">
        <v>3081</v>
      </c>
      <c r="G1749" s="612" t="s">
        <v>3256</v>
      </c>
      <c r="H1749" s="613">
        <v>43.9</v>
      </c>
      <c r="I1749" s="612">
        <v>40</v>
      </c>
      <c r="J1749" s="614">
        <v>0</v>
      </c>
      <c r="K1749" s="613">
        <f t="shared" si="27"/>
        <v>1756</v>
      </c>
      <c r="L1749" s="612" t="s">
        <v>3063</v>
      </c>
      <c r="M1749" s="612" t="s">
        <v>3401</v>
      </c>
      <c r="N1749" s="612" t="s">
        <v>3402</v>
      </c>
      <c r="O1749" s="612" t="s">
        <v>3403</v>
      </c>
      <c r="P1749" s="612" t="s">
        <v>1727</v>
      </c>
      <c r="Q1749" s="612" t="s">
        <v>3139</v>
      </c>
    </row>
    <row r="1750" spans="1:17">
      <c r="A1750" s="607">
        <v>42827</v>
      </c>
      <c r="B1750" s="607">
        <v>42872</v>
      </c>
      <c r="C1750" s="607">
        <v>42832</v>
      </c>
      <c r="D1750" s="608" t="s">
        <v>3043</v>
      </c>
      <c r="E1750" s="608" t="s">
        <v>3126</v>
      </c>
      <c r="F1750" s="608" t="s">
        <v>3108</v>
      </c>
      <c r="G1750" s="608" t="s">
        <v>3127</v>
      </c>
      <c r="H1750" s="609">
        <v>4.5</v>
      </c>
      <c r="I1750" s="608">
        <v>35</v>
      </c>
      <c r="J1750" s="610">
        <v>0</v>
      </c>
      <c r="K1750" s="609">
        <f t="shared" si="27"/>
        <v>157.5</v>
      </c>
      <c r="L1750" s="608" t="s">
        <v>3047</v>
      </c>
      <c r="M1750" s="608" t="s">
        <v>3073</v>
      </c>
      <c r="N1750" s="608" t="s">
        <v>3074</v>
      </c>
      <c r="O1750" s="608" t="s">
        <v>3075</v>
      </c>
      <c r="P1750" s="608" t="s">
        <v>988</v>
      </c>
      <c r="Q1750" s="608" t="s">
        <v>3128</v>
      </c>
    </row>
    <row r="1751" spans="1:17">
      <c r="A1751" s="611">
        <v>42827</v>
      </c>
      <c r="B1751" s="611">
        <v>42849</v>
      </c>
      <c r="C1751" s="611">
        <v>42830</v>
      </c>
      <c r="D1751" s="612" t="s">
        <v>3043</v>
      </c>
      <c r="E1751" s="612" t="s">
        <v>3200</v>
      </c>
      <c r="F1751" s="612" t="s">
        <v>3123</v>
      </c>
      <c r="G1751" s="612" t="s">
        <v>3201</v>
      </c>
      <c r="H1751" s="613">
        <v>39</v>
      </c>
      <c r="I1751" s="612">
        <v>15</v>
      </c>
      <c r="J1751" s="614">
        <v>0</v>
      </c>
      <c r="K1751" s="613">
        <f t="shared" si="27"/>
        <v>585</v>
      </c>
      <c r="L1751" s="612" t="s">
        <v>3047</v>
      </c>
      <c r="M1751" s="612" t="s">
        <v>3073</v>
      </c>
      <c r="N1751" s="612" t="s">
        <v>3074</v>
      </c>
      <c r="O1751" s="612" t="s">
        <v>3075</v>
      </c>
      <c r="P1751" s="612" t="s">
        <v>988</v>
      </c>
      <c r="Q1751" s="612" t="s">
        <v>3139</v>
      </c>
    </row>
    <row r="1752" spans="1:17">
      <c r="A1752" s="607">
        <v>42096</v>
      </c>
      <c r="B1752" s="607">
        <v>42129</v>
      </c>
      <c r="C1752" s="607">
        <v>42102</v>
      </c>
      <c r="D1752" s="608" t="s">
        <v>3288</v>
      </c>
      <c r="E1752" s="608" t="s">
        <v>3225</v>
      </c>
      <c r="F1752" s="608" t="s">
        <v>3108</v>
      </c>
      <c r="G1752" s="608" t="s">
        <v>3226</v>
      </c>
      <c r="H1752" s="609">
        <v>46</v>
      </c>
      <c r="I1752" s="608">
        <v>10</v>
      </c>
      <c r="J1752" s="610">
        <v>0.2</v>
      </c>
      <c r="K1752" s="609">
        <f t="shared" si="27"/>
        <v>460</v>
      </c>
      <c r="L1752" s="608" t="s">
        <v>3047</v>
      </c>
      <c r="M1752" s="608" t="s">
        <v>3381</v>
      </c>
      <c r="N1752" s="608" t="s">
        <v>3382</v>
      </c>
      <c r="O1752" s="608" t="s">
        <v>3383</v>
      </c>
      <c r="P1752" s="608" t="s">
        <v>982</v>
      </c>
      <c r="Q1752" s="608" t="s">
        <v>3055</v>
      </c>
    </row>
    <row r="1753" spans="1:17">
      <c r="A1753" s="611">
        <v>43192</v>
      </c>
      <c r="B1753" s="611">
        <v>43220</v>
      </c>
      <c r="C1753" s="611">
        <v>43196</v>
      </c>
      <c r="D1753" s="612" t="s">
        <v>3288</v>
      </c>
      <c r="E1753" s="612" t="s">
        <v>3272</v>
      </c>
      <c r="F1753" s="612" t="s">
        <v>3108</v>
      </c>
      <c r="G1753" s="612" t="s">
        <v>3131</v>
      </c>
      <c r="H1753" s="613">
        <v>14</v>
      </c>
      <c r="I1753" s="612">
        <v>24</v>
      </c>
      <c r="J1753" s="614">
        <v>0.2</v>
      </c>
      <c r="K1753" s="613">
        <f t="shared" si="27"/>
        <v>336</v>
      </c>
      <c r="L1753" s="612" t="s">
        <v>3047</v>
      </c>
      <c r="M1753" s="612" t="s">
        <v>3381</v>
      </c>
      <c r="N1753" s="612" t="s">
        <v>3382</v>
      </c>
      <c r="O1753" s="612" t="s">
        <v>3383</v>
      </c>
      <c r="P1753" s="612" t="s">
        <v>982</v>
      </c>
      <c r="Q1753" s="612" t="s">
        <v>3183</v>
      </c>
    </row>
    <row r="1754" spans="1:17">
      <c r="A1754" s="607">
        <v>43192</v>
      </c>
      <c r="B1754" s="607">
        <v>43211</v>
      </c>
      <c r="C1754" s="607">
        <v>43192</v>
      </c>
      <c r="D1754" s="608" t="s">
        <v>3288</v>
      </c>
      <c r="E1754" s="608" t="s">
        <v>3052</v>
      </c>
      <c r="F1754" s="608" t="s">
        <v>3053</v>
      </c>
      <c r="G1754" s="608" t="s">
        <v>3054</v>
      </c>
      <c r="H1754" s="609">
        <v>14</v>
      </c>
      <c r="I1754" s="608">
        <v>10</v>
      </c>
      <c r="J1754" s="610">
        <v>0.2</v>
      </c>
      <c r="K1754" s="609">
        <f t="shared" si="27"/>
        <v>140</v>
      </c>
      <c r="L1754" s="608" t="s">
        <v>3047</v>
      </c>
      <c r="M1754" s="608" t="s">
        <v>3381</v>
      </c>
      <c r="N1754" s="608" t="s">
        <v>3382</v>
      </c>
      <c r="O1754" s="608" t="s">
        <v>3383</v>
      </c>
      <c r="P1754" s="608" t="s">
        <v>982</v>
      </c>
      <c r="Q1754" s="608" t="s">
        <v>3055</v>
      </c>
    </row>
    <row r="1755" spans="1:17">
      <c r="A1755" s="611">
        <v>42828</v>
      </c>
      <c r="B1755" s="611">
        <v>42918</v>
      </c>
      <c r="C1755" s="611">
        <v>42831</v>
      </c>
      <c r="D1755" s="612" t="s">
        <v>3084</v>
      </c>
      <c r="E1755" s="612" t="s">
        <v>3233</v>
      </c>
      <c r="F1755" s="612" t="s">
        <v>3077</v>
      </c>
      <c r="G1755" s="612" t="s">
        <v>3234</v>
      </c>
      <c r="H1755" s="613">
        <v>31</v>
      </c>
      <c r="I1755" s="612">
        <v>20</v>
      </c>
      <c r="J1755" s="614">
        <v>0.1</v>
      </c>
      <c r="K1755" s="613">
        <f t="shared" si="27"/>
        <v>620</v>
      </c>
      <c r="L1755" s="612" t="s">
        <v>3072</v>
      </c>
      <c r="M1755" s="612" t="s">
        <v>3248</v>
      </c>
      <c r="N1755" s="612" t="s">
        <v>3249</v>
      </c>
      <c r="O1755" s="612" t="s">
        <v>3250</v>
      </c>
      <c r="P1755" s="612" t="s">
        <v>1303</v>
      </c>
      <c r="Q1755" s="612" t="s">
        <v>3121</v>
      </c>
    </row>
    <row r="1756" spans="1:17">
      <c r="A1756" s="607">
        <v>43193</v>
      </c>
      <c r="B1756" s="607">
        <v>43218</v>
      </c>
      <c r="C1756" s="607">
        <v>43199</v>
      </c>
      <c r="D1756" s="608" t="s">
        <v>3084</v>
      </c>
      <c r="E1756" s="608" t="s">
        <v>3243</v>
      </c>
      <c r="F1756" s="608" t="s">
        <v>3061</v>
      </c>
      <c r="G1756" s="608" t="s">
        <v>3244</v>
      </c>
      <c r="H1756" s="609">
        <v>45.6</v>
      </c>
      <c r="I1756" s="608">
        <v>30</v>
      </c>
      <c r="J1756" s="610">
        <v>0.1</v>
      </c>
      <c r="K1756" s="609">
        <f t="shared" si="27"/>
        <v>1368</v>
      </c>
      <c r="L1756" s="608" t="s">
        <v>3072</v>
      </c>
      <c r="M1756" s="608" t="s">
        <v>3248</v>
      </c>
      <c r="N1756" s="608" t="s">
        <v>3249</v>
      </c>
      <c r="O1756" s="608" t="s">
        <v>3250</v>
      </c>
      <c r="P1756" s="608" t="s">
        <v>1303</v>
      </c>
      <c r="Q1756" s="608" t="s">
        <v>3150</v>
      </c>
    </row>
    <row r="1757" spans="1:17">
      <c r="A1757" s="611">
        <v>43193</v>
      </c>
      <c r="B1757" s="611">
        <v>43205</v>
      </c>
      <c r="C1757" s="611">
        <v>43200</v>
      </c>
      <c r="D1757" s="612" t="s">
        <v>3084</v>
      </c>
      <c r="E1757" s="612" t="s">
        <v>3260</v>
      </c>
      <c r="F1757" s="612" t="s">
        <v>3108</v>
      </c>
      <c r="G1757" s="612" t="s">
        <v>3261</v>
      </c>
      <c r="H1757" s="613">
        <v>7.75</v>
      </c>
      <c r="I1757" s="612">
        <v>6</v>
      </c>
      <c r="J1757" s="614">
        <v>0</v>
      </c>
      <c r="K1757" s="613">
        <f t="shared" si="27"/>
        <v>46.5</v>
      </c>
      <c r="L1757" s="612" t="s">
        <v>3072</v>
      </c>
      <c r="M1757" s="612" t="s">
        <v>3248</v>
      </c>
      <c r="N1757" s="612" t="s">
        <v>3249</v>
      </c>
      <c r="O1757" s="612" t="s">
        <v>3250</v>
      </c>
      <c r="P1757" s="612" t="s">
        <v>1303</v>
      </c>
      <c r="Q1757" s="612" t="s">
        <v>3150</v>
      </c>
    </row>
    <row r="1758" spans="1:17">
      <c r="A1758" s="607">
        <v>42828</v>
      </c>
      <c r="B1758" s="607">
        <v>42898</v>
      </c>
      <c r="C1758" s="607">
        <v>42834</v>
      </c>
      <c r="D1758" s="608" t="s">
        <v>3084</v>
      </c>
      <c r="E1758" s="608" t="s">
        <v>3140</v>
      </c>
      <c r="F1758" s="608" t="s">
        <v>3077</v>
      </c>
      <c r="G1758" s="608" t="s">
        <v>3141</v>
      </c>
      <c r="H1758" s="609">
        <v>19</v>
      </c>
      <c r="I1758" s="608">
        <v>25</v>
      </c>
      <c r="J1758" s="610">
        <v>0.15</v>
      </c>
      <c r="K1758" s="609">
        <f t="shared" si="27"/>
        <v>475</v>
      </c>
      <c r="L1758" s="608" t="s">
        <v>3063</v>
      </c>
      <c r="M1758" s="608" t="s">
        <v>3073</v>
      </c>
      <c r="N1758" s="608" t="s">
        <v>3074</v>
      </c>
      <c r="O1758" s="608" t="s">
        <v>3075</v>
      </c>
      <c r="P1758" s="608" t="s">
        <v>988</v>
      </c>
      <c r="Q1758" s="608" t="s">
        <v>3142</v>
      </c>
    </row>
    <row r="1759" spans="1:17">
      <c r="A1759" s="611">
        <v>42463</v>
      </c>
      <c r="B1759" s="611">
        <v>42552</v>
      </c>
      <c r="C1759" s="611">
        <v>42467</v>
      </c>
      <c r="D1759" s="612" t="s">
        <v>3084</v>
      </c>
      <c r="E1759" s="612" t="s">
        <v>3338</v>
      </c>
      <c r="F1759" s="612" t="s">
        <v>3053</v>
      </c>
      <c r="G1759" s="612" t="s">
        <v>3339</v>
      </c>
      <c r="H1759" s="613">
        <v>7</v>
      </c>
      <c r="I1759" s="612">
        <v>12</v>
      </c>
      <c r="J1759" s="614">
        <v>0.15</v>
      </c>
      <c r="K1759" s="613">
        <f t="shared" si="27"/>
        <v>84</v>
      </c>
      <c r="L1759" s="612" t="s">
        <v>3063</v>
      </c>
      <c r="M1759" s="612" t="s">
        <v>3073</v>
      </c>
      <c r="N1759" s="612" t="s">
        <v>3074</v>
      </c>
      <c r="O1759" s="612" t="s">
        <v>3075</v>
      </c>
      <c r="P1759" s="612" t="s">
        <v>988</v>
      </c>
      <c r="Q1759" s="612" t="s">
        <v>3067</v>
      </c>
    </row>
    <row r="1760" spans="1:17">
      <c r="A1760" s="607">
        <v>43193</v>
      </c>
      <c r="B1760" s="607">
        <v>43230</v>
      </c>
      <c r="C1760" s="607">
        <v>43203</v>
      </c>
      <c r="D1760" s="608" t="s">
        <v>3071</v>
      </c>
      <c r="E1760" s="608" t="s">
        <v>3241</v>
      </c>
      <c r="F1760" s="608" t="s">
        <v>3077</v>
      </c>
      <c r="G1760" s="608" t="s">
        <v>3242</v>
      </c>
      <c r="H1760" s="609">
        <v>6</v>
      </c>
      <c r="I1760" s="608">
        <v>10</v>
      </c>
      <c r="J1760" s="610">
        <v>0</v>
      </c>
      <c r="K1760" s="609">
        <f t="shared" si="27"/>
        <v>60</v>
      </c>
      <c r="L1760" s="608" t="s">
        <v>3047</v>
      </c>
      <c r="M1760" s="608" t="s">
        <v>3321</v>
      </c>
      <c r="N1760" s="608" t="s">
        <v>3322</v>
      </c>
      <c r="O1760" s="608" t="s">
        <v>3169</v>
      </c>
      <c r="P1760" s="608" t="s">
        <v>1036</v>
      </c>
      <c r="Q1760" s="608" t="s">
        <v>3070</v>
      </c>
    </row>
    <row r="1761" spans="1:17">
      <c r="A1761" s="611">
        <v>42828</v>
      </c>
      <c r="B1761" s="611">
        <v>42840</v>
      </c>
      <c r="C1761" s="611">
        <v>42834</v>
      </c>
      <c r="D1761" s="612" t="s">
        <v>3071</v>
      </c>
      <c r="E1761" s="612" t="s">
        <v>3056</v>
      </c>
      <c r="F1761" s="612" t="s">
        <v>3045</v>
      </c>
      <c r="G1761" s="612" t="s">
        <v>3057</v>
      </c>
      <c r="H1761" s="613">
        <v>21</v>
      </c>
      <c r="I1761" s="612">
        <v>2</v>
      </c>
      <c r="J1761" s="614">
        <v>0</v>
      </c>
      <c r="K1761" s="613">
        <f t="shared" si="27"/>
        <v>42</v>
      </c>
      <c r="L1761" s="612" t="s">
        <v>3047</v>
      </c>
      <c r="M1761" s="612" t="s">
        <v>3321</v>
      </c>
      <c r="N1761" s="612" t="s">
        <v>3322</v>
      </c>
      <c r="O1761" s="612" t="s">
        <v>3169</v>
      </c>
      <c r="P1761" s="612" t="s">
        <v>1036</v>
      </c>
      <c r="Q1761" s="612" t="s">
        <v>3058</v>
      </c>
    </row>
    <row r="1762" spans="1:17">
      <c r="A1762" s="607">
        <v>42097</v>
      </c>
      <c r="B1762" s="607">
        <v>42166</v>
      </c>
      <c r="C1762" s="607">
        <v>42103</v>
      </c>
      <c r="D1762" s="608" t="s">
        <v>3071</v>
      </c>
      <c r="E1762" s="608" t="s">
        <v>3265</v>
      </c>
      <c r="F1762" s="608" t="s">
        <v>3104</v>
      </c>
      <c r="G1762" s="608" t="s">
        <v>3266</v>
      </c>
      <c r="H1762" s="609">
        <v>9.1999999999999993</v>
      </c>
      <c r="I1762" s="608">
        <v>7</v>
      </c>
      <c r="J1762" s="610">
        <v>0</v>
      </c>
      <c r="K1762" s="609">
        <f t="shared" si="27"/>
        <v>64.399999999999991</v>
      </c>
      <c r="L1762" s="608" t="s">
        <v>3047</v>
      </c>
      <c r="M1762" s="608" t="s">
        <v>3321</v>
      </c>
      <c r="N1762" s="608" t="s">
        <v>3322</v>
      </c>
      <c r="O1762" s="608" t="s">
        <v>3169</v>
      </c>
      <c r="P1762" s="608" t="s">
        <v>1036</v>
      </c>
      <c r="Q1762" s="608" t="s">
        <v>3106</v>
      </c>
    </row>
    <row r="1763" spans="1:17">
      <c r="A1763" s="611">
        <v>42463</v>
      </c>
      <c r="B1763" s="611">
        <v>42520</v>
      </c>
      <c r="C1763" s="611">
        <v>42467</v>
      </c>
      <c r="D1763" s="612" t="s">
        <v>3071</v>
      </c>
      <c r="E1763" s="612" t="s">
        <v>3044</v>
      </c>
      <c r="F1763" s="612" t="s">
        <v>3045</v>
      </c>
      <c r="G1763" s="612" t="s">
        <v>3046</v>
      </c>
      <c r="H1763" s="613">
        <v>34.799999999999997</v>
      </c>
      <c r="I1763" s="612">
        <v>10</v>
      </c>
      <c r="J1763" s="614">
        <v>0</v>
      </c>
      <c r="K1763" s="613">
        <f t="shared" si="27"/>
        <v>348</v>
      </c>
      <c r="L1763" s="612" t="s">
        <v>3047</v>
      </c>
      <c r="M1763" s="612" t="s">
        <v>3321</v>
      </c>
      <c r="N1763" s="612" t="s">
        <v>3322</v>
      </c>
      <c r="O1763" s="612" t="s">
        <v>3169</v>
      </c>
      <c r="P1763" s="612" t="s">
        <v>1036</v>
      </c>
      <c r="Q1763" s="612" t="s">
        <v>3051</v>
      </c>
    </row>
    <row r="1764" spans="1:17">
      <c r="A1764" s="607">
        <v>42098</v>
      </c>
      <c r="B1764" s="607">
        <v>42196</v>
      </c>
      <c r="C1764" s="607">
        <v>42105</v>
      </c>
      <c r="D1764" s="608" t="s">
        <v>3071</v>
      </c>
      <c r="E1764" s="608" t="s">
        <v>3210</v>
      </c>
      <c r="F1764" s="608" t="s">
        <v>3108</v>
      </c>
      <c r="G1764" s="608" t="s">
        <v>3211</v>
      </c>
      <c r="H1764" s="609">
        <v>18</v>
      </c>
      <c r="I1764" s="608">
        <v>20</v>
      </c>
      <c r="J1764" s="610">
        <v>0</v>
      </c>
      <c r="K1764" s="609">
        <f t="shared" si="27"/>
        <v>360</v>
      </c>
      <c r="L1764" s="608" t="s">
        <v>3063</v>
      </c>
      <c r="M1764" s="608" t="s">
        <v>3484</v>
      </c>
      <c r="N1764" s="608" t="s">
        <v>3485</v>
      </c>
      <c r="O1764" s="608" t="s">
        <v>3486</v>
      </c>
      <c r="P1764" s="608" t="s">
        <v>982</v>
      </c>
      <c r="Q1764" s="608" t="s">
        <v>3115</v>
      </c>
    </row>
    <row r="1765" spans="1:17">
      <c r="A1765" s="611">
        <v>42464</v>
      </c>
      <c r="B1765" s="611">
        <v>42466</v>
      </c>
      <c r="C1765" s="611">
        <v>42472</v>
      </c>
      <c r="D1765" s="612" t="s">
        <v>3071</v>
      </c>
      <c r="E1765" s="612" t="s">
        <v>3338</v>
      </c>
      <c r="F1765" s="612" t="s">
        <v>3053</v>
      </c>
      <c r="G1765" s="612" t="s">
        <v>3339</v>
      </c>
      <c r="H1765" s="613">
        <v>7</v>
      </c>
      <c r="I1765" s="612">
        <v>5</v>
      </c>
      <c r="J1765" s="614">
        <v>0</v>
      </c>
      <c r="K1765" s="613">
        <f t="shared" si="27"/>
        <v>35</v>
      </c>
      <c r="L1765" s="612" t="s">
        <v>3063</v>
      </c>
      <c r="M1765" s="612" t="s">
        <v>3484</v>
      </c>
      <c r="N1765" s="612" t="s">
        <v>3485</v>
      </c>
      <c r="O1765" s="612" t="s">
        <v>3486</v>
      </c>
      <c r="P1765" s="612" t="s">
        <v>982</v>
      </c>
      <c r="Q1765" s="612" t="s">
        <v>3067</v>
      </c>
    </row>
    <row r="1766" spans="1:17">
      <c r="A1766" s="607">
        <v>43194</v>
      </c>
      <c r="B1766" s="607">
        <v>43216</v>
      </c>
      <c r="C1766" s="607">
        <v>43194</v>
      </c>
      <c r="D1766" s="608" t="s">
        <v>3071</v>
      </c>
      <c r="E1766" s="608" t="s">
        <v>3103</v>
      </c>
      <c r="F1766" s="608" t="s">
        <v>3104</v>
      </c>
      <c r="G1766" s="608" t="s">
        <v>3105</v>
      </c>
      <c r="H1766" s="609">
        <v>81</v>
      </c>
      <c r="I1766" s="608">
        <v>5</v>
      </c>
      <c r="J1766" s="610">
        <v>0</v>
      </c>
      <c r="K1766" s="609">
        <f t="shared" si="27"/>
        <v>405</v>
      </c>
      <c r="L1766" s="608" t="s">
        <v>3063</v>
      </c>
      <c r="M1766" s="608" t="s">
        <v>3484</v>
      </c>
      <c r="N1766" s="608" t="s">
        <v>3485</v>
      </c>
      <c r="O1766" s="608" t="s">
        <v>3486</v>
      </c>
      <c r="P1766" s="608" t="s">
        <v>982</v>
      </c>
      <c r="Q1766" s="608" t="s">
        <v>3106</v>
      </c>
    </row>
    <row r="1767" spans="1:17">
      <c r="A1767" s="611">
        <v>42098</v>
      </c>
      <c r="B1767" s="611">
        <v>42115</v>
      </c>
      <c r="C1767" s="611">
        <v>42104</v>
      </c>
      <c r="D1767" s="612" t="s">
        <v>3158</v>
      </c>
      <c r="E1767" s="612" t="s">
        <v>3210</v>
      </c>
      <c r="F1767" s="612" t="s">
        <v>3108</v>
      </c>
      <c r="G1767" s="612" t="s">
        <v>3211</v>
      </c>
      <c r="H1767" s="613">
        <v>18</v>
      </c>
      <c r="I1767" s="612">
        <v>5</v>
      </c>
      <c r="J1767" s="614">
        <v>0</v>
      </c>
      <c r="K1767" s="613">
        <f t="shared" si="27"/>
        <v>90</v>
      </c>
      <c r="L1767" s="612" t="s">
        <v>3063</v>
      </c>
      <c r="M1767" s="612" t="s">
        <v>3398</v>
      </c>
      <c r="N1767" s="612" t="s">
        <v>3399</v>
      </c>
      <c r="O1767" s="612" t="s">
        <v>3400</v>
      </c>
      <c r="P1767" s="612" t="s">
        <v>1461</v>
      </c>
      <c r="Q1767" s="612" t="s">
        <v>3115</v>
      </c>
    </row>
    <row r="1768" spans="1:17">
      <c r="A1768" s="607">
        <v>43194</v>
      </c>
      <c r="B1768" s="607">
        <v>43196</v>
      </c>
      <c r="C1768" s="607">
        <v>43198</v>
      </c>
      <c r="D1768" s="608" t="s">
        <v>3158</v>
      </c>
      <c r="E1768" s="608" t="s">
        <v>3362</v>
      </c>
      <c r="F1768" s="608" t="s">
        <v>3104</v>
      </c>
      <c r="G1768" s="608" t="s">
        <v>3363</v>
      </c>
      <c r="H1768" s="609">
        <v>9.5</v>
      </c>
      <c r="I1768" s="608">
        <v>5</v>
      </c>
      <c r="J1768" s="610">
        <v>0</v>
      </c>
      <c r="K1768" s="609">
        <f t="shared" si="27"/>
        <v>47.5</v>
      </c>
      <c r="L1768" s="608" t="s">
        <v>3063</v>
      </c>
      <c r="M1768" s="608" t="s">
        <v>3398</v>
      </c>
      <c r="N1768" s="608" t="s">
        <v>3399</v>
      </c>
      <c r="O1768" s="608" t="s">
        <v>3400</v>
      </c>
      <c r="P1768" s="608" t="s">
        <v>1461</v>
      </c>
      <c r="Q1768" s="608" t="s">
        <v>3367</v>
      </c>
    </row>
    <row r="1769" spans="1:17">
      <c r="A1769" s="611">
        <v>42098</v>
      </c>
      <c r="B1769" s="611">
        <v>42198</v>
      </c>
      <c r="C1769" s="611">
        <v>42108</v>
      </c>
      <c r="D1769" s="612" t="s">
        <v>3059</v>
      </c>
      <c r="E1769" s="612" t="s">
        <v>3148</v>
      </c>
      <c r="F1769" s="612" t="s">
        <v>3081</v>
      </c>
      <c r="G1769" s="612" t="s">
        <v>3149</v>
      </c>
      <c r="H1769" s="613">
        <v>13</v>
      </c>
      <c r="I1769" s="612">
        <v>15</v>
      </c>
      <c r="J1769" s="614">
        <v>0</v>
      </c>
      <c r="K1769" s="613">
        <f t="shared" si="27"/>
        <v>195</v>
      </c>
      <c r="L1769" s="612" t="s">
        <v>3063</v>
      </c>
      <c r="M1769" s="612" t="s">
        <v>3212</v>
      </c>
      <c r="N1769" s="612" t="s">
        <v>3213</v>
      </c>
      <c r="O1769" s="612" t="s">
        <v>3214</v>
      </c>
      <c r="P1769" s="612" t="s">
        <v>910</v>
      </c>
      <c r="Q1769" s="612" t="s">
        <v>3150</v>
      </c>
    </row>
    <row r="1770" spans="1:17">
      <c r="A1770" s="607">
        <v>42464</v>
      </c>
      <c r="B1770" s="607">
        <v>42506</v>
      </c>
      <c r="C1770" s="607">
        <v>42465</v>
      </c>
      <c r="D1770" s="608" t="s">
        <v>3059</v>
      </c>
      <c r="E1770" s="608" t="s">
        <v>3165</v>
      </c>
      <c r="F1770" s="608" t="s">
        <v>3104</v>
      </c>
      <c r="G1770" s="608" t="s">
        <v>3166</v>
      </c>
      <c r="H1770" s="609">
        <v>10</v>
      </c>
      <c r="I1770" s="608">
        <v>60</v>
      </c>
      <c r="J1770" s="610">
        <v>0</v>
      </c>
      <c r="K1770" s="609">
        <f t="shared" si="27"/>
        <v>600</v>
      </c>
      <c r="L1770" s="608" t="s">
        <v>3063</v>
      </c>
      <c r="M1770" s="608" t="s">
        <v>3212</v>
      </c>
      <c r="N1770" s="608" t="s">
        <v>3213</v>
      </c>
      <c r="O1770" s="608" t="s">
        <v>3214</v>
      </c>
      <c r="P1770" s="608" t="s">
        <v>910</v>
      </c>
      <c r="Q1770" s="608" t="s">
        <v>3106</v>
      </c>
    </row>
    <row r="1771" spans="1:17">
      <c r="A1771" s="611">
        <v>42829</v>
      </c>
      <c r="B1771" s="611">
        <v>42863</v>
      </c>
      <c r="C1771" s="611">
        <v>42839</v>
      </c>
      <c r="D1771" s="612" t="s">
        <v>3059</v>
      </c>
      <c r="E1771" s="612" t="s">
        <v>3260</v>
      </c>
      <c r="F1771" s="612" t="s">
        <v>3108</v>
      </c>
      <c r="G1771" s="612" t="s">
        <v>3261</v>
      </c>
      <c r="H1771" s="613">
        <v>7.75</v>
      </c>
      <c r="I1771" s="612">
        <v>49</v>
      </c>
      <c r="J1771" s="614">
        <v>0</v>
      </c>
      <c r="K1771" s="613">
        <f t="shared" si="27"/>
        <v>379.75</v>
      </c>
      <c r="L1771" s="612" t="s">
        <v>3063</v>
      </c>
      <c r="M1771" s="612" t="s">
        <v>3212</v>
      </c>
      <c r="N1771" s="612" t="s">
        <v>3213</v>
      </c>
      <c r="O1771" s="612" t="s">
        <v>3214</v>
      </c>
      <c r="P1771" s="612" t="s">
        <v>910</v>
      </c>
      <c r="Q1771" s="612" t="s">
        <v>3150</v>
      </c>
    </row>
    <row r="1772" spans="1:17">
      <c r="A1772" s="607">
        <v>42465</v>
      </c>
      <c r="B1772" s="607">
        <v>42493</v>
      </c>
      <c r="C1772" s="607">
        <v>42471</v>
      </c>
      <c r="D1772" s="608" t="s">
        <v>3071</v>
      </c>
      <c r="E1772" s="608" t="s">
        <v>3151</v>
      </c>
      <c r="F1772" s="608" t="s">
        <v>3104</v>
      </c>
      <c r="G1772" s="608" t="s">
        <v>3152</v>
      </c>
      <c r="H1772" s="609">
        <v>43.9</v>
      </c>
      <c r="I1772" s="608">
        <v>25</v>
      </c>
      <c r="J1772" s="610">
        <v>0</v>
      </c>
      <c r="K1772" s="609">
        <f t="shared" si="27"/>
        <v>1097.5</v>
      </c>
      <c r="L1772" s="608" t="s">
        <v>3047</v>
      </c>
      <c r="M1772" s="608" t="s">
        <v>3096</v>
      </c>
      <c r="N1772" s="608" t="s">
        <v>3097</v>
      </c>
      <c r="O1772" s="608" t="s">
        <v>3098</v>
      </c>
      <c r="P1772" s="608" t="s">
        <v>944</v>
      </c>
      <c r="Q1772" s="608" t="s">
        <v>3157</v>
      </c>
    </row>
    <row r="1773" spans="1:17">
      <c r="A1773" s="611">
        <v>42830</v>
      </c>
      <c r="B1773" s="611">
        <v>42902</v>
      </c>
      <c r="C1773" s="611">
        <v>42836</v>
      </c>
      <c r="D1773" s="612" t="s">
        <v>3071</v>
      </c>
      <c r="E1773" s="612" t="s">
        <v>3332</v>
      </c>
      <c r="F1773" s="612" t="s">
        <v>3077</v>
      </c>
      <c r="G1773" s="612" t="s">
        <v>3333</v>
      </c>
      <c r="H1773" s="613">
        <v>13.25</v>
      </c>
      <c r="I1773" s="612">
        <v>30</v>
      </c>
      <c r="J1773" s="614">
        <v>0.2</v>
      </c>
      <c r="K1773" s="613">
        <f t="shared" si="27"/>
        <v>397.5</v>
      </c>
      <c r="L1773" s="612" t="s">
        <v>3047</v>
      </c>
      <c r="M1773" s="612" t="s">
        <v>3096</v>
      </c>
      <c r="N1773" s="612" t="s">
        <v>3097</v>
      </c>
      <c r="O1773" s="612" t="s">
        <v>3098</v>
      </c>
      <c r="P1773" s="612" t="s">
        <v>944</v>
      </c>
      <c r="Q1773" s="612" t="s">
        <v>3334</v>
      </c>
    </row>
    <row r="1774" spans="1:17">
      <c r="A1774" s="607">
        <v>42099</v>
      </c>
      <c r="B1774" s="607">
        <v>42106</v>
      </c>
      <c r="C1774" s="607">
        <v>42100</v>
      </c>
      <c r="D1774" s="608" t="s">
        <v>3071</v>
      </c>
      <c r="E1774" s="608" t="s">
        <v>3165</v>
      </c>
      <c r="F1774" s="608" t="s">
        <v>3104</v>
      </c>
      <c r="G1774" s="608" t="s">
        <v>3166</v>
      </c>
      <c r="H1774" s="609">
        <v>10</v>
      </c>
      <c r="I1774" s="608">
        <v>36</v>
      </c>
      <c r="J1774" s="610">
        <v>0</v>
      </c>
      <c r="K1774" s="609">
        <f t="shared" si="27"/>
        <v>360</v>
      </c>
      <c r="L1774" s="608" t="s">
        <v>3047</v>
      </c>
      <c r="M1774" s="608" t="s">
        <v>3096</v>
      </c>
      <c r="N1774" s="608" t="s">
        <v>3097</v>
      </c>
      <c r="O1774" s="608" t="s">
        <v>3098</v>
      </c>
      <c r="P1774" s="608" t="s">
        <v>944</v>
      </c>
      <c r="Q1774" s="608" t="s">
        <v>3106</v>
      </c>
    </row>
    <row r="1775" spans="1:17">
      <c r="A1775" s="611">
        <v>42830</v>
      </c>
      <c r="B1775" s="611">
        <v>42916</v>
      </c>
      <c r="C1775" s="611">
        <v>42837</v>
      </c>
      <c r="D1775" s="612" t="s">
        <v>3071</v>
      </c>
      <c r="E1775" s="612" t="s">
        <v>3122</v>
      </c>
      <c r="F1775" s="612" t="s">
        <v>3123</v>
      </c>
      <c r="G1775" s="612" t="s">
        <v>3124</v>
      </c>
      <c r="H1775" s="613">
        <v>24</v>
      </c>
      <c r="I1775" s="612">
        <v>25</v>
      </c>
      <c r="J1775" s="614">
        <v>0.2</v>
      </c>
      <c r="K1775" s="613">
        <f t="shared" si="27"/>
        <v>600</v>
      </c>
      <c r="L1775" s="612" t="s">
        <v>3047</v>
      </c>
      <c r="M1775" s="612" t="s">
        <v>3096</v>
      </c>
      <c r="N1775" s="612" t="s">
        <v>3097</v>
      </c>
      <c r="O1775" s="612" t="s">
        <v>3098</v>
      </c>
      <c r="P1775" s="612" t="s">
        <v>944</v>
      </c>
      <c r="Q1775" s="612" t="s">
        <v>3125</v>
      </c>
    </row>
    <row r="1776" spans="1:17">
      <c r="A1776" s="607">
        <v>42099</v>
      </c>
      <c r="B1776" s="607">
        <v>42195</v>
      </c>
      <c r="C1776" s="607">
        <v>42099</v>
      </c>
      <c r="D1776" s="608" t="s">
        <v>3071</v>
      </c>
      <c r="E1776" s="608" t="s">
        <v>3241</v>
      </c>
      <c r="F1776" s="608" t="s">
        <v>3077</v>
      </c>
      <c r="G1776" s="608" t="s">
        <v>3242</v>
      </c>
      <c r="H1776" s="609">
        <v>6</v>
      </c>
      <c r="I1776" s="608">
        <v>42</v>
      </c>
      <c r="J1776" s="610">
        <v>0.15</v>
      </c>
      <c r="K1776" s="609">
        <f t="shared" si="27"/>
        <v>252</v>
      </c>
      <c r="L1776" s="608" t="s">
        <v>3072</v>
      </c>
      <c r="M1776" s="608" t="s">
        <v>3132</v>
      </c>
      <c r="N1776" s="608" t="s">
        <v>3133</v>
      </c>
      <c r="O1776" s="608" t="s">
        <v>3134</v>
      </c>
      <c r="P1776" s="608" t="s">
        <v>930</v>
      </c>
      <c r="Q1776" s="608" t="s">
        <v>3070</v>
      </c>
    </row>
    <row r="1777" spans="1:17">
      <c r="A1777" s="611">
        <v>42465</v>
      </c>
      <c r="B1777" s="611">
        <v>42541</v>
      </c>
      <c r="C1777" s="611">
        <v>42469</v>
      </c>
      <c r="D1777" s="612" t="s">
        <v>3071</v>
      </c>
      <c r="E1777" s="612" t="s">
        <v>3091</v>
      </c>
      <c r="F1777" s="612" t="s">
        <v>3053</v>
      </c>
      <c r="G1777" s="612" t="s">
        <v>3092</v>
      </c>
      <c r="H1777" s="613">
        <v>19.5</v>
      </c>
      <c r="I1777" s="612">
        <v>30</v>
      </c>
      <c r="J1777" s="614">
        <v>0</v>
      </c>
      <c r="K1777" s="613">
        <f t="shared" si="27"/>
        <v>585</v>
      </c>
      <c r="L1777" s="612" t="s">
        <v>3072</v>
      </c>
      <c r="M1777" s="612" t="s">
        <v>3132</v>
      </c>
      <c r="N1777" s="612" t="s">
        <v>3133</v>
      </c>
      <c r="O1777" s="612" t="s">
        <v>3134</v>
      </c>
      <c r="P1777" s="612" t="s">
        <v>930</v>
      </c>
      <c r="Q1777" s="612" t="s">
        <v>3093</v>
      </c>
    </row>
    <row r="1778" spans="1:17">
      <c r="A1778" s="607">
        <v>42099</v>
      </c>
      <c r="B1778" s="607">
        <v>42173</v>
      </c>
      <c r="C1778" s="607">
        <v>42104</v>
      </c>
      <c r="D1778" s="608" t="s">
        <v>3184</v>
      </c>
      <c r="E1778" s="608" t="s">
        <v>3177</v>
      </c>
      <c r="F1778" s="608" t="s">
        <v>3104</v>
      </c>
      <c r="G1778" s="608" t="s">
        <v>3178</v>
      </c>
      <c r="H1778" s="609">
        <v>49.3</v>
      </c>
      <c r="I1778" s="608">
        <v>14</v>
      </c>
      <c r="J1778" s="610">
        <v>0.1</v>
      </c>
      <c r="K1778" s="609">
        <f t="shared" si="27"/>
        <v>690.19999999999993</v>
      </c>
      <c r="L1778" s="608" t="s">
        <v>3063</v>
      </c>
      <c r="M1778" s="608" t="s">
        <v>3359</v>
      </c>
      <c r="N1778" s="608" t="s">
        <v>3360</v>
      </c>
      <c r="O1778" s="608" t="s">
        <v>3361</v>
      </c>
      <c r="P1778" s="608" t="s">
        <v>982</v>
      </c>
      <c r="Q1778" s="608" t="s">
        <v>3179</v>
      </c>
    </row>
    <row r="1779" spans="1:17">
      <c r="A1779" s="611">
        <v>42830</v>
      </c>
      <c r="B1779" s="611">
        <v>42854</v>
      </c>
      <c r="C1779" s="611">
        <v>42838</v>
      </c>
      <c r="D1779" s="612" t="s">
        <v>3184</v>
      </c>
      <c r="E1779" s="612" t="s">
        <v>3260</v>
      </c>
      <c r="F1779" s="612" t="s">
        <v>3108</v>
      </c>
      <c r="G1779" s="612" t="s">
        <v>3261</v>
      </c>
      <c r="H1779" s="613">
        <v>7.75</v>
      </c>
      <c r="I1779" s="612">
        <v>20</v>
      </c>
      <c r="J1779" s="614">
        <v>0.1</v>
      </c>
      <c r="K1779" s="613">
        <f t="shared" si="27"/>
        <v>155</v>
      </c>
      <c r="L1779" s="612" t="s">
        <v>3063</v>
      </c>
      <c r="M1779" s="612" t="s">
        <v>3359</v>
      </c>
      <c r="N1779" s="612" t="s">
        <v>3360</v>
      </c>
      <c r="O1779" s="612" t="s">
        <v>3361</v>
      </c>
      <c r="P1779" s="612" t="s">
        <v>982</v>
      </c>
      <c r="Q1779" s="612" t="s">
        <v>3150</v>
      </c>
    </row>
    <row r="1780" spans="1:17">
      <c r="A1780" s="607">
        <v>43195</v>
      </c>
      <c r="B1780" s="607">
        <v>43222</v>
      </c>
      <c r="C1780" s="607">
        <v>43202</v>
      </c>
      <c r="D1780" s="608" t="s">
        <v>3184</v>
      </c>
      <c r="E1780" s="608" t="s">
        <v>3044</v>
      </c>
      <c r="F1780" s="608" t="s">
        <v>3045</v>
      </c>
      <c r="G1780" s="608" t="s">
        <v>3046</v>
      </c>
      <c r="H1780" s="609">
        <v>34.799999999999997</v>
      </c>
      <c r="I1780" s="608">
        <v>16</v>
      </c>
      <c r="J1780" s="610">
        <v>0</v>
      </c>
      <c r="K1780" s="609">
        <f t="shared" si="27"/>
        <v>556.79999999999995</v>
      </c>
      <c r="L1780" s="608" t="s">
        <v>3063</v>
      </c>
      <c r="M1780" s="608" t="s">
        <v>3359</v>
      </c>
      <c r="N1780" s="608" t="s">
        <v>3360</v>
      </c>
      <c r="O1780" s="608" t="s">
        <v>3361</v>
      </c>
      <c r="P1780" s="608" t="s">
        <v>982</v>
      </c>
      <c r="Q1780" s="608" t="s">
        <v>3051</v>
      </c>
    </row>
    <row r="1781" spans="1:17">
      <c r="A1781" s="611">
        <v>42099</v>
      </c>
      <c r="B1781" s="611">
        <v>42166</v>
      </c>
      <c r="C1781" s="611">
        <v>42107</v>
      </c>
      <c r="D1781" s="612" t="s">
        <v>3184</v>
      </c>
      <c r="E1781" s="612" t="s">
        <v>3137</v>
      </c>
      <c r="F1781" s="612" t="s">
        <v>3104</v>
      </c>
      <c r="G1781" s="612" t="s">
        <v>3138</v>
      </c>
      <c r="H1781" s="613">
        <v>17.45</v>
      </c>
      <c r="I1781" s="612">
        <v>30</v>
      </c>
      <c r="J1781" s="614">
        <v>0.1</v>
      </c>
      <c r="K1781" s="613">
        <f t="shared" si="27"/>
        <v>523.5</v>
      </c>
      <c r="L1781" s="612" t="s">
        <v>3063</v>
      </c>
      <c r="M1781" s="612" t="s">
        <v>3359</v>
      </c>
      <c r="N1781" s="612" t="s">
        <v>3360</v>
      </c>
      <c r="O1781" s="612" t="s">
        <v>3361</v>
      </c>
      <c r="P1781" s="612" t="s">
        <v>982</v>
      </c>
      <c r="Q1781" s="612" t="s">
        <v>3139</v>
      </c>
    </row>
    <row r="1782" spans="1:17">
      <c r="A1782" s="607">
        <v>42099</v>
      </c>
      <c r="B1782" s="607">
        <v>42167</v>
      </c>
      <c r="C1782" s="607">
        <v>42101</v>
      </c>
      <c r="D1782" s="608" t="s">
        <v>3059</v>
      </c>
      <c r="E1782" s="608" t="s">
        <v>3431</v>
      </c>
      <c r="F1782" s="608" t="s">
        <v>3081</v>
      </c>
      <c r="G1782" s="608" t="s">
        <v>3432</v>
      </c>
      <c r="H1782" s="609">
        <v>28.5</v>
      </c>
      <c r="I1782" s="608">
        <v>30</v>
      </c>
      <c r="J1782" s="610">
        <v>0</v>
      </c>
      <c r="K1782" s="609">
        <f t="shared" si="27"/>
        <v>855</v>
      </c>
      <c r="L1782" s="608" t="s">
        <v>3047</v>
      </c>
      <c r="M1782" s="608" t="s">
        <v>3335</v>
      </c>
      <c r="N1782" s="608" t="s">
        <v>3336</v>
      </c>
      <c r="O1782" s="608" t="s">
        <v>3337</v>
      </c>
      <c r="P1782" s="608" t="s">
        <v>389</v>
      </c>
      <c r="Q1782" s="608" t="s">
        <v>3179</v>
      </c>
    </row>
    <row r="1783" spans="1:17">
      <c r="A1783" s="611">
        <v>42830</v>
      </c>
      <c r="B1783" s="611">
        <v>42883</v>
      </c>
      <c r="C1783" s="611">
        <v>42830</v>
      </c>
      <c r="D1783" s="612" t="s">
        <v>3059</v>
      </c>
      <c r="E1783" s="612" t="s">
        <v>3143</v>
      </c>
      <c r="F1783" s="612" t="s">
        <v>3123</v>
      </c>
      <c r="G1783" s="612" t="s">
        <v>3144</v>
      </c>
      <c r="H1783" s="613">
        <v>32.799999999999997</v>
      </c>
      <c r="I1783" s="612">
        <v>2</v>
      </c>
      <c r="J1783" s="614">
        <v>0</v>
      </c>
      <c r="K1783" s="613">
        <f t="shared" si="27"/>
        <v>65.599999999999994</v>
      </c>
      <c r="L1783" s="612" t="s">
        <v>3047</v>
      </c>
      <c r="M1783" s="612" t="s">
        <v>3335</v>
      </c>
      <c r="N1783" s="612" t="s">
        <v>3336</v>
      </c>
      <c r="O1783" s="612" t="s">
        <v>3337</v>
      </c>
      <c r="P1783" s="612" t="s">
        <v>389</v>
      </c>
      <c r="Q1783" s="612" t="s">
        <v>3067</v>
      </c>
    </row>
    <row r="1784" spans="1:17">
      <c r="A1784" s="607">
        <v>43198</v>
      </c>
      <c r="B1784" s="607">
        <v>43232</v>
      </c>
      <c r="C1784" s="607">
        <v>43205</v>
      </c>
      <c r="D1784" s="608" t="s">
        <v>3084</v>
      </c>
      <c r="E1784" s="608" t="s">
        <v>3323</v>
      </c>
      <c r="F1784" s="608" t="s">
        <v>3081</v>
      </c>
      <c r="G1784" s="608" t="s">
        <v>3324</v>
      </c>
      <c r="H1784" s="609">
        <v>25</v>
      </c>
      <c r="I1784" s="608">
        <v>20</v>
      </c>
      <c r="J1784" s="610">
        <v>0</v>
      </c>
      <c r="K1784" s="609">
        <f t="shared" si="27"/>
        <v>500</v>
      </c>
      <c r="L1784" s="608" t="s">
        <v>3047</v>
      </c>
      <c r="M1784" s="608" t="s">
        <v>3257</v>
      </c>
      <c r="N1784" s="608" t="s">
        <v>3258</v>
      </c>
      <c r="O1784" s="608" t="s">
        <v>3259</v>
      </c>
      <c r="P1784" s="608" t="s">
        <v>910</v>
      </c>
      <c r="Q1784" s="608" t="s">
        <v>3191</v>
      </c>
    </row>
    <row r="1785" spans="1:17">
      <c r="A1785" s="611">
        <v>42833</v>
      </c>
      <c r="B1785" s="611">
        <v>42891</v>
      </c>
      <c r="C1785" s="611">
        <v>42835</v>
      </c>
      <c r="D1785" s="612" t="s">
        <v>3071</v>
      </c>
      <c r="E1785" s="612" t="s">
        <v>3300</v>
      </c>
      <c r="F1785" s="612" t="s">
        <v>3077</v>
      </c>
      <c r="G1785" s="612" t="s">
        <v>3301</v>
      </c>
      <c r="H1785" s="613">
        <v>62.5</v>
      </c>
      <c r="I1785" s="612">
        <v>4</v>
      </c>
      <c r="J1785" s="614">
        <v>0.25</v>
      </c>
      <c r="K1785" s="613">
        <f t="shared" si="27"/>
        <v>250</v>
      </c>
      <c r="L1785" s="612" t="s">
        <v>3047</v>
      </c>
      <c r="M1785" s="612" t="s">
        <v>3145</v>
      </c>
      <c r="N1785" s="612" t="s">
        <v>3146</v>
      </c>
      <c r="O1785" s="612" t="s">
        <v>3147</v>
      </c>
      <c r="P1785" s="612" t="s">
        <v>988</v>
      </c>
      <c r="Q1785" s="612" t="s">
        <v>3139</v>
      </c>
    </row>
    <row r="1786" spans="1:17">
      <c r="A1786" s="607">
        <v>42833</v>
      </c>
      <c r="B1786" s="607">
        <v>42859</v>
      </c>
      <c r="C1786" s="607">
        <v>42836</v>
      </c>
      <c r="D1786" s="608" t="s">
        <v>3071</v>
      </c>
      <c r="E1786" s="608" t="s">
        <v>3273</v>
      </c>
      <c r="F1786" s="608" t="s">
        <v>3108</v>
      </c>
      <c r="G1786" s="608" t="s">
        <v>3274</v>
      </c>
      <c r="H1786" s="609">
        <v>18</v>
      </c>
      <c r="I1786" s="608">
        <v>21</v>
      </c>
      <c r="J1786" s="610">
        <v>0</v>
      </c>
      <c r="K1786" s="609">
        <f t="shared" si="27"/>
        <v>378</v>
      </c>
      <c r="L1786" s="608" t="s">
        <v>3047</v>
      </c>
      <c r="M1786" s="608" t="s">
        <v>3145</v>
      </c>
      <c r="N1786" s="608" t="s">
        <v>3146</v>
      </c>
      <c r="O1786" s="608" t="s">
        <v>3147</v>
      </c>
      <c r="P1786" s="608" t="s">
        <v>988</v>
      </c>
      <c r="Q1786" s="608" t="s">
        <v>3135</v>
      </c>
    </row>
    <row r="1787" spans="1:17">
      <c r="A1787" s="611">
        <v>42102</v>
      </c>
      <c r="B1787" s="611">
        <v>42103</v>
      </c>
      <c r="C1787" s="611">
        <v>42106</v>
      </c>
      <c r="D1787" s="612" t="s">
        <v>3071</v>
      </c>
      <c r="E1787" s="612" t="s">
        <v>3370</v>
      </c>
      <c r="F1787" s="612" t="s">
        <v>3053</v>
      </c>
      <c r="G1787" s="612" t="s">
        <v>3371</v>
      </c>
      <c r="H1787" s="613">
        <v>9</v>
      </c>
      <c r="I1787" s="612">
        <v>8</v>
      </c>
      <c r="J1787" s="614">
        <v>0.25</v>
      </c>
      <c r="K1787" s="613">
        <f t="shared" si="27"/>
        <v>72</v>
      </c>
      <c r="L1787" s="612" t="s">
        <v>3047</v>
      </c>
      <c r="M1787" s="612" t="s">
        <v>3145</v>
      </c>
      <c r="N1787" s="612" t="s">
        <v>3146</v>
      </c>
      <c r="O1787" s="612" t="s">
        <v>3147</v>
      </c>
      <c r="P1787" s="612" t="s">
        <v>988</v>
      </c>
      <c r="Q1787" s="612" t="s">
        <v>3090</v>
      </c>
    </row>
    <row r="1788" spans="1:17">
      <c r="A1788" s="607">
        <v>43198</v>
      </c>
      <c r="B1788" s="607">
        <v>43212</v>
      </c>
      <c r="C1788" s="607">
        <v>43199</v>
      </c>
      <c r="D1788" s="608" t="s">
        <v>3084</v>
      </c>
      <c r="E1788" s="608" t="s">
        <v>3140</v>
      </c>
      <c r="F1788" s="608" t="s">
        <v>3077</v>
      </c>
      <c r="G1788" s="608" t="s">
        <v>3141</v>
      </c>
      <c r="H1788" s="609">
        <v>19</v>
      </c>
      <c r="I1788" s="608">
        <v>30</v>
      </c>
      <c r="J1788" s="610">
        <v>0.2</v>
      </c>
      <c r="K1788" s="609">
        <f t="shared" si="27"/>
        <v>570</v>
      </c>
      <c r="L1788" s="608" t="s">
        <v>3072</v>
      </c>
      <c r="M1788" s="608" t="s">
        <v>3458</v>
      </c>
      <c r="N1788" s="608" t="s">
        <v>3459</v>
      </c>
      <c r="O1788" s="608" t="s">
        <v>3460</v>
      </c>
      <c r="P1788" s="608" t="s">
        <v>3188</v>
      </c>
      <c r="Q1788" s="608" t="s">
        <v>3142</v>
      </c>
    </row>
    <row r="1789" spans="1:17">
      <c r="A1789" s="611">
        <v>42834</v>
      </c>
      <c r="B1789" s="611">
        <v>42903</v>
      </c>
      <c r="C1789" s="611">
        <v>42844</v>
      </c>
      <c r="D1789" s="612" t="s">
        <v>3288</v>
      </c>
      <c r="E1789" s="612" t="s">
        <v>3280</v>
      </c>
      <c r="F1789" s="612" t="s">
        <v>3108</v>
      </c>
      <c r="G1789" s="612" t="s">
        <v>3131</v>
      </c>
      <c r="H1789" s="613">
        <v>14</v>
      </c>
      <c r="I1789" s="612">
        <v>20</v>
      </c>
      <c r="J1789" s="614">
        <v>0</v>
      </c>
      <c r="K1789" s="613">
        <f t="shared" si="27"/>
        <v>280</v>
      </c>
      <c r="L1789" s="612" t="s">
        <v>3047</v>
      </c>
      <c r="M1789" s="612" t="s">
        <v>3456</v>
      </c>
      <c r="N1789" s="612" t="s">
        <v>3457</v>
      </c>
      <c r="O1789" s="612" t="s">
        <v>3430</v>
      </c>
      <c r="P1789" s="612" t="s">
        <v>2159</v>
      </c>
      <c r="Q1789" s="612" t="s">
        <v>3183</v>
      </c>
    </row>
    <row r="1790" spans="1:17">
      <c r="A1790" s="607">
        <v>43199</v>
      </c>
      <c r="B1790" s="607">
        <v>43246</v>
      </c>
      <c r="C1790" s="607">
        <v>43209</v>
      </c>
      <c r="D1790" s="608" t="s">
        <v>3288</v>
      </c>
      <c r="E1790" s="608" t="s">
        <v>3243</v>
      </c>
      <c r="F1790" s="608" t="s">
        <v>3061</v>
      </c>
      <c r="G1790" s="608" t="s">
        <v>3244</v>
      </c>
      <c r="H1790" s="609">
        <v>45.6</v>
      </c>
      <c r="I1790" s="608">
        <v>8</v>
      </c>
      <c r="J1790" s="610">
        <v>0</v>
      </c>
      <c r="K1790" s="609">
        <f t="shared" si="27"/>
        <v>364.8</v>
      </c>
      <c r="L1790" s="608" t="s">
        <v>3047</v>
      </c>
      <c r="M1790" s="608" t="s">
        <v>3456</v>
      </c>
      <c r="N1790" s="608" t="s">
        <v>3457</v>
      </c>
      <c r="O1790" s="608" t="s">
        <v>3430</v>
      </c>
      <c r="P1790" s="608" t="s">
        <v>2159</v>
      </c>
      <c r="Q1790" s="608" t="s">
        <v>3150</v>
      </c>
    </row>
    <row r="1791" spans="1:17">
      <c r="A1791" s="611">
        <v>42103</v>
      </c>
      <c r="B1791" s="611">
        <v>42148</v>
      </c>
      <c r="C1791" s="611">
        <v>42105</v>
      </c>
      <c r="D1791" s="612" t="s">
        <v>3084</v>
      </c>
      <c r="E1791" s="612" t="s">
        <v>3235</v>
      </c>
      <c r="F1791" s="612" t="s">
        <v>3045</v>
      </c>
      <c r="G1791" s="612" t="s">
        <v>3206</v>
      </c>
      <c r="H1791" s="613">
        <v>21.5</v>
      </c>
      <c r="I1791" s="612">
        <v>35</v>
      </c>
      <c r="J1791" s="614">
        <v>0.25</v>
      </c>
      <c r="K1791" s="613">
        <f t="shared" si="27"/>
        <v>752.5</v>
      </c>
      <c r="L1791" s="612" t="s">
        <v>3072</v>
      </c>
      <c r="M1791" s="612" t="s">
        <v>3230</v>
      </c>
      <c r="N1791" s="612" t="s">
        <v>3231</v>
      </c>
      <c r="O1791" s="612" t="s">
        <v>3232</v>
      </c>
      <c r="P1791" s="612" t="s">
        <v>910</v>
      </c>
      <c r="Q1791" s="612" t="s">
        <v>3099</v>
      </c>
    </row>
    <row r="1792" spans="1:17">
      <c r="A1792" s="607">
        <v>42469</v>
      </c>
      <c r="B1792" s="607">
        <v>42503</v>
      </c>
      <c r="C1792" s="607">
        <v>42474</v>
      </c>
      <c r="D1792" s="608" t="s">
        <v>3084</v>
      </c>
      <c r="E1792" s="608" t="s">
        <v>3225</v>
      </c>
      <c r="F1792" s="608" t="s">
        <v>3108</v>
      </c>
      <c r="G1792" s="608" t="s">
        <v>3226</v>
      </c>
      <c r="H1792" s="609">
        <v>46</v>
      </c>
      <c r="I1792" s="608">
        <v>24</v>
      </c>
      <c r="J1792" s="610">
        <v>0.25</v>
      </c>
      <c r="K1792" s="609">
        <f t="shared" si="27"/>
        <v>1104</v>
      </c>
      <c r="L1792" s="608" t="s">
        <v>3072</v>
      </c>
      <c r="M1792" s="608" t="s">
        <v>3230</v>
      </c>
      <c r="N1792" s="608" t="s">
        <v>3231</v>
      </c>
      <c r="O1792" s="608" t="s">
        <v>3232</v>
      </c>
      <c r="P1792" s="608" t="s">
        <v>910</v>
      </c>
      <c r="Q1792" s="608" t="s">
        <v>3055</v>
      </c>
    </row>
    <row r="1793" spans="1:17">
      <c r="A1793" s="611">
        <v>42103</v>
      </c>
      <c r="B1793" s="611">
        <v>42179</v>
      </c>
      <c r="C1793" s="611">
        <v>42113</v>
      </c>
      <c r="D1793" s="612" t="s">
        <v>3084</v>
      </c>
      <c r="E1793" s="612" t="s">
        <v>3100</v>
      </c>
      <c r="F1793" s="612" t="s">
        <v>3045</v>
      </c>
      <c r="G1793" s="612" t="s">
        <v>3101</v>
      </c>
      <c r="H1793" s="613">
        <v>34</v>
      </c>
      <c r="I1793" s="612">
        <v>49</v>
      </c>
      <c r="J1793" s="614">
        <v>0.25</v>
      </c>
      <c r="K1793" s="613">
        <f t="shared" si="27"/>
        <v>1666</v>
      </c>
      <c r="L1793" s="612" t="s">
        <v>3072</v>
      </c>
      <c r="M1793" s="612" t="s">
        <v>3230</v>
      </c>
      <c r="N1793" s="612" t="s">
        <v>3231</v>
      </c>
      <c r="O1793" s="612" t="s">
        <v>3232</v>
      </c>
      <c r="P1793" s="612" t="s">
        <v>910</v>
      </c>
      <c r="Q1793" s="612" t="s">
        <v>3102</v>
      </c>
    </row>
    <row r="1794" spans="1:17">
      <c r="A1794" s="607">
        <v>42469</v>
      </c>
      <c r="B1794" s="607">
        <v>42500</v>
      </c>
      <c r="C1794" s="607">
        <v>42470</v>
      </c>
      <c r="D1794" s="608" t="s">
        <v>3084</v>
      </c>
      <c r="E1794" s="608" t="s">
        <v>3241</v>
      </c>
      <c r="F1794" s="608" t="s">
        <v>3077</v>
      </c>
      <c r="G1794" s="608" t="s">
        <v>3242</v>
      </c>
      <c r="H1794" s="609">
        <v>6</v>
      </c>
      <c r="I1794" s="608">
        <v>20</v>
      </c>
      <c r="J1794" s="610">
        <v>0.25</v>
      </c>
      <c r="K1794" s="609">
        <f t="shared" si="27"/>
        <v>120</v>
      </c>
      <c r="L1794" s="608" t="s">
        <v>3072</v>
      </c>
      <c r="M1794" s="608" t="s">
        <v>3230</v>
      </c>
      <c r="N1794" s="608" t="s">
        <v>3231</v>
      </c>
      <c r="O1794" s="608" t="s">
        <v>3232</v>
      </c>
      <c r="P1794" s="608" t="s">
        <v>910</v>
      </c>
      <c r="Q1794" s="608" t="s">
        <v>3070</v>
      </c>
    </row>
    <row r="1795" spans="1:17">
      <c r="A1795" s="611">
        <v>42834</v>
      </c>
      <c r="B1795" s="611">
        <v>42869</v>
      </c>
      <c r="C1795" s="611">
        <v>42838</v>
      </c>
      <c r="D1795" s="612" t="s">
        <v>3199</v>
      </c>
      <c r="E1795" s="612" t="s">
        <v>3272</v>
      </c>
      <c r="F1795" s="612" t="s">
        <v>3108</v>
      </c>
      <c r="G1795" s="612" t="s">
        <v>3131</v>
      </c>
      <c r="H1795" s="613">
        <v>14</v>
      </c>
      <c r="I1795" s="612">
        <v>40</v>
      </c>
      <c r="J1795" s="614">
        <v>0.15</v>
      </c>
      <c r="K1795" s="613">
        <f t="shared" ref="K1795:K1858" si="28">I1795*H1795</f>
        <v>560</v>
      </c>
      <c r="L1795" s="612" t="s">
        <v>3072</v>
      </c>
      <c r="M1795" s="612" t="s">
        <v>3236</v>
      </c>
      <c r="N1795" s="612" t="s">
        <v>3237</v>
      </c>
      <c r="O1795" s="612" t="s">
        <v>3238</v>
      </c>
      <c r="P1795" s="612" t="s">
        <v>1743</v>
      </c>
      <c r="Q1795" s="612" t="s">
        <v>3183</v>
      </c>
    </row>
    <row r="1796" spans="1:17">
      <c r="A1796" s="607">
        <v>42103</v>
      </c>
      <c r="B1796" s="607">
        <v>42158</v>
      </c>
      <c r="C1796" s="607">
        <v>42104</v>
      </c>
      <c r="D1796" s="608" t="s">
        <v>3199</v>
      </c>
      <c r="E1796" s="608" t="s">
        <v>3130</v>
      </c>
      <c r="F1796" s="608" t="s">
        <v>3108</v>
      </c>
      <c r="G1796" s="608" t="s">
        <v>3131</v>
      </c>
      <c r="H1796" s="609">
        <v>19</v>
      </c>
      <c r="I1796" s="608">
        <v>10</v>
      </c>
      <c r="J1796" s="610">
        <v>0.15</v>
      </c>
      <c r="K1796" s="609">
        <f t="shared" si="28"/>
        <v>190</v>
      </c>
      <c r="L1796" s="608" t="s">
        <v>3072</v>
      </c>
      <c r="M1796" s="608" t="s">
        <v>3236</v>
      </c>
      <c r="N1796" s="608" t="s">
        <v>3237</v>
      </c>
      <c r="O1796" s="608" t="s">
        <v>3238</v>
      </c>
      <c r="P1796" s="608" t="s">
        <v>1743</v>
      </c>
      <c r="Q1796" s="608" t="s">
        <v>3135</v>
      </c>
    </row>
    <row r="1797" spans="1:17">
      <c r="A1797" s="611">
        <v>43200</v>
      </c>
      <c r="B1797" s="611">
        <v>43221</v>
      </c>
      <c r="C1797" s="611">
        <v>43200</v>
      </c>
      <c r="D1797" s="612" t="s">
        <v>3184</v>
      </c>
      <c r="E1797" s="612" t="s">
        <v>3241</v>
      </c>
      <c r="F1797" s="612" t="s">
        <v>3077</v>
      </c>
      <c r="G1797" s="612" t="s">
        <v>3242</v>
      </c>
      <c r="H1797" s="613">
        <v>6</v>
      </c>
      <c r="I1797" s="612">
        <v>20</v>
      </c>
      <c r="J1797" s="614">
        <v>0</v>
      </c>
      <c r="K1797" s="613">
        <f t="shared" si="28"/>
        <v>120</v>
      </c>
      <c r="L1797" s="612" t="s">
        <v>3047</v>
      </c>
      <c r="M1797" s="612" t="s">
        <v>3359</v>
      </c>
      <c r="N1797" s="612" t="s">
        <v>3360</v>
      </c>
      <c r="O1797" s="612" t="s">
        <v>3361</v>
      </c>
      <c r="P1797" s="612" t="s">
        <v>982</v>
      </c>
      <c r="Q1797" s="612" t="s">
        <v>3070</v>
      </c>
    </row>
    <row r="1798" spans="1:17">
      <c r="A1798" s="607">
        <v>42104</v>
      </c>
      <c r="B1798" s="607">
        <v>42170</v>
      </c>
      <c r="C1798" s="607">
        <v>42110</v>
      </c>
      <c r="D1798" s="608" t="s">
        <v>3184</v>
      </c>
      <c r="E1798" s="608" t="s">
        <v>3189</v>
      </c>
      <c r="F1798" s="608" t="s">
        <v>3061</v>
      </c>
      <c r="G1798" s="608" t="s">
        <v>3190</v>
      </c>
      <c r="H1798" s="609">
        <v>30</v>
      </c>
      <c r="I1798" s="608">
        <v>8</v>
      </c>
      <c r="J1798" s="610">
        <v>0</v>
      </c>
      <c r="K1798" s="609">
        <f t="shared" si="28"/>
        <v>240</v>
      </c>
      <c r="L1798" s="608" t="s">
        <v>3047</v>
      </c>
      <c r="M1798" s="608" t="s">
        <v>3359</v>
      </c>
      <c r="N1798" s="608" t="s">
        <v>3360</v>
      </c>
      <c r="O1798" s="608" t="s">
        <v>3361</v>
      </c>
      <c r="P1798" s="608" t="s">
        <v>982</v>
      </c>
      <c r="Q1798" s="608" t="s">
        <v>3191</v>
      </c>
    </row>
    <row r="1799" spans="1:17">
      <c r="A1799" s="611">
        <v>42470</v>
      </c>
      <c r="B1799" s="611">
        <v>42508</v>
      </c>
      <c r="C1799" s="611">
        <v>42474</v>
      </c>
      <c r="D1799" s="612" t="s">
        <v>3288</v>
      </c>
      <c r="E1799" s="612" t="s">
        <v>3177</v>
      </c>
      <c r="F1799" s="612" t="s">
        <v>3104</v>
      </c>
      <c r="G1799" s="612" t="s">
        <v>3178</v>
      </c>
      <c r="H1799" s="613">
        <v>49.3</v>
      </c>
      <c r="I1799" s="612">
        <v>30</v>
      </c>
      <c r="J1799" s="614">
        <v>0.25</v>
      </c>
      <c r="K1799" s="613">
        <f t="shared" si="28"/>
        <v>1479</v>
      </c>
      <c r="L1799" s="612" t="s">
        <v>3072</v>
      </c>
      <c r="M1799" s="612" t="s">
        <v>3347</v>
      </c>
      <c r="N1799" s="612" t="s">
        <v>3348</v>
      </c>
      <c r="O1799" s="612" t="s">
        <v>3349</v>
      </c>
      <c r="P1799" s="612" t="s">
        <v>3188</v>
      </c>
      <c r="Q1799" s="612" t="s">
        <v>3179</v>
      </c>
    </row>
    <row r="1800" spans="1:17">
      <c r="A1800" s="607">
        <v>42104</v>
      </c>
      <c r="B1800" s="607">
        <v>42155</v>
      </c>
      <c r="C1800" s="607">
        <v>42110</v>
      </c>
      <c r="D1800" s="608" t="s">
        <v>3288</v>
      </c>
      <c r="E1800" s="608" t="s">
        <v>3111</v>
      </c>
      <c r="F1800" s="608" t="s">
        <v>3045</v>
      </c>
      <c r="G1800" s="608" t="s">
        <v>3112</v>
      </c>
      <c r="H1800" s="609">
        <v>12.5</v>
      </c>
      <c r="I1800" s="608">
        <v>44</v>
      </c>
      <c r="J1800" s="610">
        <v>0.25</v>
      </c>
      <c r="K1800" s="609">
        <f t="shared" si="28"/>
        <v>550</v>
      </c>
      <c r="L1800" s="608" t="s">
        <v>3072</v>
      </c>
      <c r="M1800" s="608" t="s">
        <v>3347</v>
      </c>
      <c r="N1800" s="608" t="s">
        <v>3348</v>
      </c>
      <c r="O1800" s="608" t="s">
        <v>3349</v>
      </c>
      <c r="P1800" s="608" t="s">
        <v>3188</v>
      </c>
      <c r="Q1800" s="608" t="s">
        <v>3051</v>
      </c>
    </row>
    <row r="1801" spans="1:17">
      <c r="A1801" s="611">
        <v>43200</v>
      </c>
      <c r="B1801" s="611">
        <v>43279</v>
      </c>
      <c r="C1801" s="611">
        <v>43203</v>
      </c>
      <c r="D1801" s="612" t="s">
        <v>3288</v>
      </c>
      <c r="E1801" s="612" t="s">
        <v>3281</v>
      </c>
      <c r="F1801" s="612" t="s">
        <v>3104</v>
      </c>
      <c r="G1801" s="612" t="s">
        <v>3282</v>
      </c>
      <c r="H1801" s="613">
        <v>12.5</v>
      </c>
      <c r="I1801" s="612">
        <v>80</v>
      </c>
      <c r="J1801" s="614">
        <v>0.25</v>
      </c>
      <c r="K1801" s="613">
        <f t="shared" si="28"/>
        <v>1000</v>
      </c>
      <c r="L1801" s="612" t="s">
        <v>3072</v>
      </c>
      <c r="M1801" s="612" t="s">
        <v>3347</v>
      </c>
      <c r="N1801" s="612" t="s">
        <v>3348</v>
      </c>
      <c r="O1801" s="612" t="s">
        <v>3349</v>
      </c>
      <c r="P1801" s="612" t="s">
        <v>3188</v>
      </c>
      <c r="Q1801" s="612" t="s">
        <v>3106</v>
      </c>
    </row>
    <row r="1802" spans="1:17">
      <c r="A1802" s="607">
        <v>42104</v>
      </c>
      <c r="B1802" s="607">
        <v>42185</v>
      </c>
      <c r="C1802" s="607">
        <v>42108</v>
      </c>
      <c r="D1802" s="608" t="s">
        <v>3288</v>
      </c>
      <c r="E1802" s="608" t="s">
        <v>3044</v>
      </c>
      <c r="F1802" s="608" t="s">
        <v>3045</v>
      </c>
      <c r="G1802" s="608" t="s">
        <v>3046</v>
      </c>
      <c r="H1802" s="609">
        <v>34.799999999999997</v>
      </c>
      <c r="I1802" s="608">
        <v>50</v>
      </c>
      <c r="J1802" s="610">
        <v>0</v>
      </c>
      <c r="K1802" s="609">
        <f t="shared" si="28"/>
        <v>1739.9999999999998</v>
      </c>
      <c r="L1802" s="608" t="s">
        <v>3072</v>
      </c>
      <c r="M1802" s="608" t="s">
        <v>3347</v>
      </c>
      <c r="N1802" s="608" t="s">
        <v>3348</v>
      </c>
      <c r="O1802" s="608" t="s">
        <v>3349</v>
      </c>
      <c r="P1802" s="608" t="s">
        <v>3188</v>
      </c>
      <c r="Q1802" s="608" t="s">
        <v>3051</v>
      </c>
    </row>
    <row r="1803" spans="1:17">
      <c r="A1803" s="611">
        <v>42835</v>
      </c>
      <c r="B1803" s="611">
        <v>42925</v>
      </c>
      <c r="C1803" s="611">
        <v>42841</v>
      </c>
      <c r="D1803" s="612" t="s">
        <v>3129</v>
      </c>
      <c r="E1803" s="612" t="s">
        <v>3113</v>
      </c>
      <c r="F1803" s="612" t="s">
        <v>3104</v>
      </c>
      <c r="G1803" s="612" t="s">
        <v>3114</v>
      </c>
      <c r="H1803" s="613">
        <v>20</v>
      </c>
      <c r="I1803" s="612">
        <v>28</v>
      </c>
      <c r="J1803" s="614">
        <v>0</v>
      </c>
      <c r="K1803" s="613">
        <f t="shared" si="28"/>
        <v>560</v>
      </c>
      <c r="L1803" s="612" t="s">
        <v>3047</v>
      </c>
      <c r="M1803" s="612" t="s">
        <v>3283</v>
      </c>
      <c r="N1803" s="612" t="s">
        <v>3284</v>
      </c>
      <c r="O1803" s="612" t="s">
        <v>3285</v>
      </c>
      <c r="P1803" s="612" t="s">
        <v>1743</v>
      </c>
      <c r="Q1803" s="612" t="s">
        <v>3115</v>
      </c>
    </row>
    <row r="1804" spans="1:17">
      <c r="A1804" s="607">
        <v>42835</v>
      </c>
      <c r="B1804" s="607">
        <v>42852</v>
      </c>
      <c r="C1804" s="607">
        <v>42839</v>
      </c>
      <c r="D1804" s="608" t="s">
        <v>3071</v>
      </c>
      <c r="E1804" s="608" t="s">
        <v>3085</v>
      </c>
      <c r="F1804" s="608" t="s">
        <v>3053</v>
      </c>
      <c r="G1804" s="608" t="s">
        <v>3086</v>
      </c>
      <c r="H1804" s="609">
        <v>21</v>
      </c>
      <c r="I1804" s="608">
        <v>21</v>
      </c>
      <c r="J1804" s="610">
        <v>0</v>
      </c>
      <c r="K1804" s="609">
        <f t="shared" si="28"/>
        <v>441</v>
      </c>
      <c r="L1804" s="608" t="s">
        <v>3072</v>
      </c>
      <c r="M1804" s="608" t="s">
        <v>3291</v>
      </c>
      <c r="N1804" s="608" t="s">
        <v>3292</v>
      </c>
      <c r="O1804" s="608" t="s">
        <v>186</v>
      </c>
      <c r="P1804" s="608" t="s">
        <v>389</v>
      </c>
      <c r="Q1804" s="608" t="s">
        <v>3090</v>
      </c>
    </row>
    <row r="1805" spans="1:17">
      <c r="A1805" s="611">
        <v>42835</v>
      </c>
      <c r="B1805" s="611">
        <v>42928</v>
      </c>
      <c r="C1805" s="611">
        <v>42839</v>
      </c>
      <c r="D1805" s="612" t="s">
        <v>3071</v>
      </c>
      <c r="E1805" s="612" t="s">
        <v>3275</v>
      </c>
      <c r="F1805" s="612" t="s">
        <v>3077</v>
      </c>
      <c r="G1805" s="612" t="s">
        <v>3276</v>
      </c>
      <c r="H1805" s="613">
        <v>12</v>
      </c>
      <c r="I1805" s="612">
        <v>15</v>
      </c>
      <c r="J1805" s="614">
        <v>0</v>
      </c>
      <c r="K1805" s="613">
        <f t="shared" si="28"/>
        <v>180</v>
      </c>
      <c r="L1805" s="612" t="s">
        <v>3072</v>
      </c>
      <c r="M1805" s="612" t="s">
        <v>3291</v>
      </c>
      <c r="N1805" s="612" t="s">
        <v>3292</v>
      </c>
      <c r="O1805" s="612" t="s">
        <v>186</v>
      </c>
      <c r="P1805" s="612" t="s">
        <v>389</v>
      </c>
      <c r="Q1805" s="612" t="s">
        <v>3279</v>
      </c>
    </row>
    <row r="1806" spans="1:17">
      <c r="A1806" s="607">
        <v>42470</v>
      </c>
      <c r="B1806" s="607">
        <v>42518</v>
      </c>
      <c r="C1806" s="607">
        <v>42480</v>
      </c>
      <c r="D1806" s="608" t="s">
        <v>3071</v>
      </c>
      <c r="E1806" s="608" t="s">
        <v>3241</v>
      </c>
      <c r="F1806" s="608" t="s">
        <v>3077</v>
      </c>
      <c r="G1806" s="608" t="s">
        <v>3242</v>
      </c>
      <c r="H1806" s="609">
        <v>6</v>
      </c>
      <c r="I1806" s="608">
        <v>15</v>
      </c>
      <c r="J1806" s="610">
        <v>0</v>
      </c>
      <c r="K1806" s="609">
        <f t="shared" si="28"/>
        <v>90</v>
      </c>
      <c r="L1806" s="608" t="s">
        <v>3072</v>
      </c>
      <c r="M1806" s="608" t="s">
        <v>3291</v>
      </c>
      <c r="N1806" s="608" t="s">
        <v>3292</v>
      </c>
      <c r="O1806" s="608" t="s">
        <v>186</v>
      </c>
      <c r="P1806" s="608" t="s">
        <v>389</v>
      </c>
      <c r="Q1806" s="608" t="s">
        <v>3070</v>
      </c>
    </row>
    <row r="1807" spans="1:17">
      <c r="A1807" s="611">
        <v>42471</v>
      </c>
      <c r="B1807" s="611">
        <v>42533</v>
      </c>
      <c r="C1807" s="611">
        <v>42476</v>
      </c>
      <c r="D1807" s="612" t="s">
        <v>3059</v>
      </c>
      <c r="E1807" s="612" t="s">
        <v>3253</v>
      </c>
      <c r="F1807" s="612" t="s">
        <v>3081</v>
      </c>
      <c r="G1807" s="612" t="s">
        <v>3254</v>
      </c>
      <c r="H1807" s="613">
        <v>19.45</v>
      </c>
      <c r="I1807" s="612">
        <v>18</v>
      </c>
      <c r="J1807" s="614">
        <v>0.25</v>
      </c>
      <c r="K1807" s="613">
        <f t="shared" si="28"/>
        <v>350.09999999999997</v>
      </c>
      <c r="L1807" s="612" t="s">
        <v>3047</v>
      </c>
      <c r="M1807" s="612" t="s">
        <v>3417</v>
      </c>
      <c r="N1807" s="612" t="s">
        <v>3418</v>
      </c>
      <c r="O1807" s="612" t="s">
        <v>3419</v>
      </c>
      <c r="P1807" s="612" t="s">
        <v>859</v>
      </c>
      <c r="Q1807" s="612" t="s">
        <v>3055</v>
      </c>
    </row>
    <row r="1808" spans="1:17">
      <c r="A1808" s="607">
        <v>42836</v>
      </c>
      <c r="B1808" s="607">
        <v>42919</v>
      </c>
      <c r="C1808" s="607">
        <v>42841</v>
      </c>
      <c r="D1808" s="608" t="s">
        <v>3059</v>
      </c>
      <c r="E1808" s="608" t="s">
        <v>3056</v>
      </c>
      <c r="F1808" s="608" t="s">
        <v>3045</v>
      </c>
      <c r="G1808" s="608" t="s">
        <v>3057</v>
      </c>
      <c r="H1808" s="609">
        <v>21</v>
      </c>
      <c r="I1808" s="608">
        <v>5</v>
      </c>
      <c r="J1808" s="610">
        <v>0.25</v>
      </c>
      <c r="K1808" s="609">
        <f t="shared" si="28"/>
        <v>105</v>
      </c>
      <c r="L1808" s="608" t="s">
        <v>3047</v>
      </c>
      <c r="M1808" s="608" t="s">
        <v>3417</v>
      </c>
      <c r="N1808" s="608" t="s">
        <v>3418</v>
      </c>
      <c r="O1808" s="608" t="s">
        <v>3419</v>
      </c>
      <c r="P1808" s="608" t="s">
        <v>859</v>
      </c>
      <c r="Q1808" s="608" t="s">
        <v>3058</v>
      </c>
    </row>
    <row r="1809" spans="1:17">
      <c r="A1809" s="611">
        <v>43201</v>
      </c>
      <c r="B1809" s="611">
        <v>43214</v>
      </c>
      <c r="C1809" s="611">
        <v>43202</v>
      </c>
      <c r="D1809" s="612" t="s">
        <v>3059</v>
      </c>
      <c r="E1809" s="612" t="s">
        <v>3192</v>
      </c>
      <c r="F1809" s="612" t="s">
        <v>3053</v>
      </c>
      <c r="G1809" s="612" t="s">
        <v>3092</v>
      </c>
      <c r="H1809" s="613">
        <v>38</v>
      </c>
      <c r="I1809" s="612">
        <v>18</v>
      </c>
      <c r="J1809" s="614">
        <v>0</v>
      </c>
      <c r="K1809" s="613">
        <f t="shared" si="28"/>
        <v>684</v>
      </c>
      <c r="L1809" s="612" t="s">
        <v>3047</v>
      </c>
      <c r="M1809" s="612" t="s">
        <v>3417</v>
      </c>
      <c r="N1809" s="612" t="s">
        <v>3418</v>
      </c>
      <c r="O1809" s="612" t="s">
        <v>3419</v>
      </c>
      <c r="P1809" s="612" t="s">
        <v>859</v>
      </c>
      <c r="Q1809" s="612" t="s">
        <v>3093</v>
      </c>
    </row>
    <row r="1810" spans="1:17">
      <c r="A1810" s="607">
        <v>42105</v>
      </c>
      <c r="B1810" s="607">
        <v>42189</v>
      </c>
      <c r="C1810" s="607">
        <v>42112</v>
      </c>
      <c r="D1810" s="608" t="s">
        <v>3071</v>
      </c>
      <c r="E1810" s="608" t="s">
        <v>3111</v>
      </c>
      <c r="F1810" s="608" t="s">
        <v>3045</v>
      </c>
      <c r="G1810" s="608" t="s">
        <v>3112</v>
      </c>
      <c r="H1810" s="609">
        <v>12.5</v>
      </c>
      <c r="I1810" s="608">
        <v>10</v>
      </c>
      <c r="J1810" s="610">
        <v>0</v>
      </c>
      <c r="K1810" s="609">
        <f t="shared" si="28"/>
        <v>125</v>
      </c>
      <c r="L1810" s="608" t="s">
        <v>3063</v>
      </c>
      <c r="M1810" s="608" t="s">
        <v>3245</v>
      </c>
      <c r="N1810" s="608" t="s">
        <v>3246</v>
      </c>
      <c r="O1810" s="608" t="s">
        <v>3247</v>
      </c>
      <c r="P1810" s="608" t="s">
        <v>910</v>
      </c>
      <c r="Q1810" s="608" t="s">
        <v>3051</v>
      </c>
    </row>
    <row r="1811" spans="1:17">
      <c r="A1811" s="611">
        <v>42105</v>
      </c>
      <c r="B1811" s="611">
        <v>42186</v>
      </c>
      <c r="C1811" s="611">
        <v>42113</v>
      </c>
      <c r="D1811" s="612" t="s">
        <v>3071</v>
      </c>
      <c r="E1811" s="612" t="s">
        <v>3241</v>
      </c>
      <c r="F1811" s="612" t="s">
        <v>3077</v>
      </c>
      <c r="G1811" s="612" t="s">
        <v>3242</v>
      </c>
      <c r="H1811" s="613">
        <v>6</v>
      </c>
      <c r="I1811" s="612">
        <v>20</v>
      </c>
      <c r="J1811" s="614">
        <v>0</v>
      </c>
      <c r="K1811" s="613">
        <f t="shared" si="28"/>
        <v>120</v>
      </c>
      <c r="L1811" s="612" t="s">
        <v>3063</v>
      </c>
      <c r="M1811" s="612" t="s">
        <v>3245</v>
      </c>
      <c r="N1811" s="612" t="s">
        <v>3246</v>
      </c>
      <c r="O1811" s="612" t="s">
        <v>3247</v>
      </c>
      <c r="P1811" s="612" t="s">
        <v>910</v>
      </c>
      <c r="Q1811" s="612" t="s">
        <v>3070</v>
      </c>
    </row>
    <row r="1812" spans="1:17">
      <c r="A1812" s="607">
        <v>42471</v>
      </c>
      <c r="B1812" s="607">
        <v>42516</v>
      </c>
      <c r="C1812" s="607">
        <v>42473</v>
      </c>
      <c r="D1812" s="608" t="s">
        <v>3158</v>
      </c>
      <c r="E1812" s="608" t="s">
        <v>3233</v>
      </c>
      <c r="F1812" s="608" t="s">
        <v>3077</v>
      </c>
      <c r="G1812" s="608" t="s">
        <v>3234</v>
      </c>
      <c r="H1812" s="609">
        <v>31</v>
      </c>
      <c r="I1812" s="608">
        <v>25</v>
      </c>
      <c r="J1812" s="610">
        <v>0</v>
      </c>
      <c r="K1812" s="609">
        <f t="shared" si="28"/>
        <v>775</v>
      </c>
      <c r="L1812" s="608" t="s">
        <v>3072</v>
      </c>
      <c r="M1812" s="608" t="s">
        <v>3401</v>
      </c>
      <c r="N1812" s="608" t="s">
        <v>3402</v>
      </c>
      <c r="O1812" s="608" t="s">
        <v>3403</v>
      </c>
      <c r="P1812" s="608" t="s">
        <v>1727</v>
      </c>
      <c r="Q1812" s="608" t="s">
        <v>3121</v>
      </c>
    </row>
    <row r="1813" spans="1:17">
      <c r="A1813" s="611">
        <v>42836</v>
      </c>
      <c r="B1813" s="611">
        <v>42892</v>
      </c>
      <c r="C1813" s="611">
        <v>42841</v>
      </c>
      <c r="D1813" s="612" t="s">
        <v>3158</v>
      </c>
      <c r="E1813" s="612" t="s">
        <v>3126</v>
      </c>
      <c r="F1813" s="612" t="s">
        <v>3108</v>
      </c>
      <c r="G1813" s="612" t="s">
        <v>3127</v>
      </c>
      <c r="H1813" s="613">
        <v>4.5</v>
      </c>
      <c r="I1813" s="612">
        <v>25</v>
      </c>
      <c r="J1813" s="614">
        <v>0</v>
      </c>
      <c r="K1813" s="613">
        <f t="shared" si="28"/>
        <v>112.5</v>
      </c>
      <c r="L1813" s="612" t="s">
        <v>3072</v>
      </c>
      <c r="M1813" s="612" t="s">
        <v>3401</v>
      </c>
      <c r="N1813" s="612" t="s">
        <v>3402</v>
      </c>
      <c r="O1813" s="612" t="s">
        <v>3403</v>
      </c>
      <c r="P1813" s="612" t="s">
        <v>1727</v>
      </c>
      <c r="Q1813" s="612" t="s">
        <v>3128</v>
      </c>
    </row>
    <row r="1814" spans="1:17">
      <c r="A1814" s="607">
        <v>43201</v>
      </c>
      <c r="B1814" s="607">
        <v>43241</v>
      </c>
      <c r="C1814" s="607">
        <v>43207</v>
      </c>
      <c r="D1814" s="608" t="s">
        <v>3158</v>
      </c>
      <c r="E1814" s="608" t="s">
        <v>3148</v>
      </c>
      <c r="F1814" s="608" t="s">
        <v>3081</v>
      </c>
      <c r="G1814" s="608" t="s">
        <v>3149</v>
      </c>
      <c r="H1814" s="609">
        <v>13</v>
      </c>
      <c r="I1814" s="608">
        <v>40</v>
      </c>
      <c r="J1814" s="610">
        <v>0</v>
      </c>
      <c r="K1814" s="609">
        <f t="shared" si="28"/>
        <v>520</v>
      </c>
      <c r="L1814" s="608" t="s">
        <v>3072</v>
      </c>
      <c r="M1814" s="608" t="s">
        <v>3401</v>
      </c>
      <c r="N1814" s="608" t="s">
        <v>3402</v>
      </c>
      <c r="O1814" s="608" t="s">
        <v>3403</v>
      </c>
      <c r="P1814" s="608" t="s">
        <v>1727</v>
      </c>
      <c r="Q1814" s="608" t="s">
        <v>3150</v>
      </c>
    </row>
    <row r="1815" spans="1:17">
      <c r="A1815" s="611">
        <v>42472</v>
      </c>
      <c r="B1815" s="611">
        <v>42495</v>
      </c>
      <c r="C1815" s="611">
        <v>42472</v>
      </c>
      <c r="D1815" s="612" t="s">
        <v>3084</v>
      </c>
      <c r="E1815" s="612" t="s">
        <v>3136</v>
      </c>
      <c r="F1815" s="612" t="s">
        <v>3045</v>
      </c>
      <c r="G1815" s="612" t="s">
        <v>3117</v>
      </c>
      <c r="H1815" s="613">
        <v>55</v>
      </c>
      <c r="I1815" s="612">
        <v>4</v>
      </c>
      <c r="J1815" s="614">
        <v>0</v>
      </c>
      <c r="K1815" s="613">
        <f t="shared" si="28"/>
        <v>220</v>
      </c>
      <c r="L1815" s="612" t="s">
        <v>3072</v>
      </c>
      <c r="M1815" s="612" t="s">
        <v>3291</v>
      </c>
      <c r="N1815" s="612" t="s">
        <v>3292</v>
      </c>
      <c r="O1815" s="612" t="s">
        <v>186</v>
      </c>
      <c r="P1815" s="612" t="s">
        <v>389</v>
      </c>
      <c r="Q1815" s="612" t="s">
        <v>3102</v>
      </c>
    </row>
    <row r="1816" spans="1:17">
      <c r="A1816" s="607">
        <v>42106</v>
      </c>
      <c r="B1816" s="607">
        <v>42118</v>
      </c>
      <c r="C1816" s="607">
        <v>42115</v>
      </c>
      <c r="D1816" s="608" t="s">
        <v>3084</v>
      </c>
      <c r="E1816" s="608" t="s">
        <v>3122</v>
      </c>
      <c r="F1816" s="608" t="s">
        <v>3123</v>
      </c>
      <c r="G1816" s="608" t="s">
        <v>3124</v>
      </c>
      <c r="H1816" s="609">
        <v>24</v>
      </c>
      <c r="I1816" s="608">
        <v>4</v>
      </c>
      <c r="J1816" s="610">
        <v>0</v>
      </c>
      <c r="K1816" s="609">
        <f t="shared" si="28"/>
        <v>96</v>
      </c>
      <c r="L1816" s="608" t="s">
        <v>3047</v>
      </c>
      <c r="M1816" s="608" t="s">
        <v>3312</v>
      </c>
      <c r="N1816" s="608" t="s">
        <v>3313</v>
      </c>
      <c r="O1816" s="608" t="s">
        <v>3314</v>
      </c>
      <c r="P1816" s="608" t="s">
        <v>1461</v>
      </c>
      <c r="Q1816" s="608" t="s">
        <v>3125</v>
      </c>
    </row>
    <row r="1817" spans="1:17">
      <c r="A1817" s="611">
        <v>42106</v>
      </c>
      <c r="B1817" s="611">
        <v>42124</v>
      </c>
      <c r="C1817" s="611">
        <v>42109</v>
      </c>
      <c r="D1817" s="612" t="s">
        <v>3084</v>
      </c>
      <c r="E1817" s="612" t="s">
        <v>3060</v>
      </c>
      <c r="F1817" s="612" t="s">
        <v>3061</v>
      </c>
      <c r="G1817" s="612" t="s">
        <v>3062</v>
      </c>
      <c r="H1817" s="613">
        <v>53</v>
      </c>
      <c r="I1817" s="612">
        <v>40</v>
      </c>
      <c r="J1817" s="614">
        <v>0</v>
      </c>
      <c r="K1817" s="613">
        <f t="shared" si="28"/>
        <v>2120</v>
      </c>
      <c r="L1817" s="612" t="s">
        <v>3047</v>
      </c>
      <c r="M1817" s="612" t="s">
        <v>3312</v>
      </c>
      <c r="N1817" s="612" t="s">
        <v>3313</v>
      </c>
      <c r="O1817" s="612" t="s">
        <v>3314</v>
      </c>
      <c r="P1817" s="612" t="s">
        <v>1461</v>
      </c>
      <c r="Q1817" s="612" t="s">
        <v>3067</v>
      </c>
    </row>
    <row r="1818" spans="1:17">
      <c r="A1818" s="607">
        <v>42106</v>
      </c>
      <c r="B1818" s="607">
        <v>42197</v>
      </c>
      <c r="C1818" s="607">
        <v>42114</v>
      </c>
      <c r="D1818" s="608" t="s">
        <v>3084</v>
      </c>
      <c r="E1818" s="608" t="s">
        <v>3379</v>
      </c>
      <c r="F1818" s="608" t="s">
        <v>3104</v>
      </c>
      <c r="G1818" s="608" t="s">
        <v>3380</v>
      </c>
      <c r="H1818" s="609">
        <v>16.25</v>
      </c>
      <c r="I1818" s="608">
        <v>9</v>
      </c>
      <c r="J1818" s="610">
        <v>0</v>
      </c>
      <c r="K1818" s="609">
        <f t="shared" si="28"/>
        <v>146.25</v>
      </c>
      <c r="L1818" s="608" t="s">
        <v>3047</v>
      </c>
      <c r="M1818" s="608" t="s">
        <v>3312</v>
      </c>
      <c r="N1818" s="608" t="s">
        <v>3313</v>
      </c>
      <c r="O1818" s="608" t="s">
        <v>3314</v>
      </c>
      <c r="P1818" s="608" t="s">
        <v>1461</v>
      </c>
      <c r="Q1818" s="608" t="s">
        <v>3115</v>
      </c>
    </row>
    <row r="1819" spans="1:17">
      <c r="A1819" s="611">
        <v>43202</v>
      </c>
      <c r="B1819" s="611">
        <v>43234</v>
      </c>
      <c r="C1819" s="611">
        <v>43212</v>
      </c>
      <c r="D1819" s="612" t="s">
        <v>3199</v>
      </c>
      <c r="E1819" s="612" t="s">
        <v>3323</v>
      </c>
      <c r="F1819" s="612" t="s">
        <v>3081</v>
      </c>
      <c r="G1819" s="612" t="s">
        <v>3324</v>
      </c>
      <c r="H1819" s="613">
        <v>25</v>
      </c>
      <c r="I1819" s="612">
        <v>12</v>
      </c>
      <c r="J1819" s="614">
        <v>0</v>
      </c>
      <c r="K1819" s="613">
        <f t="shared" si="28"/>
        <v>300</v>
      </c>
      <c r="L1819" s="612" t="s">
        <v>3047</v>
      </c>
      <c r="M1819" s="612" t="s">
        <v>3417</v>
      </c>
      <c r="N1819" s="612" t="s">
        <v>3418</v>
      </c>
      <c r="O1819" s="612" t="s">
        <v>3419</v>
      </c>
      <c r="P1819" s="612" t="s">
        <v>859</v>
      </c>
      <c r="Q1819" s="612" t="s">
        <v>3191</v>
      </c>
    </row>
    <row r="1820" spans="1:17">
      <c r="A1820" s="607">
        <v>42472</v>
      </c>
      <c r="B1820" s="607">
        <v>42556</v>
      </c>
      <c r="C1820" s="607">
        <v>42478</v>
      </c>
      <c r="D1820" s="608" t="s">
        <v>3199</v>
      </c>
      <c r="E1820" s="608" t="s">
        <v>3200</v>
      </c>
      <c r="F1820" s="608" t="s">
        <v>3123</v>
      </c>
      <c r="G1820" s="608" t="s">
        <v>3201</v>
      </c>
      <c r="H1820" s="609">
        <v>39</v>
      </c>
      <c r="I1820" s="608">
        <v>6</v>
      </c>
      <c r="J1820" s="610">
        <v>0</v>
      </c>
      <c r="K1820" s="609">
        <f t="shared" si="28"/>
        <v>234</v>
      </c>
      <c r="L1820" s="608" t="s">
        <v>3047</v>
      </c>
      <c r="M1820" s="608" t="s">
        <v>3417</v>
      </c>
      <c r="N1820" s="608" t="s">
        <v>3418</v>
      </c>
      <c r="O1820" s="608" t="s">
        <v>3419</v>
      </c>
      <c r="P1820" s="608" t="s">
        <v>859</v>
      </c>
      <c r="Q1820" s="608" t="s">
        <v>3139</v>
      </c>
    </row>
    <row r="1821" spans="1:17">
      <c r="A1821" s="611">
        <v>43202</v>
      </c>
      <c r="B1821" s="611">
        <v>43235</v>
      </c>
      <c r="C1821" s="611">
        <v>43206</v>
      </c>
      <c r="D1821" s="612" t="s">
        <v>3199</v>
      </c>
      <c r="E1821" s="612" t="s">
        <v>3233</v>
      </c>
      <c r="F1821" s="612" t="s">
        <v>3077</v>
      </c>
      <c r="G1821" s="612" t="s">
        <v>3234</v>
      </c>
      <c r="H1821" s="613">
        <v>31</v>
      </c>
      <c r="I1821" s="612">
        <v>30</v>
      </c>
      <c r="J1821" s="614">
        <v>0</v>
      </c>
      <c r="K1821" s="613">
        <f t="shared" si="28"/>
        <v>930</v>
      </c>
      <c r="L1821" s="612" t="s">
        <v>3047</v>
      </c>
      <c r="M1821" s="612" t="s">
        <v>3417</v>
      </c>
      <c r="N1821" s="612" t="s">
        <v>3418</v>
      </c>
      <c r="O1821" s="612" t="s">
        <v>3419</v>
      </c>
      <c r="P1821" s="612" t="s">
        <v>859</v>
      </c>
      <c r="Q1821" s="612" t="s">
        <v>3121</v>
      </c>
    </row>
    <row r="1822" spans="1:17">
      <c r="A1822" s="607">
        <v>42106</v>
      </c>
      <c r="B1822" s="607">
        <v>42198</v>
      </c>
      <c r="C1822" s="607">
        <v>42116</v>
      </c>
      <c r="D1822" s="608" t="s">
        <v>3199</v>
      </c>
      <c r="E1822" s="608" t="s">
        <v>3177</v>
      </c>
      <c r="F1822" s="608" t="s">
        <v>3104</v>
      </c>
      <c r="G1822" s="608" t="s">
        <v>3178</v>
      </c>
      <c r="H1822" s="609">
        <v>49.3</v>
      </c>
      <c r="I1822" s="608">
        <v>60</v>
      </c>
      <c r="J1822" s="610">
        <v>0</v>
      </c>
      <c r="K1822" s="609">
        <f t="shared" si="28"/>
        <v>2958</v>
      </c>
      <c r="L1822" s="608" t="s">
        <v>3047</v>
      </c>
      <c r="M1822" s="608" t="s">
        <v>3417</v>
      </c>
      <c r="N1822" s="608" t="s">
        <v>3418</v>
      </c>
      <c r="O1822" s="608" t="s">
        <v>3419</v>
      </c>
      <c r="P1822" s="608" t="s">
        <v>859</v>
      </c>
      <c r="Q1822" s="608" t="s">
        <v>3179</v>
      </c>
    </row>
    <row r="1823" spans="1:17">
      <c r="A1823" s="611">
        <v>42475</v>
      </c>
      <c r="B1823" s="611">
        <v>42480</v>
      </c>
      <c r="C1823" s="611">
        <v>42476</v>
      </c>
      <c r="D1823" s="612" t="s">
        <v>3158</v>
      </c>
      <c r="E1823" s="612" t="s">
        <v>3325</v>
      </c>
      <c r="F1823" s="612" t="s">
        <v>3081</v>
      </c>
      <c r="G1823" s="612" t="s">
        <v>3326</v>
      </c>
      <c r="H1823" s="613">
        <v>22</v>
      </c>
      <c r="I1823" s="612">
        <v>5</v>
      </c>
      <c r="J1823" s="614">
        <v>0</v>
      </c>
      <c r="K1823" s="613">
        <f t="shared" si="28"/>
        <v>110</v>
      </c>
      <c r="L1823" s="612" t="s">
        <v>3072</v>
      </c>
      <c r="M1823" s="612" t="s">
        <v>3236</v>
      </c>
      <c r="N1823" s="612" t="s">
        <v>3237</v>
      </c>
      <c r="O1823" s="612" t="s">
        <v>3238</v>
      </c>
      <c r="P1823" s="612" t="s">
        <v>1743</v>
      </c>
      <c r="Q1823" s="612" t="s">
        <v>3083</v>
      </c>
    </row>
    <row r="1824" spans="1:17">
      <c r="A1824" s="607">
        <v>42109</v>
      </c>
      <c r="B1824" s="607">
        <v>42173</v>
      </c>
      <c r="C1824" s="607">
        <v>42109</v>
      </c>
      <c r="D1824" s="608" t="s">
        <v>3129</v>
      </c>
      <c r="E1824" s="608" t="s">
        <v>3094</v>
      </c>
      <c r="F1824" s="608" t="s">
        <v>3045</v>
      </c>
      <c r="G1824" s="608" t="s">
        <v>3095</v>
      </c>
      <c r="H1824" s="609">
        <v>2.5</v>
      </c>
      <c r="I1824" s="608">
        <v>15</v>
      </c>
      <c r="J1824" s="610">
        <v>0.05</v>
      </c>
      <c r="K1824" s="609">
        <f t="shared" si="28"/>
        <v>37.5</v>
      </c>
      <c r="L1824" s="608" t="s">
        <v>3072</v>
      </c>
      <c r="M1824" s="608" t="s">
        <v>3132</v>
      </c>
      <c r="N1824" s="608" t="s">
        <v>3133</v>
      </c>
      <c r="O1824" s="608" t="s">
        <v>3134</v>
      </c>
      <c r="P1824" s="608" t="s">
        <v>930</v>
      </c>
      <c r="Q1824" s="608" t="s">
        <v>3099</v>
      </c>
    </row>
    <row r="1825" spans="1:17">
      <c r="A1825" s="611">
        <v>43205</v>
      </c>
      <c r="B1825" s="611">
        <v>43267</v>
      </c>
      <c r="C1825" s="611">
        <v>43211</v>
      </c>
      <c r="D1825" s="612" t="s">
        <v>3129</v>
      </c>
      <c r="E1825" s="612" t="s">
        <v>3260</v>
      </c>
      <c r="F1825" s="612" t="s">
        <v>3108</v>
      </c>
      <c r="G1825" s="612" t="s">
        <v>3261</v>
      </c>
      <c r="H1825" s="613">
        <v>7.75</v>
      </c>
      <c r="I1825" s="612">
        <v>50</v>
      </c>
      <c r="J1825" s="614">
        <v>0.05</v>
      </c>
      <c r="K1825" s="613">
        <f t="shared" si="28"/>
        <v>387.5</v>
      </c>
      <c r="L1825" s="612" t="s">
        <v>3072</v>
      </c>
      <c r="M1825" s="612" t="s">
        <v>3132</v>
      </c>
      <c r="N1825" s="612" t="s">
        <v>3133</v>
      </c>
      <c r="O1825" s="612" t="s">
        <v>3134</v>
      </c>
      <c r="P1825" s="612" t="s">
        <v>930</v>
      </c>
      <c r="Q1825" s="612" t="s">
        <v>3150</v>
      </c>
    </row>
    <row r="1826" spans="1:17">
      <c r="A1826" s="607">
        <v>42109</v>
      </c>
      <c r="B1826" s="607">
        <v>42157</v>
      </c>
      <c r="C1826" s="607">
        <v>42118</v>
      </c>
      <c r="D1826" s="608" t="s">
        <v>3129</v>
      </c>
      <c r="E1826" s="608" t="s">
        <v>3076</v>
      </c>
      <c r="F1826" s="608" t="s">
        <v>3077</v>
      </c>
      <c r="G1826" s="608" t="s">
        <v>3078</v>
      </c>
      <c r="H1826" s="609">
        <v>9.65</v>
      </c>
      <c r="I1826" s="608">
        <v>6</v>
      </c>
      <c r="J1826" s="610">
        <v>0.05</v>
      </c>
      <c r="K1826" s="609">
        <f t="shared" si="28"/>
        <v>57.900000000000006</v>
      </c>
      <c r="L1826" s="608" t="s">
        <v>3072</v>
      </c>
      <c r="M1826" s="608" t="s">
        <v>3132</v>
      </c>
      <c r="N1826" s="608" t="s">
        <v>3133</v>
      </c>
      <c r="O1826" s="608" t="s">
        <v>3134</v>
      </c>
      <c r="P1826" s="608" t="s">
        <v>930</v>
      </c>
      <c r="Q1826" s="608" t="s">
        <v>3079</v>
      </c>
    </row>
    <row r="1827" spans="1:17">
      <c r="A1827" s="611">
        <v>42475</v>
      </c>
      <c r="B1827" s="611">
        <v>42564</v>
      </c>
      <c r="C1827" s="611">
        <v>42475</v>
      </c>
      <c r="D1827" s="612" t="s">
        <v>3158</v>
      </c>
      <c r="E1827" s="612" t="s">
        <v>3323</v>
      </c>
      <c r="F1827" s="612" t="s">
        <v>3081</v>
      </c>
      <c r="G1827" s="612" t="s">
        <v>3324</v>
      </c>
      <c r="H1827" s="613">
        <v>25</v>
      </c>
      <c r="I1827" s="612">
        <v>16</v>
      </c>
      <c r="J1827" s="614">
        <v>0.05</v>
      </c>
      <c r="K1827" s="613">
        <f t="shared" si="28"/>
        <v>400</v>
      </c>
      <c r="L1827" s="612" t="s">
        <v>3063</v>
      </c>
      <c r="M1827" s="612" t="s">
        <v>3476</v>
      </c>
      <c r="N1827" s="612" t="s">
        <v>3477</v>
      </c>
      <c r="O1827" s="612" t="s">
        <v>3478</v>
      </c>
      <c r="P1827" s="612" t="s">
        <v>910</v>
      </c>
      <c r="Q1827" s="612" t="s">
        <v>3191</v>
      </c>
    </row>
    <row r="1828" spans="1:17">
      <c r="A1828" s="607">
        <v>42840</v>
      </c>
      <c r="B1828" s="607">
        <v>42919</v>
      </c>
      <c r="C1828" s="607">
        <v>42847</v>
      </c>
      <c r="D1828" s="608" t="s">
        <v>3158</v>
      </c>
      <c r="E1828" s="608" t="s">
        <v>3243</v>
      </c>
      <c r="F1828" s="608" t="s">
        <v>3061</v>
      </c>
      <c r="G1828" s="608" t="s">
        <v>3244</v>
      </c>
      <c r="H1828" s="609">
        <v>45.6</v>
      </c>
      <c r="I1828" s="608">
        <v>2</v>
      </c>
      <c r="J1828" s="610">
        <v>0</v>
      </c>
      <c r="K1828" s="609">
        <f t="shared" si="28"/>
        <v>91.2</v>
      </c>
      <c r="L1828" s="608" t="s">
        <v>3063</v>
      </c>
      <c r="M1828" s="608" t="s">
        <v>3476</v>
      </c>
      <c r="N1828" s="608" t="s">
        <v>3477</v>
      </c>
      <c r="O1828" s="608" t="s">
        <v>3478</v>
      </c>
      <c r="P1828" s="608" t="s">
        <v>910</v>
      </c>
      <c r="Q1828" s="608" t="s">
        <v>3150</v>
      </c>
    </row>
    <row r="1829" spans="1:17">
      <c r="A1829" s="611">
        <v>42109</v>
      </c>
      <c r="B1829" s="611">
        <v>42112</v>
      </c>
      <c r="C1829" s="611">
        <v>42111</v>
      </c>
      <c r="D1829" s="612" t="s">
        <v>3129</v>
      </c>
      <c r="E1829" s="612" t="s">
        <v>3103</v>
      </c>
      <c r="F1829" s="612" t="s">
        <v>3104</v>
      </c>
      <c r="G1829" s="612" t="s">
        <v>3105</v>
      </c>
      <c r="H1829" s="613">
        <v>81</v>
      </c>
      <c r="I1829" s="612">
        <v>50</v>
      </c>
      <c r="J1829" s="614">
        <v>0.05</v>
      </c>
      <c r="K1829" s="613">
        <f t="shared" si="28"/>
        <v>4050</v>
      </c>
      <c r="L1829" s="612" t="s">
        <v>3072</v>
      </c>
      <c r="M1829" s="612" t="s">
        <v>3387</v>
      </c>
      <c r="N1829" s="612" t="s">
        <v>3388</v>
      </c>
      <c r="O1829" s="612" t="s">
        <v>186</v>
      </c>
      <c r="P1829" s="612" t="s">
        <v>389</v>
      </c>
      <c r="Q1829" s="612" t="s">
        <v>3106</v>
      </c>
    </row>
    <row r="1830" spans="1:17">
      <c r="A1830" s="607">
        <v>42475</v>
      </c>
      <c r="B1830" s="607">
        <v>42554</v>
      </c>
      <c r="C1830" s="607">
        <v>42485</v>
      </c>
      <c r="D1830" s="608" t="s">
        <v>3129</v>
      </c>
      <c r="E1830" s="608" t="s">
        <v>3111</v>
      </c>
      <c r="F1830" s="608" t="s">
        <v>3045</v>
      </c>
      <c r="G1830" s="608" t="s">
        <v>3112</v>
      </c>
      <c r="H1830" s="609">
        <v>12.5</v>
      </c>
      <c r="I1830" s="608">
        <v>50</v>
      </c>
      <c r="J1830" s="610">
        <v>0.05</v>
      </c>
      <c r="K1830" s="609">
        <f t="shared" si="28"/>
        <v>625</v>
      </c>
      <c r="L1830" s="608" t="s">
        <v>3072</v>
      </c>
      <c r="M1830" s="608" t="s">
        <v>3387</v>
      </c>
      <c r="N1830" s="608" t="s">
        <v>3388</v>
      </c>
      <c r="O1830" s="608" t="s">
        <v>186</v>
      </c>
      <c r="P1830" s="608" t="s">
        <v>389</v>
      </c>
      <c r="Q1830" s="608" t="s">
        <v>3051</v>
      </c>
    </row>
    <row r="1831" spans="1:17">
      <c r="A1831" s="611">
        <v>42110</v>
      </c>
      <c r="B1831" s="611">
        <v>42191</v>
      </c>
      <c r="C1831" s="611">
        <v>42112</v>
      </c>
      <c r="D1831" s="612" t="s">
        <v>3043</v>
      </c>
      <c r="E1831" s="612" t="s">
        <v>3111</v>
      </c>
      <c r="F1831" s="612" t="s">
        <v>3045</v>
      </c>
      <c r="G1831" s="612" t="s">
        <v>3112</v>
      </c>
      <c r="H1831" s="613">
        <v>12.5</v>
      </c>
      <c r="I1831" s="612">
        <v>25</v>
      </c>
      <c r="J1831" s="614">
        <v>0.15</v>
      </c>
      <c r="K1831" s="613">
        <f t="shared" si="28"/>
        <v>312.5</v>
      </c>
      <c r="L1831" s="612" t="s">
        <v>3063</v>
      </c>
      <c r="M1831" s="612" t="s">
        <v>3422</v>
      </c>
      <c r="N1831" s="612" t="s">
        <v>3423</v>
      </c>
      <c r="O1831" s="612" t="s">
        <v>3424</v>
      </c>
      <c r="P1831" s="612" t="s">
        <v>3156</v>
      </c>
      <c r="Q1831" s="612" t="s">
        <v>3051</v>
      </c>
    </row>
    <row r="1832" spans="1:17">
      <c r="A1832" s="607">
        <v>43206</v>
      </c>
      <c r="B1832" s="607">
        <v>43218</v>
      </c>
      <c r="C1832" s="607">
        <v>43211</v>
      </c>
      <c r="D1832" s="608" t="s">
        <v>3043</v>
      </c>
      <c r="E1832" s="608" t="s">
        <v>3415</v>
      </c>
      <c r="F1832" s="608" t="s">
        <v>3077</v>
      </c>
      <c r="G1832" s="608" t="s">
        <v>3416</v>
      </c>
      <c r="H1832" s="609">
        <v>9.5</v>
      </c>
      <c r="I1832" s="608">
        <v>30</v>
      </c>
      <c r="J1832" s="610">
        <v>0</v>
      </c>
      <c r="K1832" s="609">
        <f t="shared" si="28"/>
        <v>285</v>
      </c>
      <c r="L1832" s="608" t="s">
        <v>3063</v>
      </c>
      <c r="M1832" s="608" t="s">
        <v>3422</v>
      </c>
      <c r="N1832" s="608" t="s">
        <v>3423</v>
      </c>
      <c r="O1832" s="608" t="s">
        <v>3424</v>
      </c>
      <c r="P1832" s="608" t="s">
        <v>3156</v>
      </c>
      <c r="Q1832" s="608" t="s">
        <v>3279</v>
      </c>
    </row>
    <row r="1833" spans="1:17">
      <c r="A1833" s="611">
        <v>42476</v>
      </c>
      <c r="B1833" s="611">
        <v>42524</v>
      </c>
      <c r="C1833" s="611">
        <v>42479</v>
      </c>
      <c r="D1833" s="612" t="s">
        <v>3043</v>
      </c>
      <c r="E1833" s="612" t="s">
        <v>3100</v>
      </c>
      <c r="F1833" s="612" t="s">
        <v>3045</v>
      </c>
      <c r="G1833" s="612" t="s">
        <v>3101</v>
      </c>
      <c r="H1833" s="613">
        <v>34</v>
      </c>
      <c r="I1833" s="612">
        <v>24</v>
      </c>
      <c r="J1833" s="614">
        <v>0.15</v>
      </c>
      <c r="K1833" s="613">
        <f t="shared" si="28"/>
        <v>816</v>
      </c>
      <c r="L1833" s="612" t="s">
        <v>3063</v>
      </c>
      <c r="M1833" s="612" t="s">
        <v>3422</v>
      </c>
      <c r="N1833" s="612" t="s">
        <v>3423</v>
      </c>
      <c r="O1833" s="612" t="s">
        <v>3424</v>
      </c>
      <c r="P1833" s="612" t="s">
        <v>3156</v>
      </c>
      <c r="Q1833" s="612" t="s">
        <v>3102</v>
      </c>
    </row>
    <row r="1834" spans="1:17">
      <c r="A1834" s="607">
        <v>42841</v>
      </c>
      <c r="B1834" s="607">
        <v>42864</v>
      </c>
      <c r="C1834" s="607">
        <v>42851</v>
      </c>
      <c r="D1834" s="608" t="s">
        <v>3043</v>
      </c>
      <c r="E1834" s="608" t="s">
        <v>3137</v>
      </c>
      <c r="F1834" s="608" t="s">
        <v>3104</v>
      </c>
      <c r="G1834" s="608" t="s">
        <v>3138</v>
      </c>
      <c r="H1834" s="609">
        <v>17.45</v>
      </c>
      <c r="I1834" s="608">
        <v>28</v>
      </c>
      <c r="J1834" s="610">
        <v>0.15</v>
      </c>
      <c r="K1834" s="609">
        <f t="shared" si="28"/>
        <v>488.59999999999997</v>
      </c>
      <c r="L1834" s="608" t="s">
        <v>3063</v>
      </c>
      <c r="M1834" s="608" t="s">
        <v>3422</v>
      </c>
      <c r="N1834" s="608" t="s">
        <v>3423</v>
      </c>
      <c r="O1834" s="608" t="s">
        <v>3424</v>
      </c>
      <c r="P1834" s="608" t="s">
        <v>3156</v>
      </c>
      <c r="Q1834" s="608" t="s">
        <v>3139</v>
      </c>
    </row>
    <row r="1835" spans="1:17">
      <c r="A1835" s="611">
        <v>42476</v>
      </c>
      <c r="B1835" s="611">
        <v>42524</v>
      </c>
      <c r="C1835" s="611">
        <v>42486</v>
      </c>
      <c r="D1835" s="612" t="s">
        <v>3184</v>
      </c>
      <c r="E1835" s="612" t="s">
        <v>3260</v>
      </c>
      <c r="F1835" s="612" t="s">
        <v>3108</v>
      </c>
      <c r="G1835" s="612" t="s">
        <v>3261</v>
      </c>
      <c r="H1835" s="613">
        <v>7.75</v>
      </c>
      <c r="I1835" s="612">
        <v>12</v>
      </c>
      <c r="J1835" s="614">
        <v>0.2</v>
      </c>
      <c r="K1835" s="613">
        <f t="shared" si="28"/>
        <v>93</v>
      </c>
      <c r="L1835" s="612" t="s">
        <v>3072</v>
      </c>
      <c r="M1835" s="612" t="s">
        <v>3196</v>
      </c>
      <c r="N1835" s="612" t="s">
        <v>3197</v>
      </c>
      <c r="O1835" s="612" t="s">
        <v>3198</v>
      </c>
      <c r="P1835" s="612" t="s">
        <v>1303</v>
      </c>
      <c r="Q1835" s="612" t="s">
        <v>3150</v>
      </c>
    </row>
    <row r="1836" spans="1:17">
      <c r="A1836" s="607">
        <v>42110</v>
      </c>
      <c r="B1836" s="607">
        <v>42209</v>
      </c>
      <c r="C1836" s="607">
        <v>42113</v>
      </c>
      <c r="D1836" s="608" t="s">
        <v>3059</v>
      </c>
      <c r="E1836" s="608" t="s">
        <v>3060</v>
      </c>
      <c r="F1836" s="608" t="s">
        <v>3061</v>
      </c>
      <c r="G1836" s="608" t="s">
        <v>3062</v>
      </c>
      <c r="H1836" s="609">
        <v>53</v>
      </c>
      <c r="I1836" s="608">
        <v>8</v>
      </c>
      <c r="J1836" s="610">
        <v>0</v>
      </c>
      <c r="K1836" s="609">
        <f t="shared" si="28"/>
        <v>424</v>
      </c>
      <c r="L1836" s="608" t="s">
        <v>3072</v>
      </c>
      <c r="M1836" s="608" t="s">
        <v>3451</v>
      </c>
      <c r="N1836" s="608" t="s">
        <v>3452</v>
      </c>
      <c r="O1836" s="608" t="s">
        <v>3453</v>
      </c>
      <c r="P1836" s="608" t="s">
        <v>910</v>
      </c>
      <c r="Q1836" s="608" t="s">
        <v>3067</v>
      </c>
    </row>
    <row r="1837" spans="1:17">
      <c r="A1837" s="611">
        <v>42476</v>
      </c>
      <c r="B1837" s="611">
        <v>42508</v>
      </c>
      <c r="C1837" s="611">
        <v>42477</v>
      </c>
      <c r="D1837" s="612" t="s">
        <v>3059</v>
      </c>
      <c r="E1837" s="612" t="s">
        <v>3362</v>
      </c>
      <c r="F1837" s="612" t="s">
        <v>3104</v>
      </c>
      <c r="G1837" s="612" t="s">
        <v>3363</v>
      </c>
      <c r="H1837" s="613">
        <v>9.5</v>
      </c>
      <c r="I1837" s="612">
        <v>14</v>
      </c>
      <c r="J1837" s="614">
        <v>0</v>
      </c>
      <c r="K1837" s="613">
        <f t="shared" si="28"/>
        <v>133</v>
      </c>
      <c r="L1837" s="612" t="s">
        <v>3072</v>
      </c>
      <c r="M1837" s="612" t="s">
        <v>3451</v>
      </c>
      <c r="N1837" s="612" t="s">
        <v>3452</v>
      </c>
      <c r="O1837" s="612" t="s">
        <v>3453</v>
      </c>
      <c r="P1837" s="612" t="s">
        <v>910</v>
      </c>
      <c r="Q1837" s="612" t="s">
        <v>3367</v>
      </c>
    </row>
    <row r="1838" spans="1:17">
      <c r="A1838" s="607">
        <v>42476</v>
      </c>
      <c r="B1838" s="607">
        <v>42556</v>
      </c>
      <c r="C1838" s="607">
        <v>42478</v>
      </c>
      <c r="D1838" s="608" t="s">
        <v>3059</v>
      </c>
      <c r="E1838" s="608" t="s">
        <v>3165</v>
      </c>
      <c r="F1838" s="608" t="s">
        <v>3104</v>
      </c>
      <c r="G1838" s="608" t="s">
        <v>3166</v>
      </c>
      <c r="H1838" s="609">
        <v>10</v>
      </c>
      <c r="I1838" s="608">
        <v>12</v>
      </c>
      <c r="J1838" s="610">
        <v>0</v>
      </c>
      <c r="K1838" s="609">
        <f t="shared" si="28"/>
        <v>120</v>
      </c>
      <c r="L1838" s="608" t="s">
        <v>3072</v>
      </c>
      <c r="M1838" s="608" t="s">
        <v>3451</v>
      </c>
      <c r="N1838" s="608" t="s">
        <v>3452</v>
      </c>
      <c r="O1838" s="608" t="s">
        <v>3453</v>
      </c>
      <c r="P1838" s="608" t="s">
        <v>910</v>
      </c>
      <c r="Q1838" s="608" t="s">
        <v>3106</v>
      </c>
    </row>
    <row r="1839" spans="1:17">
      <c r="A1839" s="611">
        <v>42111</v>
      </c>
      <c r="B1839" s="611">
        <v>42150</v>
      </c>
      <c r="C1839" s="611">
        <v>42118</v>
      </c>
      <c r="D1839" s="612" t="s">
        <v>3184</v>
      </c>
      <c r="E1839" s="612" t="s">
        <v>3180</v>
      </c>
      <c r="F1839" s="612" t="s">
        <v>3108</v>
      </c>
      <c r="G1839" s="612" t="s">
        <v>3131</v>
      </c>
      <c r="H1839" s="613">
        <v>18</v>
      </c>
      <c r="I1839" s="612">
        <v>40</v>
      </c>
      <c r="J1839" s="614">
        <v>0</v>
      </c>
      <c r="K1839" s="613">
        <f t="shared" si="28"/>
        <v>720</v>
      </c>
      <c r="L1839" s="612" t="s">
        <v>3047</v>
      </c>
      <c r="M1839" s="612" t="s">
        <v>3153</v>
      </c>
      <c r="N1839" s="612" t="s">
        <v>3154</v>
      </c>
      <c r="O1839" s="612" t="s">
        <v>3155</v>
      </c>
      <c r="P1839" s="612" t="s">
        <v>3156</v>
      </c>
      <c r="Q1839" s="612" t="s">
        <v>3183</v>
      </c>
    </row>
    <row r="1840" spans="1:17">
      <c r="A1840" s="607">
        <v>42477</v>
      </c>
      <c r="B1840" s="607">
        <v>42480</v>
      </c>
      <c r="C1840" s="607">
        <v>42481</v>
      </c>
      <c r="D1840" s="608" t="s">
        <v>3184</v>
      </c>
      <c r="E1840" s="608" t="s">
        <v>3293</v>
      </c>
      <c r="F1840" s="608" t="s">
        <v>3053</v>
      </c>
      <c r="G1840" s="608" t="s">
        <v>3294</v>
      </c>
      <c r="H1840" s="609">
        <v>33.25</v>
      </c>
      <c r="I1840" s="608">
        <v>8</v>
      </c>
      <c r="J1840" s="610">
        <v>0</v>
      </c>
      <c r="K1840" s="609">
        <f t="shared" si="28"/>
        <v>266</v>
      </c>
      <c r="L1840" s="608" t="s">
        <v>3047</v>
      </c>
      <c r="M1840" s="608" t="s">
        <v>3153</v>
      </c>
      <c r="N1840" s="608" t="s">
        <v>3154</v>
      </c>
      <c r="O1840" s="608" t="s">
        <v>3155</v>
      </c>
      <c r="P1840" s="608" t="s">
        <v>3156</v>
      </c>
      <c r="Q1840" s="608" t="s">
        <v>3150</v>
      </c>
    </row>
    <row r="1841" spans="1:17">
      <c r="A1841" s="611">
        <v>43207</v>
      </c>
      <c r="B1841" s="611">
        <v>43238</v>
      </c>
      <c r="C1841" s="611">
        <v>43211</v>
      </c>
      <c r="D1841" s="612" t="s">
        <v>3184</v>
      </c>
      <c r="E1841" s="612" t="s">
        <v>3193</v>
      </c>
      <c r="F1841" s="612" t="s">
        <v>3077</v>
      </c>
      <c r="G1841" s="612" t="s">
        <v>3194</v>
      </c>
      <c r="H1841" s="613">
        <v>25.89</v>
      </c>
      <c r="I1841" s="612">
        <v>30</v>
      </c>
      <c r="J1841" s="614">
        <v>0</v>
      </c>
      <c r="K1841" s="613">
        <f t="shared" si="28"/>
        <v>776.7</v>
      </c>
      <c r="L1841" s="612" t="s">
        <v>3047</v>
      </c>
      <c r="M1841" s="612" t="s">
        <v>3153</v>
      </c>
      <c r="N1841" s="612" t="s">
        <v>3154</v>
      </c>
      <c r="O1841" s="612" t="s">
        <v>3155</v>
      </c>
      <c r="P1841" s="612" t="s">
        <v>3156</v>
      </c>
      <c r="Q1841" s="612" t="s">
        <v>3195</v>
      </c>
    </row>
    <row r="1842" spans="1:17">
      <c r="A1842" s="607">
        <v>42842</v>
      </c>
      <c r="B1842" s="607">
        <v>42927</v>
      </c>
      <c r="C1842" s="607">
        <v>42848</v>
      </c>
      <c r="D1842" s="608" t="s">
        <v>3288</v>
      </c>
      <c r="E1842" s="608" t="s">
        <v>3159</v>
      </c>
      <c r="F1842" s="608" t="s">
        <v>3081</v>
      </c>
      <c r="G1842" s="608" t="s">
        <v>3160</v>
      </c>
      <c r="H1842" s="609">
        <v>21.35</v>
      </c>
      <c r="I1842" s="608">
        <v>20</v>
      </c>
      <c r="J1842" s="610">
        <v>0</v>
      </c>
      <c r="K1842" s="609">
        <f t="shared" si="28"/>
        <v>427</v>
      </c>
      <c r="L1842" s="608" t="s">
        <v>3072</v>
      </c>
      <c r="M1842" s="608" t="s">
        <v>3428</v>
      </c>
      <c r="N1842" s="608" t="s">
        <v>3429</v>
      </c>
      <c r="O1842" s="608" t="s">
        <v>3430</v>
      </c>
      <c r="P1842" s="608" t="s">
        <v>2159</v>
      </c>
      <c r="Q1842" s="608" t="s">
        <v>3083</v>
      </c>
    </row>
    <row r="1843" spans="1:17">
      <c r="A1843" s="611">
        <v>43207</v>
      </c>
      <c r="B1843" s="611">
        <v>43251</v>
      </c>
      <c r="C1843" s="611">
        <v>43212</v>
      </c>
      <c r="D1843" s="612" t="s">
        <v>3288</v>
      </c>
      <c r="E1843" s="612" t="s">
        <v>3189</v>
      </c>
      <c r="F1843" s="612" t="s">
        <v>3061</v>
      </c>
      <c r="G1843" s="612" t="s">
        <v>3190</v>
      </c>
      <c r="H1843" s="613">
        <v>30</v>
      </c>
      <c r="I1843" s="612">
        <v>6</v>
      </c>
      <c r="J1843" s="614">
        <v>0</v>
      </c>
      <c r="K1843" s="613">
        <f t="shared" si="28"/>
        <v>180</v>
      </c>
      <c r="L1843" s="612" t="s">
        <v>3072</v>
      </c>
      <c r="M1843" s="612" t="s">
        <v>3428</v>
      </c>
      <c r="N1843" s="612" t="s">
        <v>3429</v>
      </c>
      <c r="O1843" s="612" t="s">
        <v>3430</v>
      </c>
      <c r="P1843" s="612" t="s">
        <v>2159</v>
      </c>
      <c r="Q1843" s="612" t="s">
        <v>3191</v>
      </c>
    </row>
    <row r="1844" spans="1:17">
      <c r="A1844" s="607">
        <v>42477</v>
      </c>
      <c r="B1844" s="607">
        <v>42525</v>
      </c>
      <c r="C1844" s="607">
        <v>42477</v>
      </c>
      <c r="D1844" s="608" t="s">
        <v>3288</v>
      </c>
      <c r="E1844" s="608" t="s">
        <v>3044</v>
      </c>
      <c r="F1844" s="608" t="s">
        <v>3045</v>
      </c>
      <c r="G1844" s="608" t="s">
        <v>3046</v>
      </c>
      <c r="H1844" s="609">
        <v>34.799999999999997</v>
      </c>
      <c r="I1844" s="608">
        <v>5</v>
      </c>
      <c r="J1844" s="610">
        <v>0</v>
      </c>
      <c r="K1844" s="609">
        <f t="shared" si="28"/>
        <v>174</v>
      </c>
      <c r="L1844" s="608" t="s">
        <v>3072</v>
      </c>
      <c r="M1844" s="608" t="s">
        <v>3428</v>
      </c>
      <c r="N1844" s="608" t="s">
        <v>3429</v>
      </c>
      <c r="O1844" s="608" t="s">
        <v>3430</v>
      </c>
      <c r="P1844" s="608" t="s">
        <v>2159</v>
      </c>
      <c r="Q1844" s="608" t="s">
        <v>3051</v>
      </c>
    </row>
    <row r="1845" spans="1:17">
      <c r="A1845" s="611">
        <v>42111</v>
      </c>
      <c r="B1845" s="611">
        <v>42162</v>
      </c>
      <c r="C1845" s="611">
        <v>42120</v>
      </c>
      <c r="D1845" s="612" t="s">
        <v>3059</v>
      </c>
      <c r="E1845" s="612" t="s">
        <v>3260</v>
      </c>
      <c r="F1845" s="612" t="s">
        <v>3108</v>
      </c>
      <c r="G1845" s="612" t="s">
        <v>3261</v>
      </c>
      <c r="H1845" s="613">
        <v>7.75</v>
      </c>
      <c r="I1845" s="612">
        <v>20</v>
      </c>
      <c r="J1845" s="614">
        <v>0.15</v>
      </c>
      <c r="K1845" s="613">
        <f t="shared" si="28"/>
        <v>155</v>
      </c>
      <c r="L1845" s="612" t="s">
        <v>3072</v>
      </c>
      <c r="M1845" s="612" t="s">
        <v>3438</v>
      </c>
      <c r="N1845" s="612" t="s">
        <v>3439</v>
      </c>
      <c r="O1845" s="612" t="s">
        <v>3440</v>
      </c>
      <c r="P1845" s="612" t="s">
        <v>988</v>
      </c>
      <c r="Q1845" s="612" t="s">
        <v>3150</v>
      </c>
    </row>
    <row r="1846" spans="1:17">
      <c r="A1846" s="607">
        <v>43208</v>
      </c>
      <c r="B1846" s="607">
        <v>43256</v>
      </c>
      <c r="C1846" s="607">
        <v>43216</v>
      </c>
      <c r="D1846" s="608" t="s">
        <v>3084</v>
      </c>
      <c r="E1846" s="608" t="s">
        <v>3076</v>
      </c>
      <c r="F1846" s="608" t="s">
        <v>3077</v>
      </c>
      <c r="G1846" s="608" t="s">
        <v>3078</v>
      </c>
      <c r="H1846" s="609">
        <v>9.65</v>
      </c>
      <c r="I1846" s="608">
        <v>24</v>
      </c>
      <c r="J1846" s="610">
        <v>0</v>
      </c>
      <c r="K1846" s="609">
        <f t="shared" si="28"/>
        <v>231.60000000000002</v>
      </c>
      <c r="L1846" s="608" t="s">
        <v>3063</v>
      </c>
      <c r="M1846" s="608" t="s">
        <v>3153</v>
      </c>
      <c r="N1846" s="608" t="s">
        <v>3154</v>
      </c>
      <c r="O1846" s="608" t="s">
        <v>3155</v>
      </c>
      <c r="P1846" s="608" t="s">
        <v>3156</v>
      </c>
      <c r="Q1846" s="608" t="s">
        <v>3079</v>
      </c>
    </row>
    <row r="1847" spans="1:17">
      <c r="A1847" s="611">
        <v>42478</v>
      </c>
      <c r="B1847" s="611">
        <v>42562</v>
      </c>
      <c r="C1847" s="611">
        <v>42485</v>
      </c>
      <c r="D1847" s="612" t="s">
        <v>3084</v>
      </c>
      <c r="E1847" s="612" t="s">
        <v>3126</v>
      </c>
      <c r="F1847" s="612" t="s">
        <v>3108</v>
      </c>
      <c r="G1847" s="612" t="s">
        <v>3127</v>
      </c>
      <c r="H1847" s="613">
        <v>4.5</v>
      </c>
      <c r="I1847" s="612">
        <v>10</v>
      </c>
      <c r="J1847" s="614">
        <v>0.25</v>
      </c>
      <c r="K1847" s="613">
        <f t="shared" si="28"/>
        <v>45</v>
      </c>
      <c r="L1847" s="612" t="s">
        <v>3063</v>
      </c>
      <c r="M1847" s="612" t="s">
        <v>3153</v>
      </c>
      <c r="N1847" s="612" t="s">
        <v>3154</v>
      </c>
      <c r="O1847" s="612" t="s">
        <v>3155</v>
      </c>
      <c r="P1847" s="612" t="s">
        <v>3156</v>
      </c>
      <c r="Q1847" s="612" t="s">
        <v>3128</v>
      </c>
    </row>
    <row r="1848" spans="1:17">
      <c r="A1848" s="607">
        <v>42478</v>
      </c>
      <c r="B1848" s="607">
        <v>42487</v>
      </c>
      <c r="C1848" s="607">
        <v>42481</v>
      </c>
      <c r="D1848" s="608" t="s">
        <v>3184</v>
      </c>
      <c r="E1848" s="608" t="s">
        <v>3210</v>
      </c>
      <c r="F1848" s="608" t="s">
        <v>3108</v>
      </c>
      <c r="G1848" s="608" t="s">
        <v>3211</v>
      </c>
      <c r="H1848" s="609">
        <v>18</v>
      </c>
      <c r="I1848" s="608">
        <v>60</v>
      </c>
      <c r="J1848" s="610">
        <v>0</v>
      </c>
      <c r="K1848" s="609">
        <f t="shared" si="28"/>
        <v>1080</v>
      </c>
      <c r="L1848" s="608" t="s">
        <v>3063</v>
      </c>
      <c r="M1848" s="608" t="s">
        <v>3404</v>
      </c>
      <c r="N1848" s="608" t="s">
        <v>3405</v>
      </c>
      <c r="O1848" s="608" t="s">
        <v>3297</v>
      </c>
      <c r="P1848" s="608" t="s">
        <v>988</v>
      </c>
      <c r="Q1848" s="608" t="s">
        <v>3115</v>
      </c>
    </row>
    <row r="1849" spans="1:17">
      <c r="A1849" s="611">
        <v>43208</v>
      </c>
      <c r="B1849" s="611">
        <v>43247</v>
      </c>
      <c r="C1849" s="611">
        <v>43215</v>
      </c>
      <c r="D1849" s="612" t="s">
        <v>3184</v>
      </c>
      <c r="E1849" s="612" t="s">
        <v>3338</v>
      </c>
      <c r="F1849" s="612" t="s">
        <v>3053</v>
      </c>
      <c r="G1849" s="612" t="s">
        <v>3339</v>
      </c>
      <c r="H1849" s="613">
        <v>7</v>
      </c>
      <c r="I1849" s="612">
        <v>6</v>
      </c>
      <c r="J1849" s="614">
        <v>0.05</v>
      </c>
      <c r="K1849" s="613">
        <f t="shared" si="28"/>
        <v>42</v>
      </c>
      <c r="L1849" s="612" t="s">
        <v>3063</v>
      </c>
      <c r="M1849" s="612" t="s">
        <v>3404</v>
      </c>
      <c r="N1849" s="612" t="s">
        <v>3405</v>
      </c>
      <c r="O1849" s="612" t="s">
        <v>3297</v>
      </c>
      <c r="P1849" s="612" t="s">
        <v>988</v>
      </c>
      <c r="Q1849" s="612" t="s">
        <v>3067</v>
      </c>
    </row>
    <row r="1850" spans="1:17">
      <c r="A1850" s="607">
        <v>42843</v>
      </c>
      <c r="B1850" s="607">
        <v>42856</v>
      </c>
      <c r="C1850" s="607">
        <v>42849</v>
      </c>
      <c r="D1850" s="608" t="s">
        <v>3184</v>
      </c>
      <c r="E1850" s="608" t="s">
        <v>3241</v>
      </c>
      <c r="F1850" s="608" t="s">
        <v>3077</v>
      </c>
      <c r="G1850" s="608" t="s">
        <v>3242</v>
      </c>
      <c r="H1850" s="609">
        <v>6</v>
      </c>
      <c r="I1850" s="608">
        <v>77</v>
      </c>
      <c r="J1850" s="610">
        <v>0</v>
      </c>
      <c r="K1850" s="609">
        <f t="shared" si="28"/>
        <v>462</v>
      </c>
      <c r="L1850" s="608" t="s">
        <v>3072</v>
      </c>
      <c r="M1850" s="608" t="s">
        <v>3230</v>
      </c>
      <c r="N1850" s="608" t="s">
        <v>3231</v>
      </c>
      <c r="O1850" s="608" t="s">
        <v>3232</v>
      </c>
      <c r="P1850" s="608" t="s">
        <v>910</v>
      </c>
      <c r="Q1850" s="608" t="s">
        <v>3070</v>
      </c>
    </row>
    <row r="1851" spans="1:17">
      <c r="A1851" s="611">
        <v>42843</v>
      </c>
      <c r="B1851" s="611">
        <v>42918</v>
      </c>
      <c r="C1851" s="611">
        <v>42851</v>
      </c>
      <c r="D1851" s="612" t="s">
        <v>3184</v>
      </c>
      <c r="E1851" s="612" t="s">
        <v>3143</v>
      </c>
      <c r="F1851" s="612" t="s">
        <v>3123</v>
      </c>
      <c r="G1851" s="612" t="s">
        <v>3144</v>
      </c>
      <c r="H1851" s="613">
        <v>32.799999999999997</v>
      </c>
      <c r="I1851" s="612">
        <v>20</v>
      </c>
      <c r="J1851" s="614">
        <v>0</v>
      </c>
      <c r="K1851" s="613">
        <f t="shared" si="28"/>
        <v>656</v>
      </c>
      <c r="L1851" s="612" t="s">
        <v>3072</v>
      </c>
      <c r="M1851" s="612" t="s">
        <v>3230</v>
      </c>
      <c r="N1851" s="612" t="s">
        <v>3231</v>
      </c>
      <c r="O1851" s="612" t="s">
        <v>3232</v>
      </c>
      <c r="P1851" s="612" t="s">
        <v>910</v>
      </c>
      <c r="Q1851" s="612" t="s">
        <v>3067</v>
      </c>
    </row>
    <row r="1852" spans="1:17">
      <c r="A1852" s="607">
        <v>43208</v>
      </c>
      <c r="B1852" s="607">
        <v>43288</v>
      </c>
      <c r="C1852" s="607">
        <v>43215</v>
      </c>
      <c r="D1852" s="608" t="s">
        <v>3184</v>
      </c>
      <c r="E1852" s="608" t="s">
        <v>3189</v>
      </c>
      <c r="F1852" s="608" t="s">
        <v>3061</v>
      </c>
      <c r="G1852" s="608" t="s">
        <v>3190</v>
      </c>
      <c r="H1852" s="609">
        <v>30</v>
      </c>
      <c r="I1852" s="608">
        <v>45</v>
      </c>
      <c r="J1852" s="610">
        <v>0</v>
      </c>
      <c r="K1852" s="609">
        <f t="shared" si="28"/>
        <v>1350</v>
      </c>
      <c r="L1852" s="608" t="s">
        <v>3072</v>
      </c>
      <c r="M1852" s="608" t="s">
        <v>3230</v>
      </c>
      <c r="N1852" s="608" t="s">
        <v>3231</v>
      </c>
      <c r="O1852" s="608" t="s">
        <v>3232</v>
      </c>
      <c r="P1852" s="608" t="s">
        <v>910</v>
      </c>
      <c r="Q1852" s="608" t="s">
        <v>3191</v>
      </c>
    </row>
    <row r="1853" spans="1:17">
      <c r="A1853" s="611">
        <v>42478</v>
      </c>
      <c r="B1853" s="611">
        <v>42540</v>
      </c>
      <c r="C1853" s="611">
        <v>42485</v>
      </c>
      <c r="D1853" s="612" t="s">
        <v>3184</v>
      </c>
      <c r="E1853" s="612" t="s">
        <v>3210</v>
      </c>
      <c r="F1853" s="612" t="s">
        <v>3108</v>
      </c>
      <c r="G1853" s="612" t="s">
        <v>3211</v>
      </c>
      <c r="H1853" s="613">
        <v>18</v>
      </c>
      <c r="I1853" s="612">
        <v>44</v>
      </c>
      <c r="J1853" s="614">
        <v>0</v>
      </c>
      <c r="K1853" s="613">
        <f t="shared" si="28"/>
        <v>792</v>
      </c>
      <c r="L1853" s="612" t="s">
        <v>3072</v>
      </c>
      <c r="M1853" s="612" t="s">
        <v>3230</v>
      </c>
      <c r="N1853" s="612" t="s">
        <v>3231</v>
      </c>
      <c r="O1853" s="612" t="s">
        <v>3232</v>
      </c>
      <c r="P1853" s="612" t="s">
        <v>910</v>
      </c>
      <c r="Q1853" s="612" t="s">
        <v>3115</v>
      </c>
    </row>
    <row r="1854" spans="1:17">
      <c r="A1854" s="607">
        <v>42843</v>
      </c>
      <c r="B1854" s="607">
        <v>42938</v>
      </c>
      <c r="C1854" s="607">
        <v>42843</v>
      </c>
      <c r="D1854" s="608" t="s">
        <v>3184</v>
      </c>
      <c r="E1854" s="608" t="s">
        <v>3302</v>
      </c>
      <c r="F1854" s="608" t="s">
        <v>3045</v>
      </c>
      <c r="G1854" s="608" t="s">
        <v>3303</v>
      </c>
      <c r="H1854" s="609">
        <v>36</v>
      </c>
      <c r="I1854" s="608">
        <v>9</v>
      </c>
      <c r="J1854" s="610">
        <v>0</v>
      </c>
      <c r="K1854" s="609">
        <f t="shared" si="28"/>
        <v>324</v>
      </c>
      <c r="L1854" s="608" t="s">
        <v>3072</v>
      </c>
      <c r="M1854" s="608" t="s">
        <v>3230</v>
      </c>
      <c r="N1854" s="608" t="s">
        <v>3231</v>
      </c>
      <c r="O1854" s="608" t="s">
        <v>3232</v>
      </c>
      <c r="P1854" s="608" t="s">
        <v>910</v>
      </c>
      <c r="Q1854" s="608" t="s">
        <v>3099</v>
      </c>
    </row>
    <row r="1855" spans="1:17">
      <c r="A1855" s="611">
        <v>43208</v>
      </c>
      <c r="B1855" s="611">
        <v>43271</v>
      </c>
      <c r="C1855" s="611">
        <v>43214</v>
      </c>
      <c r="D1855" s="612" t="s">
        <v>3129</v>
      </c>
      <c r="E1855" s="612" t="s">
        <v>3100</v>
      </c>
      <c r="F1855" s="612" t="s">
        <v>3045</v>
      </c>
      <c r="G1855" s="612" t="s">
        <v>3101</v>
      </c>
      <c r="H1855" s="613">
        <v>34</v>
      </c>
      <c r="I1855" s="612">
        <v>2</v>
      </c>
      <c r="J1855" s="614">
        <v>0.15</v>
      </c>
      <c r="K1855" s="613">
        <f t="shared" si="28"/>
        <v>68</v>
      </c>
      <c r="L1855" s="612" t="s">
        <v>3047</v>
      </c>
      <c r="M1855" s="612" t="s">
        <v>3352</v>
      </c>
      <c r="N1855" s="612" t="s">
        <v>3353</v>
      </c>
      <c r="O1855" s="612" t="s">
        <v>3354</v>
      </c>
      <c r="P1855" s="612" t="s">
        <v>915</v>
      </c>
      <c r="Q1855" s="612" t="s">
        <v>3102</v>
      </c>
    </row>
    <row r="1856" spans="1:17">
      <c r="A1856" s="607">
        <v>43209</v>
      </c>
      <c r="B1856" s="607">
        <v>43250</v>
      </c>
      <c r="C1856" s="607">
        <v>43214</v>
      </c>
      <c r="D1856" s="608" t="s">
        <v>3084</v>
      </c>
      <c r="E1856" s="608" t="s">
        <v>3300</v>
      </c>
      <c r="F1856" s="608" t="s">
        <v>3077</v>
      </c>
      <c r="G1856" s="608" t="s">
        <v>3301</v>
      </c>
      <c r="H1856" s="609">
        <v>62.5</v>
      </c>
      <c r="I1856" s="608">
        <v>6</v>
      </c>
      <c r="J1856" s="610">
        <v>0</v>
      </c>
      <c r="K1856" s="609">
        <f t="shared" si="28"/>
        <v>375</v>
      </c>
      <c r="L1856" s="608" t="s">
        <v>3072</v>
      </c>
      <c r="M1856" s="608" t="s">
        <v>3481</v>
      </c>
      <c r="N1856" s="608" t="s">
        <v>3482</v>
      </c>
      <c r="O1856" s="608" t="s">
        <v>3483</v>
      </c>
      <c r="P1856" s="608" t="s">
        <v>982</v>
      </c>
      <c r="Q1856" s="608" t="s">
        <v>3139</v>
      </c>
    </row>
    <row r="1857" spans="1:17">
      <c r="A1857" s="611">
        <v>42113</v>
      </c>
      <c r="B1857" s="611">
        <v>42145</v>
      </c>
      <c r="C1857" s="611">
        <v>42113</v>
      </c>
      <c r="D1857" s="612" t="s">
        <v>3084</v>
      </c>
      <c r="E1857" s="612" t="s">
        <v>3302</v>
      </c>
      <c r="F1857" s="612" t="s">
        <v>3045</v>
      </c>
      <c r="G1857" s="612" t="s">
        <v>3303</v>
      </c>
      <c r="H1857" s="613">
        <v>36</v>
      </c>
      <c r="I1857" s="612">
        <v>10</v>
      </c>
      <c r="J1857" s="614">
        <v>0</v>
      </c>
      <c r="K1857" s="613">
        <f t="shared" si="28"/>
        <v>360</v>
      </c>
      <c r="L1857" s="612" t="s">
        <v>3072</v>
      </c>
      <c r="M1857" s="612" t="s">
        <v>3481</v>
      </c>
      <c r="N1857" s="612" t="s">
        <v>3482</v>
      </c>
      <c r="O1857" s="612" t="s">
        <v>3483</v>
      </c>
      <c r="P1857" s="612" t="s">
        <v>982</v>
      </c>
      <c r="Q1857" s="612" t="s">
        <v>3099</v>
      </c>
    </row>
    <row r="1858" spans="1:17">
      <c r="A1858" s="607">
        <v>43209</v>
      </c>
      <c r="B1858" s="607">
        <v>43264</v>
      </c>
      <c r="C1858" s="607">
        <v>43218</v>
      </c>
      <c r="D1858" s="608" t="s">
        <v>3084</v>
      </c>
      <c r="E1858" s="608" t="s">
        <v>3355</v>
      </c>
      <c r="F1858" s="608" t="s">
        <v>3108</v>
      </c>
      <c r="G1858" s="608" t="s">
        <v>3356</v>
      </c>
      <c r="H1858" s="609">
        <v>263.5</v>
      </c>
      <c r="I1858" s="608">
        <v>5</v>
      </c>
      <c r="J1858" s="610">
        <v>0</v>
      </c>
      <c r="K1858" s="609">
        <f t="shared" si="28"/>
        <v>1317.5</v>
      </c>
      <c r="L1858" s="608" t="s">
        <v>3072</v>
      </c>
      <c r="M1858" s="608" t="s">
        <v>3481</v>
      </c>
      <c r="N1858" s="608" t="s">
        <v>3482</v>
      </c>
      <c r="O1858" s="608" t="s">
        <v>3483</v>
      </c>
      <c r="P1858" s="608" t="s">
        <v>982</v>
      </c>
      <c r="Q1858" s="608" t="s">
        <v>3110</v>
      </c>
    </row>
    <row r="1859" spans="1:17">
      <c r="A1859" s="611">
        <v>42844</v>
      </c>
      <c r="B1859" s="611">
        <v>42873</v>
      </c>
      <c r="C1859" s="611">
        <v>42851</v>
      </c>
      <c r="D1859" s="612" t="s">
        <v>3059</v>
      </c>
      <c r="E1859" s="612" t="s">
        <v>3060</v>
      </c>
      <c r="F1859" s="612" t="s">
        <v>3061</v>
      </c>
      <c r="G1859" s="612" t="s">
        <v>3062</v>
      </c>
      <c r="H1859" s="613">
        <v>53</v>
      </c>
      <c r="I1859" s="612">
        <v>16</v>
      </c>
      <c r="J1859" s="614">
        <v>0</v>
      </c>
      <c r="K1859" s="613">
        <f t="shared" ref="K1859:K1922" si="29">I1859*H1859</f>
        <v>848</v>
      </c>
      <c r="L1859" s="612" t="s">
        <v>3047</v>
      </c>
      <c r="M1859" s="612" t="s">
        <v>3315</v>
      </c>
      <c r="N1859" s="612" t="s">
        <v>3316</v>
      </c>
      <c r="O1859" s="612" t="s">
        <v>3317</v>
      </c>
      <c r="P1859" s="612" t="s">
        <v>3188</v>
      </c>
      <c r="Q1859" s="612" t="s">
        <v>3067</v>
      </c>
    </row>
    <row r="1860" spans="1:17">
      <c r="A1860" s="607">
        <v>42844</v>
      </c>
      <c r="B1860" s="607">
        <v>42894</v>
      </c>
      <c r="C1860" s="607">
        <v>42846</v>
      </c>
      <c r="D1860" s="608" t="s">
        <v>3071</v>
      </c>
      <c r="E1860" s="608" t="s">
        <v>3192</v>
      </c>
      <c r="F1860" s="608" t="s">
        <v>3053</v>
      </c>
      <c r="G1860" s="608" t="s">
        <v>3092</v>
      </c>
      <c r="H1860" s="609">
        <v>38</v>
      </c>
      <c r="I1860" s="608">
        <v>12</v>
      </c>
      <c r="J1860" s="610">
        <v>0.15</v>
      </c>
      <c r="K1860" s="609">
        <f t="shared" si="29"/>
        <v>456</v>
      </c>
      <c r="L1860" s="608" t="s">
        <v>3063</v>
      </c>
      <c r="M1860" s="608" t="s">
        <v>3118</v>
      </c>
      <c r="N1860" s="608" t="s">
        <v>3119</v>
      </c>
      <c r="O1860" s="608" t="s">
        <v>3120</v>
      </c>
      <c r="P1860" s="608" t="s">
        <v>930</v>
      </c>
      <c r="Q1860" s="608" t="s">
        <v>3093</v>
      </c>
    </row>
    <row r="1861" spans="1:17">
      <c r="A1861" s="611">
        <v>42844</v>
      </c>
      <c r="B1861" s="611">
        <v>42864</v>
      </c>
      <c r="C1861" s="611">
        <v>42848</v>
      </c>
      <c r="D1861" s="612" t="s">
        <v>3071</v>
      </c>
      <c r="E1861" s="612" t="s">
        <v>3177</v>
      </c>
      <c r="F1861" s="612" t="s">
        <v>3104</v>
      </c>
      <c r="G1861" s="612" t="s">
        <v>3178</v>
      </c>
      <c r="H1861" s="613">
        <v>49.3</v>
      </c>
      <c r="I1861" s="612">
        <v>12</v>
      </c>
      <c r="J1861" s="614">
        <v>0.15</v>
      </c>
      <c r="K1861" s="613">
        <f t="shared" si="29"/>
        <v>591.59999999999991</v>
      </c>
      <c r="L1861" s="612" t="s">
        <v>3063</v>
      </c>
      <c r="M1861" s="612" t="s">
        <v>3118</v>
      </c>
      <c r="N1861" s="612" t="s">
        <v>3119</v>
      </c>
      <c r="O1861" s="612" t="s">
        <v>3120</v>
      </c>
      <c r="P1861" s="612" t="s">
        <v>930</v>
      </c>
      <c r="Q1861" s="612" t="s">
        <v>3179</v>
      </c>
    </row>
    <row r="1862" spans="1:17">
      <c r="A1862" s="607">
        <v>42479</v>
      </c>
      <c r="B1862" s="607">
        <v>42533</v>
      </c>
      <c r="C1862" s="607">
        <v>42488</v>
      </c>
      <c r="D1862" s="608" t="s">
        <v>3071</v>
      </c>
      <c r="E1862" s="608" t="s">
        <v>3170</v>
      </c>
      <c r="F1862" s="608" t="s">
        <v>3077</v>
      </c>
      <c r="G1862" s="608" t="s">
        <v>3171</v>
      </c>
      <c r="H1862" s="609">
        <v>26</v>
      </c>
      <c r="I1862" s="608">
        <v>8</v>
      </c>
      <c r="J1862" s="610">
        <v>0</v>
      </c>
      <c r="K1862" s="609">
        <f t="shared" si="29"/>
        <v>208</v>
      </c>
      <c r="L1862" s="608" t="s">
        <v>3063</v>
      </c>
      <c r="M1862" s="608" t="s">
        <v>3118</v>
      </c>
      <c r="N1862" s="608" t="s">
        <v>3119</v>
      </c>
      <c r="O1862" s="608" t="s">
        <v>3120</v>
      </c>
      <c r="P1862" s="608" t="s">
        <v>930</v>
      </c>
      <c r="Q1862" s="608" t="s">
        <v>3142</v>
      </c>
    </row>
    <row r="1863" spans="1:17">
      <c r="A1863" s="611">
        <v>42482</v>
      </c>
      <c r="B1863" s="611">
        <v>42493</v>
      </c>
      <c r="C1863" s="611">
        <v>42488</v>
      </c>
      <c r="D1863" s="612" t="s">
        <v>3199</v>
      </c>
      <c r="E1863" s="612" t="s">
        <v>3265</v>
      </c>
      <c r="F1863" s="612" t="s">
        <v>3104</v>
      </c>
      <c r="G1863" s="612" t="s">
        <v>3266</v>
      </c>
      <c r="H1863" s="613">
        <v>9.1999999999999993</v>
      </c>
      <c r="I1863" s="612">
        <v>12</v>
      </c>
      <c r="J1863" s="614">
        <v>0</v>
      </c>
      <c r="K1863" s="613">
        <f t="shared" si="29"/>
        <v>110.39999999999999</v>
      </c>
      <c r="L1863" s="612" t="s">
        <v>3072</v>
      </c>
      <c r="M1863" s="612" t="s">
        <v>3064</v>
      </c>
      <c r="N1863" s="612" t="s">
        <v>3065</v>
      </c>
      <c r="O1863" s="612" t="s">
        <v>3066</v>
      </c>
      <c r="P1863" s="612" t="s">
        <v>910</v>
      </c>
      <c r="Q1863" s="612" t="s">
        <v>3106</v>
      </c>
    </row>
    <row r="1864" spans="1:17">
      <c r="A1864" s="607">
        <v>42116</v>
      </c>
      <c r="B1864" s="607">
        <v>42189</v>
      </c>
      <c r="C1864" s="607">
        <v>42119</v>
      </c>
      <c r="D1864" s="608" t="s">
        <v>3199</v>
      </c>
      <c r="E1864" s="608" t="s">
        <v>3113</v>
      </c>
      <c r="F1864" s="608" t="s">
        <v>3104</v>
      </c>
      <c r="G1864" s="608" t="s">
        <v>3114</v>
      </c>
      <c r="H1864" s="609">
        <v>20</v>
      </c>
      <c r="I1864" s="608">
        <v>40</v>
      </c>
      <c r="J1864" s="610">
        <v>0</v>
      </c>
      <c r="K1864" s="609">
        <f t="shared" si="29"/>
        <v>800</v>
      </c>
      <c r="L1864" s="608" t="s">
        <v>3072</v>
      </c>
      <c r="M1864" s="608" t="s">
        <v>3064</v>
      </c>
      <c r="N1864" s="608" t="s">
        <v>3065</v>
      </c>
      <c r="O1864" s="608" t="s">
        <v>3066</v>
      </c>
      <c r="P1864" s="608" t="s">
        <v>910</v>
      </c>
      <c r="Q1864" s="608" t="s">
        <v>3115</v>
      </c>
    </row>
    <row r="1865" spans="1:17">
      <c r="A1865" s="611">
        <v>42116</v>
      </c>
      <c r="B1865" s="611">
        <v>42157</v>
      </c>
      <c r="C1865" s="611">
        <v>42123</v>
      </c>
      <c r="D1865" s="612" t="s">
        <v>3158</v>
      </c>
      <c r="E1865" s="612" t="s">
        <v>3126</v>
      </c>
      <c r="F1865" s="612" t="s">
        <v>3108</v>
      </c>
      <c r="G1865" s="612" t="s">
        <v>3127</v>
      </c>
      <c r="H1865" s="613">
        <v>4.5</v>
      </c>
      <c r="I1865" s="612">
        <v>30</v>
      </c>
      <c r="J1865" s="614">
        <v>0</v>
      </c>
      <c r="K1865" s="613">
        <f t="shared" si="29"/>
        <v>135</v>
      </c>
      <c r="L1865" s="612" t="s">
        <v>3047</v>
      </c>
      <c r="M1865" s="612" t="s">
        <v>3161</v>
      </c>
      <c r="N1865" s="612" t="s">
        <v>3162</v>
      </c>
      <c r="O1865" s="612" t="s">
        <v>3163</v>
      </c>
      <c r="P1865" s="612" t="s">
        <v>2336</v>
      </c>
      <c r="Q1865" s="612" t="s">
        <v>3128</v>
      </c>
    </row>
    <row r="1866" spans="1:17">
      <c r="A1866" s="607">
        <v>42116</v>
      </c>
      <c r="B1866" s="607">
        <v>42210</v>
      </c>
      <c r="C1866" s="607">
        <v>42122</v>
      </c>
      <c r="D1866" s="608" t="s">
        <v>3158</v>
      </c>
      <c r="E1866" s="608" t="s">
        <v>3293</v>
      </c>
      <c r="F1866" s="608" t="s">
        <v>3053</v>
      </c>
      <c r="G1866" s="608" t="s">
        <v>3294</v>
      </c>
      <c r="H1866" s="609">
        <v>33.25</v>
      </c>
      <c r="I1866" s="608">
        <v>4</v>
      </c>
      <c r="J1866" s="610">
        <v>0</v>
      </c>
      <c r="K1866" s="609">
        <f t="shared" si="29"/>
        <v>133</v>
      </c>
      <c r="L1866" s="608" t="s">
        <v>3047</v>
      </c>
      <c r="M1866" s="608" t="s">
        <v>3161</v>
      </c>
      <c r="N1866" s="608" t="s">
        <v>3162</v>
      </c>
      <c r="O1866" s="608" t="s">
        <v>3163</v>
      </c>
      <c r="P1866" s="608" t="s">
        <v>2336</v>
      </c>
      <c r="Q1866" s="608" t="s">
        <v>3150</v>
      </c>
    </row>
    <row r="1867" spans="1:17">
      <c r="A1867" s="611">
        <v>42847</v>
      </c>
      <c r="B1867" s="611">
        <v>42947</v>
      </c>
      <c r="C1867" s="611">
        <v>42857</v>
      </c>
      <c r="D1867" s="612" t="s">
        <v>3158</v>
      </c>
      <c r="E1867" s="612" t="s">
        <v>3205</v>
      </c>
      <c r="F1867" s="612" t="s">
        <v>3045</v>
      </c>
      <c r="G1867" s="612" t="s">
        <v>3206</v>
      </c>
      <c r="H1867" s="613">
        <v>38</v>
      </c>
      <c r="I1867" s="612">
        <v>30</v>
      </c>
      <c r="J1867" s="614">
        <v>0</v>
      </c>
      <c r="K1867" s="613">
        <f t="shared" si="29"/>
        <v>1140</v>
      </c>
      <c r="L1867" s="612" t="s">
        <v>3047</v>
      </c>
      <c r="M1867" s="612" t="s">
        <v>3161</v>
      </c>
      <c r="N1867" s="612" t="s">
        <v>3162</v>
      </c>
      <c r="O1867" s="612" t="s">
        <v>3163</v>
      </c>
      <c r="P1867" s="612" t="s">
        <v>2336</v>
      </c>
      <c r="Q1867" s="612" t="s">
        <v>3058</v>
      </c>
    </row>
    <row r="1868" spans="1:17">
      <c r="A1868" s="607">
        <v>42116</v>
      </c>
      <c r="B1868" s="607">
        <v>42159</v>
      </c>
      <c r="C1868" s="607">
        <v>42120</v>
      </c>
      <c r="D1868" s="608" t="s">
        <v>3158</v>
      </c>
      <c r="E1868" s="608" t="s">
        <v>3275</v>
      </c>
      <c r="F1868" s="608" t="s">
        <v>3077</v>
      </c>
      <c r="G1868" s="608" t="s">
        <v>3276</v>
      </c>
      <c r="H1868" s="609">
        <v>12</v>
      </c>
      <c r="I1868" s="608">
        <v>9</v>
      </c>
      <c r="J1868" s="610">
        <v>0</v>
      </c>
      <c r="K1868" s="609">
        <f t="shared" si="29"/>
        <v>108</v>
      </c>
      <c r="L1868" s="608" t="s">
        <v>3072</v>
      </c>
      <c r="M1868" s="608" t="s">
        <v>3295</v>
      </c>
      <c r="N1868" s="608" t="s">
        <v>3296</v>
      </c>
      <c r="O1868" s="608" t="s">
        <v>3297</v>
      </c>
      <c r="P1868" s="608" t="s">
        <v>988</v>
      </c>
      <c r="Q1868" s="608" t="s">
        <v>3279</v>
      </c>
    </row>
    <row r="1869" spans="1:17">
      <c r="A1869" s="611">
        <v>42483</v>
      </c>
      <c r="B1869" s="611">
        <v>42498</v>
      </c>
      <c r="C1869" s="611">
        <v>42485</v>
      </c>
      <c r="D1869" s="612" t="s">
        <v>3129</v>
      </c>
      <c r="E1869" s="612" t="s">
        <v>3338</v>
      </c>
      <c r="F1869" s="612" t="s">
        <v>3053</v>
      </c>
      <c r="G1869" s="612" t="s">
        <v>3339</v>
      </c>
      <c r="H1869" s="613">
        <v>7</v>
      </c>
      <c r="I1869" s="612">
        <v>40</v>
      </c>
      <c r="J1869" s="614">
        <v>0.2</v>
      </c>
      <c r="K1869" s="613">
        <f t="shared" si="29"/>
        <v>280</v>
      </c>
      <c r="L1869" s="612" t="s">
        <v>3063</v>
      </c>
      <c r="M1869" s="612" t="s">
        <v>3350</v>
      </c>
      <c r="N1869" s="612" t="s">
        <v>3351</v>
      </c>
      <c r="O1869" s="612" t="s">
        <v>3264</v>
      </c>
      <c r="P1869" s="612" t="s">
        <v>1461</v>
      </c>
      <c r="Q1869" s="612" t="s">
        <v>3067</v>
      </c>
    </row>
    <row r="1870" spans="1:17">
      <c r="A1870" s="607">
        <v>43213</v>
      </c>
      <c r="B1870" s="607">
        <v>43305</v>
      </c>
      <c r="C1870" s="607">
        <v>43222</v>
      </c>
      <c r="D1870" s="608" t="s">
        <v>3199</v>
      </c>
      <c r="E1870" s="608" t="s">
        <v>3220</v>
      </c>
      <c r="F1870" s="608" t="s">
        <v>3123</v>
      </c>
      <c r="G1870" s="608" t="s">
        <v>3221</v>
      </c>
      <c r="H1870" s="609">
        <v>123.79</v>
      </c>
      <c r="I1870" s="608">
        <v>14</v>
      </c>
      <c r="J1870" s="610">
        <v>0</v>
      </c>
      <c r="K1870" s="609">
        <f t="shared" si="29"/>
        <v>1733.0600000000002</v>
      </c>
      <c r="L1870" s="608" t="s">
        <v>3072</v>
      </c>
      <c r="M1870" s="608" t="s">
        <v>3479</v>
      </c>
      <c r="N1870" s="608" t="s">
        <v>3480</v>
      </c>
      <c r="O1870" s="608" t="s">
        <v>3331</v>
      </c>
      <c r="P1870" s="608" t="s">
        <v>982</v>
      </c>
      <c r="Q1870" s="608" t="s">
        <v>3150</v>
      </c>
    </row>
    <row r="1871" spans="1:17">
      <c r="A1871" s="611">
        <v>42117</v>
      </c>
      <c r="B1871" s="611">
        <v>42194</v>
      </c>
      <c r="C1871" s="611">
        <v>42118</v>
      </c>
      <c r="D1871" s="612" t="s">
        <v>3071</v>
      </c>
      <c r="E1871" s="612" t="s">
        <v>3200</v>
      </c>
      <c r="F1871" s="612" t="s">
        <v>3123</v>
      </c>
      <c r="G1871" s="612" t="s">
        <v>3201</v>
      </c>
      <c r="H1871" s="613">
        <v>39</v>
      </c>
      <c r="I1871" s="612">
        <v>6</v>
      </c>
      <c r="J1871" s="614">
        <v>0</v>
      </c>
      <c r="K1871" s="613">
        <f t="shared" si="29"/>
        <v>234</v>
      </c>
      <c r="L1871" s="612" t="s">
        <v>3072</v>
      </c>
      <c r="M1871" s="612" t="s">
        <v>3484</v>
      </c>
      <c r="N1871" s="612" t="s">
        <v>3485</v>
      </c>
      <c r="O1871" s="612" t="s">
        <v>3486</v>
      </c>
      <c r="P1871" s="612" t="s">
        <v>982</v>
      </c>
      <c r="Q1871" s="612" t="s">
        <v>3139</v>
      </c>
    </row>
    <row r="1872" spans="1:17">
      <c r="A1872" s="607">
        <v>42117</v>
      </c>
      <c r="B1872" s="607">
        <v>42128</v>
      </c>
      <c r="C1872" s="607">
        <v>42124</v>
      </c>
      <c r="D1872" s="608" t="s">
        <v>3071</v>
      </c>
      <c r="E1872" s="608" t="s">
        <v>3094</v>
      </c>
      <c r="F1872" s="608" t="s">
        <v>3045</v>
      </c>
      <c r="G1872" s="608" t="s">
        <v>3095</v>
      </c>
      <c r="H1872" s="609">
        <v>2.5</v>
      </c>
      <c r="I1872" s="608">
        <v>7</v>
      </c>
      <c r="J1872" s="610">
        <v>0</v>
      </c>
      <c r="K1872" s="609">
        <f t="shared" si="29"/>
        <v>17.5</v>
      </c>
      <c r="L1872" s="608" t="s">
        <v>3072</v>
      </c>
      <c r="M1872" s="608" t="s">
        <v>3484</v>
      </c>
      <c r="N1872" s="608" t="s">
        <v>3485</v>
      </c>
      <c r="O1872" s="608" t="s">
        <v>3486</v>
      </c>
      <c r="P1872" s="608" t="s">
        <v>982</v>
      </c>
      <c r="Q1872" s="608" t="s">
        <v>3099</v>
      </c>
    </row>
    <row r="1873" spans="1:17">
      <c r="A1873" s="611">
        <v>43213</v>
      </c>
      <c r="B1873" s="611">
        <v>43280</v>
      </c>
      <c r="C1873" s="611">
        <v>43219</v>
      </c>
      <c r="D1873" s="612" t="s">
        <v>3059</v>
      </c>
      <c r="E1873" s="612" t="s">
        <v>3076</v>
      </c>
      <c r="F1873" s="612" t="s">
        <v>3077</v>
      </c>
      <c r="G1873" s="612" t="s">
        <v>3078</v>
      </c>
      <c r="H1873" s="613">
        <v>9.65</v>
      </c>
      <c r="I1873" s="612">
        <v>6</v>
      </c>
      <c r="J1873" s="614">
        <v>0</v>
      </c>
      <c r="K1873" s="613">
        <f t="shared" si="29"/>
        <v>57.900000000000006</v>
      </c>
      <c r="L1873" s="612" t="s">
        <v>3072</v>
      </c>
      <c r="M1873" s="612" t="s">
        <v>3484</v>
      </c>
      <c r="N1873" s="612" t="s">
        <v>3485</v>
      </c>
      <c r="O1873" s="612" t="s">
        <v>3486</v>
      </c>
      <c r="P1873" s="612" t="s">
        <v>982</v>
      </c>
      <c r="Q1873" s="612" t="s">
        <v>3079</v>
      </c>
    </row>
    <row r="1874" spans="1:17">
      <c r="A1874" s="607">
        <v>42117</v>
      </c>
      <c r="B1874" s="607">
        <v>42175</v>
      </c>
      <c r="C1874" s="607">
        <v>42119</v>
      </c>
      <c r="D1874" s="608" t="s">
        <v>3059</v>
      </c>
      <c r="E1874" s="608" t="s">
        <v>3260</v>
      </c>
      <c r="F1874" s="608" t="s">
        <v>3108</v>
      </c>
      <c r="G1874" s="608" t="s">
        <v>3261</v>
      </c>
      <c r="H1874" s="609">
        <v>7.75</v>
      </c>
      <c r="I1874" s="608">
        <v>10</v>
      </c>
      <c r="J1874" s="610">
        <v>0</v>
      </c>
      <c r="K1874" s="609">
        <f t="shared" si="29"/>
        <v>77.5</v>
      </c>
      <c r="L1874" s="608" t="s">
        <v>3072</v>
      </c>
      <c r="M1874" s="608" t="s">
        <v>3484</v>
      </c>
      <c r="N1874" s="608" t="s">
        <v>3485</v>
      </c>
      <c r="O1874" s="608" t="s">
        <v>3486</v>
      </c>
      <c r="P1874" s="608" t="s">
        <v>982</v>
      </c>
      <c r="Q1874" s="608" t="s">
        <v>3150</v>
      </c>
    </row>
    <row r="1875" spans="1:17">
      <c r="A1875" s="611">
        <v>42483</v>
      </c>
      <c r="B1875" s="611">
        <v>42543</v>
      </c>
      <c r="C1875" s="611">
        <v>42488</v>
      </c>
      <c r="D1875" s="612" t="s">
        <v>3059</v>
      </c>
      <c r="E1875" s="612" t="s">
        <v>3357</v>
      </c>
      <c r="F1875" s="612" t="s">
        <v>3104</v>
      </c>
      <c r="G1875" s="612" t="s">
        <v>3358</v>
      </c>
      <c r="H1875" s="613">
        <v>31.23</v>
      </c>
      <c r="I1875" s="612">
        <v>5</v>
      </c>
      <c r="J1875" s="614">
        <v>0</v>
      </c>
      <c r="K1875" s="613">
        <f t="shared" si="29"/>
        <v>156.15</v>
      </c>
      <c r="L1875" s="612" t="s">
        <v>3072</v>
      </c>
      <c r="M1875" s="612" t="s">
        <v>3484</v>
      </c>
      <c r="N1875" s="612" t="s">
        <v>3485</v>
      </c>
      <c r="O1875" s="612" t="s">
        <v>3486</v>
      </c>
      <c r="P1875" s="612" t="s">
        <v>982</v>
      </c>
      <c r="Q1875" s="612" t="s">
        <v>3157</v>
      </c>
    </row>
    <row r="1876" spans="1:17">
      <c r="A1876" s="607">
        <v>42849</v>
      </c>
      <c r="B1876" s="607">
        <v>42858</v>
      </c>
      <c r="C1876" s="607">
        <v>42859</v>
      </c>
      <c r="D1876" s="608" t="s">
        <v>3084</v>
      </c>
      <c r="E1876" s="608" t="s">
        <v>3255</v>
      </c>
      <c r="F1876" s="608" t="s">
        <v>3081</v>
      </c>
      <c r="G1876" s="608" t="s">
        <v>3256</v>
      </c>
      <c r="H1876" s="609">
        <v>43.9</v>
      </c>
      <c r="I1876" s="608">
        <v>10</v>
      </c>
      <c r="J1876" s="610">
        <v>0</v>
      </c>
      <c r="K1876" s="609">
        <f t="shared" si="29"/>
        <v>439</v>
      </c>
      <c r="L1876" s="608" t="s">
        <v>3047</v>
      </c>
      <c r="M1876" s="608" t="s">
        <v>3227</v>
      </c>
      <c r="N1876" s="608" t="s">
        <v>3228</v>
      </c>
      <c r="O1876" s="608" t="s">
        <v>3229</v>
      </c>
      <c r="P1876" s="608" t="s">
        <v>3188</v>
      </c>
      <c r="Q1876" s="608" t="s">
        <v>3139</v>
      </c>
    </row>
    <row r="1877" spans="1:17">
      <c r="A1877" s="611">
        <v>42118</v>
      </c>
      <c r="B1877" s="611">
        <v>42134</v>
      </c>
      <c r="C1877" s="611">
        <v>42121</v>
      </c>
      <c r="D1877" s="612" t="s">
        <v>3158</v>
      </c>
      <c r="E1877" s="612" t="s">
        <v>3375</v>
      </c>
      <c r="F1877" s="612" t="s">
        <v>3081</v>
      </c>
      <c r="G1877" s="612" t="s">
        <v>3376</v>
      </c>
      <c r="H1877" s="613">
        <v>40</v>
      </c>
      <c r="I1877" s="612">
        <v>16</v>
      </c>
      <c r="J1877" s="614">
        <v>0</v>
      </c>
      <c r="K1877" s="613">
        <f t="shared" si="29"/>
        <v>640</v>
      </c>
      <c r="L1877" s="612" t="s">
        <v>3047</v>
      </c>
      <c r="M1877" s="612" t="s">
        <v>3417</v>
      </c>
      <c r="N1877" s="612" t="s">
        <v>3418</v>
      </c>
      <c r="O1877" s="612" t="s">
        <v>3419</v>
      </c>
      <c r="P1877" s="612" t="s">
        <v>859</v>
      </c>
      <c r="Q1877" s="612" t="s">
        <v>3191</v>
      </c>
    </row>
    <row r="1878" spans="1:17">
      <c r="A1878" s="607">
        <v>42118</v>
      </c>
      <c r="B1878" s="607">
        <v>42136</v>
      </c>
      <c r="C1878" s="607">
        <v>42125</v>
      </c>
      <c r="D1878" s="608" t="s">
        <v>3158</v>
      </c>
      <c r="E1878" s="608" t="s">
        <v>3260</v>
      </c>
      <c r="F1878" s="608" t="s">
        <v>3108</v>
      </c>
      <c r="G1878" s="608" t="s">
        <v>3261</v>
      </c>
      <c r="H1878" s="609">
        <v>7.75</v>
      </c>
      <c r="I1878" s="608">
        <v>10</v>
      </c>
      <c r="J1878" s="610">
        <v>0</v>
      </c>
      <c r="K1878" s="609">
        <f t="shared" si="29"/>
        <v>77.5</v>
      </c>
      <c r="L1878" s="608" t="s">
        <v>3047</v>
      </c>
      <c r="M1878" s="608" t="s">
        <v>3417</v>
      </c>
      <c r="N1878" s="608" t="s">
        <v>3418</v>
      </c>
      <c r="O1878" s="608" t="s">
        <v>3419</v>
      </c>
      <c r="P1878" s="608" t="s">
        <v>859</v>
      </c>
      <c r="Q1878" s="608" t="s">
        <v>3150</v>
      </c>
    </row>
    <row r="1879" spans="1:17">
      <c r="A1879" s="611">
        <v>42484</v>
      </c>
      <c r="B1879" s="611">
        <v>42519</v>
      </c>
      <c r="C1879" s="611">
        <v>42494</v>
      </c>
      <c r="D1879" s="612" t="s">
        <v>3158</v>
      </c>
      <c r="E1879" s="612" t="s">
        <v>3243</v>
      </c>
      <c r="F1879" s="612" t="s">
        <v>3061</v>
      </c>
      <c r="G1879" s="612" t="s">
        <v>3244</v>
      </c>
      <c r="H1879" s="613">
        <v>45.6</v>
      </c>
      <c r="I1879" s="612">
        <v>20</v>
      </c>
      <c r="J1879" s="614">
        <v>0</v>
      </c>
      <c r="K1879" s="613">
        <f t="shared" si="29"/>
        <v>912</v>
      </c>
      <c r="L1879" s="612" t="s">
        <v>3063</v>
      </c>
      <c r="M1879" s="612" t="s">
        <v>3153</v>
      </c>
      <c r="N1879" s="612" t="s">
        <v>3154</v>
      </c>
      <c r="O1879" s="612" t="s">
        <v>3155</v>
      </c>
      <c r="P1879" s="612" t="s">
        <v>3156</v>
      </c>
      <c r="Q1879" s="612" t="s">
        <v>3150</v>
      </c>
    </row>
    <row r="1880" spans="1:17">
      <c r="A1880" s="607">
        <v>42850</v>
      </c>
      <c r="B1880" s="607">
        <v>42922</v>
      </c>
      <c r="C1880" s="607">
        <v>42852</v>
      </c>
      <c r="D1880" s="608" t="s">
        <v>3184</v>
      </c>
      <c r="E1880" s="608" t="s">
        <v>3255</v>
      </c>
      <c r="F1880" s="608" t="s">
        <v>3081</v>
      </c>
      <c r="G1880" s="608" t="s">
        <v>3256</v>
      </c>
      <c r="H1880" s="609">
        <v>43.9</v>
      </c>
      <c r="I1880" s="608">
        <v>20</v>
      </c>
      <c r="J1880" s="610">
        <v>0</v>
      </c>
      <c r="K1880" s="609">
        <f t="shared" si="29"/>
        <v>878</v>
      </c>
      <c r="L1880" s="608" t="s">
        <v>3047</v>
      </c>
      <c r="M1880" s="608" t="s">
        <v>3196</v>
      </c>
      <c r="N1880" s="608" t="s">
        <v>3197</v>
      </c>
      <c r="O1880" s="608" t="s">
        <v>3198</v>
      </c>
      <c r="P1880" s="608" t="s">
        <v>1303</v>
      </c>
      <c r="Q1880" s="608" t="s">
        <v>3139</v>
      </c>
    </row>
    <row r="1881" spans="1:17">
      <c r="A1881" s="611">
        <v>42485</v>
      </c>
      <c r="B1881" s="611">
        <v>42507</v>
      </c>
      <c r="C1881" s="611">
        <v>42492</v>
      </c>
      <c r="D1881" s="612" t="s">
        <v>3184</v>
      </c>
      <c r="E1881" s="612" t="s">
        <v>3362</v>
      </c>
      <c r="F1881" s="612" t="s">
        <v>3104</v>
      </c>
      <c r="G1881" s="612" t="s">
        <v>3363</v>
      </c>
      <c r="H1881" s="613">
        <v>9.5</v>
      </c>
      <c r="I1881" s="612">
        <v>30</v>
      </c>
      <c r="J1881" s="614">
        <v>0</v>
      </c>
      <c r="K1881" s="613">
        <f t="shared" si="29"/>
        <v>285</v>
      </c>
      <c r="L1881" s="612" t="s">
        <v>3047</v>
      </c>
      <c r="M1881" s="612" t="s">
        <v>3196</v>
      </c>
      <c r="N1881" s="612" t="s">
        <v>3197</v>
      </c>
      <c r="O1881" s="612" t="s">
        <v>3198</v>
      </c>
      <c r="P1881" s="612" t="s">
        <v>1303</v>
      </c>
      <c r="Q1881" s="612" t="s">
        <v>3367</v>
      </c>
    </row>
    <row r="1882" spans="1:17">
      <c r="A1882" s="607">
        <v>43215</v>
      </c>
      <c r="B1882" s="607">
        <v>43301</v>
      </c>
      <c r="C1882" s="607">
        <v>43222</v>
      </c>
      <c r="D1882" s="608" t="s">
        <v>3184</v>
      </c>
      <c r="E1882" s="608" t="s">
        <v>3060</v>
      </c>
      <c r="F1882" s="608" t="s">
        <v>3061</v>
      </c>
      <c r="G1882" s="608" t="s">
        <v>3062</v>
      </c>
      <c r="H1882" s="609">
        <v>53</v>
      </c>
      <c r="I1882" s="608">
        <v>10</v>
      </c>
      <c r="J1882" s="610">
        <v>0</v>
      </c>
      <c r="K1882" s="609">
        <f t="shared" si="29"/>
        <v>530</v>
      </c>
      <c r="L1882" s="608" t="s">
        <v>3047</v>
      </c>
      <c r="M1882" s="608" t="s">
        <v>3196</v>
      </c>
      <c r="N1882" s="608" t="s">
        <v>3197</v>
      </c>
      <c r="O1882" s="608" t="s">
        <v>3198</v>
      </c>
      <c r="P1882" s="608" t="s">
        <v>1303</v>
      </c>
      <c r="Q1882" s="608" t="s">
        <v>3067</v>
      </c>
    </row>
    <row r="1883" spans="1:17">
      <c r="A1883" s="611">
        <v>43215</v>
      </c>
      <c r="B1883" s="611">
        <v>43268</v>
      </c>
      <c r="C1883" s="611">
        <v>43216</v>
      </c>
      <c r="D1883" s="612" t="s">
        <v>3184</v>
      </c>
      <c r="E1883" s="612" t="s">
        <v>3107</v>
      </c>
      <c r="F1883" s="612" t="s">
        <v>3108</v>
      </c>
      <c r="G1883" s="612" t="s">
        <v>3109</v>
      </c>
      <c r="H1883" s="613">
        <v>18</v>
      </c>
      <c r="I1883" s="612">
        <v>30</v>
      </c>
      <c r="J1883" s="614">
        <v>0</v>
      </c>
      <c r="K1883" s="613">
        <f t="shared" si="29"/>
        <v>540</v>
      </c>
      <c r="L1883" s="612" t="s">
        <v>3047</v>
      </c>
      <c r="M1883" s="612" t="s">
        <v>3196</v>
      </c>
      <c r="N1883" s="612" t="s">
        <v>3197</v>
      </c>
      <c r="O1883" s="612" t="s">
        <v>3198</v>
      </c>
      <c r="P1883" s="612" t="s">
        <v>1303</v>
      </c>
      <c r="Q1883" s="612" t="s">
        <v>3110</v>
      </c>
    </row>
    <row r="1884" spans="1:17">
      <c r="A1884" s="607">
        <v>42850</v>
      </c>
      <c r="B1884" s="607">
        <v>42943</v>
      </c>
      <c r="C1884" s="607">
        <v>42850</v>
      </c>
      <c r="D1884" s="608" t="s">
        <v>3129</v>
      </c>
      <c r="E1884" s="608" t="s">
        <v>3253</v>
      </c>
      <c r="F1884" s="608" t="s">
        <v>3081</v>
      </c>
      <c r="G1884" s="608" t="s">
        <v>3254</v>
      </c>
      <c r="H1884" s="609">
        <v>19.45</v>
      </c>
      <c r="I1884" s="608">
        <v>6</v>
      </c>
      <c r="J1884" s="610">
        <v>0.15</v>
      </c>
      <c r="K1884" s="609">
        <f t="shared" si="29"/>
        <v>116.69999999999999</v>
      </c>
      <c r="L1884" s="608" t="s">
        <v>3072</v>
      </c>
      <c r="M1884" s="608" t="s">
        <v>3461</v>
      </c>
      <c r="N1884" s="608" t="s">
        <v>3462</v>
      </c>
      <c r="O1884" s="608" t="s">
        <v>3463</v>
      </c>
      <c r="P1884" s="608" t="s">
        <v>944</v>
      </c>
      <c r="Q1884" s="608" t="s">
        <v>3055</v>
      </c>
    </row>
    <row r="1885" spans="1:17">
      <c r="A1885" s="611">
        <v>43215</v>
      </c>
      <c r="B1885" s="611">
        <v>43299</v>
      </c>
      <c r="C1885" s="611">
        <v>43215</v>
      </c>
      <c r="D1885" s="612" t="s">
        <v>3129</v>
      </c>
      <c r="E1885" s="612" t="s">
        <v>3215</v>
      </c>
      <c r="F1885" s="612" t="s">
        <v>3077</v>
      </c>
      <c r="G1885" s="612" t="s">
        <v>3216</v>
      </c>
      <c r="H1885" s="613">
        <v>18.399999999999999</v>
      </c>
      <c r="I1885" s="612">
        <v>10</v>
      </c>
      <c r="J1885" s="614">
        <v>0</v>
      </c>
      <c r="K1885" s="613">
        <f t="shared" si="29"/>
        <v>184</v>
      </c>
      <c r="L1885" s="612" t="s">
        <v>3072</v>
      </c>
      <c r="M1885" s="612" t="s">
        <v>3461</v>
      </c>
      <c r="N1885" s="612" t="s">
        <v>3462</v>
      </c>
      <c r="O1885" s="612" t="s">
        <v>3463</v>
      </c>
      <c r="P1885" s="612" t="s">
        <v>944</v>
      </c>
      <c r="Q1885" s="612" t="s">
        <v>3079</v>
      </c>
    </row>
    <row r="1886" spans="1:17">
      <c r="A1886" s="607">
        <v>43215</v>
      </c>
      <c r="B1886" s="607">
        <v>43311</v>
      </c>
      <c r="C1886" s="607">
        <v>43219</v>
      </c>
      <c r="D1886" s="608" t="s">
        <v>3129</v>
      </c>
      <c r="E1886" s="608" t="s">
        <v>3165</v>
      </c>
      <c r="F1886" s="608" t="s">
        <v>3104</v>
      </c>
      <c r="G1886" s="608" t="s">
        <v>3166</v>
      </c>
      <c r="H1886" s="609">
        <v>10</v>
      </c>
      <c r="I1886" s="608">
        <v>40</v>
      </c>
      <c r="J1886" s="610">
        <v>0.15</v>
      </c>
      <c r="K1886" s="609">
        <f t="shared" si="29"/>
        <v>400</v>
      </c>
      <c r="L1886" s="608" t="s">
        <v>3072</v>
      </c>
      <c r="M1886" s="608" t="s">
        <v>3461</v>
      </c>
      <c r="N1886" s="608" t="s">
        <v>3462</v>
      </c>
      <c r="O1886" s="608" t="s">
        <v>3463</v>
      </c>
      <c r="P1886" s="608" t="s">
        <v>944</v>
      </c>
      <c r="Q1886" s="608" t="s">
        <v>3106</v>
      </c>
    </row>
    <row r="1887" spans="1:17">
      <c r="A1887" s="611">
        <v>43215</v>
      </c>
      <c r="B1887" s="611">
        <v>43272</v>
      </c>
      <c r="C1887" s="611">
        <v>43221</v>
      </c>
      <c r="D1887" s="612" t="s">
        <v>3129</v>
      </c>
      <c r="E1887" s="612" t="s">
        <v>3375</v>
      </c>
      <c r="F1887" s="612" t="s">
        <v>3081</v>
      </c>
      <c r="G1887" s="612" t="s">
        <v>3376</v>
      </c>
      <c r="H1887" s="613">
        <v>40</v>
      </c>
      <c r="I1887" s="612">
        <v>20</v>
      </c>
      <c r="J1887" s="614">
        <v>0.15</v>
      </c>
      <c r="K1887" s="613">
        <f t="shared" si="29"/>
        <v>800</v>
      </c>
      <c r="L1887" s="612" t="s">
        <v>3072</v>
      </c>
      <c r="M1887" s="612" t="s">
        <v>3461</v>
      </c>
      <c r="N1887" s="612" t="s">
        <v>3462</v>
      </c>
      <c r="O1887" s="612" t="s">
        <v>3463</v>
      </c>
      <c r="P1887" s="612" t="s">
        <v>944</v>
      </c>
      <c r="Q1887" s="612" t="s">
        <v>3191</v>
      </c>
    </row>
    <row r="1888" spans="1:17">
      <c r="A1888" s="607">
        <v>43215</v>
      </c>
      <c r="B1888" s="607">
        <v>43248</v>
      </c>
      <c r="C1888" s="607">
        <v>43222</v>
      </c>
      <c r="D1888" s="608" t="s">
        <v>3184</v>
      </c>
      <c r="E1888" s="608" t="s">
        <v>3255</v>
      </c>
      <c r="F1888" s="608" t="s">
        <v>3081</v>
      </c>
      <c r="G1888" s="608" t="s">
        <v>3256</v>
      </c>
      <c r="H1888" s="609">
        <v>43.9</v>
      </c>
      <c r="I1888" s="608">
        <v>35</v>
      </c>
      <c r="J1888" s="610">
        <v>0</v>
      </c>
      <c r="K1888" s="609">
        <f t="shared" si="29"/>
        <v>1536.5</v>
      </c>
      <c r="L1888" s="608" t="s">
        <v>3072</v>
      </c>
      <c r="M1888" s="608" t="s">
        <v>3161</v>
      </c>
      <c r="N1888" s="608" t="s">
        <v>3162</v>
      </c>
      <c r="O1888" s="608" t="s">
        <v>3163</v>
      </c>
      <c r="P1888" s="608" t="s">
        <v>2336</v>
      </c>
      <c r="Q1888" s="608" t="s">
        <v>3139</v>
      </c>
    </row>
    <row r="1889" spans="1:17">
      <c r="A1889" s="611">
        <v>43215</v>
      </c>
      <c r="B1889" s="611">
        <v>43302</v>
      </c>
      <c r="C1889" s="611">
        <v>43221</v>
      </c>
      <c r="D1889" s="612" t="s">
        <v>3184</v>
      </c>
      <c r="E1889" s="612" t="s">
        <v>3205</v>
      </c>
      <c r="F1889" s="612" t="s">
        <v>3045</v>
      </c>
      <c r="G1889" s="612" t="s">
        <v>3206</v>
      </c>
      <c r="H1889" s="613">
        <v>38</v>
      </c>
      <c r="I1889" s="612">
        <v>20</v>
      </c>
      <c r="J1889" s="614">
        <v>0</v>
      </c>
      <c r="K1889" s="613">
        <f t="shared" si="29"/>
        <v>760</v>
      </c>
      <c r="L1889" s="612" t="s">
        <v>3072</v>
      </c>
      <c r="M1889" s="612" t="s">
        <v>3161</v>
      </c>
      <c r="N1889" s="612" t="s">
        <v>3162</v>
      </c>
      <c r="O1889" s="612" t="s">
        <v>3163</v>
      </c>
      <c r="P1889" s="612" t="s">
        <v>2336</v>
      </c>
      <c r="Q1889" s="612" t="s">
        <v>3058</v>
      </c>
    </row>
    <row r="1890" spans="1:17">
      <c r="A1890" s="607">
        <v>42485</v>
      </c>
      <c r="B1890" s="607">
        <v>42559</v>
      </c>
      <c r="C1890" s="607">
        <v>42494</v>
      </c>
      <c r="D1890" s="608" t="s">
        <v>3184</v>
      </c>
      <c r="E1890" s="608" t="s">
        <v>3151</v>
      </c>
      <c r="F1890" s="608" t="s">
        <v>3104</v>
      </c>
      <c r="G1890" s="608" t="s">
        <v>3152</v>
      </c>
      <c r="H1890" s="609">
        <v>43.9</v>
      </c>
      <c r="I1890" s="608">
        <v>30</v>
      </c>
      <c r="J1890" s="610">
        <v>0</v>
      </c>
      <c r="K1890" s="609">
        <f t="shared" si="29"/>
        <v>1317</v>
      </c>
      <c r="L1890" s="608" t="s">
        <v>3072</v>
      </c>
      <c r="M1890" s="608" t="s">
        <v>3161</v>
      </c>
      <c r="N1890" s="608" t="s">
        <v>3162</v>
      </c>
      <c r="O1890" s="608" t="s">
        <v>3163</v>
      </c>
      <c r="P1890" s="608" t="s">
        <v>2336</v>
      </c>
      <c r="Q1890" s="608" t="s">
        <v>3157</v>
      </c>
    </row>
    <row r="1891" spans="1:17">
      <c r="A1891" s="611">
        <v>42485</v>
      </c>
      <c r="B1891" s="611">
        <v>42544</v>
      </c>
      <c r="C1891" s="611">
        <v>42485</v>
      </c>
      <c r="D1891" s="612" t="s">
        <v>3184</v>
      </c>
      <c r="E1891" s="612" t="s">
        <v>3126</v>
      </c>
      <c r="F1891" s="612" t="s">
        <v>3108</v>
      </c>
      <c r="G1891" s="612" t="s">
        <v>3127</v>
      </c>
      <c r="H1891" s="613">
        <v>4.5</v>
      </c>
      <c r="I1891" s="612">
        <v>80</v>
      </c>
      <c r="J1891" s="614">
        <v>0</v>
      </c>
      <c r="K1891" s="613">
        <f t="shared" si="29"/>
        <v>360</v>
      </c>
      <c r="L1891" s="612" t="s">
        <v>3072</v>
      </c>
      <c r="M1891" s="612" t="s">
        <v>3161</v>
      </c>
      <c r="N1891" s="612" t="s">
        <v>3162</v>
      </c>
      <c r="O1891" s="612" t="s">
        <v>3163</v>
      </c>
      <c r="P1891" s="612" t="s">
        <v>2336</v>
      </c>
      <c r="Q1891" s="612" t="s">
        <v>3128</v>
      </c>
    </row>
    <row r="1892" spans="1:17">
      <c r="A1892" s="607">
        <v>42850</v>
      </c>
      <c r="B1892" s="607">
        <v>42900</v>
      </c>
      <c r="C1892" s="607">
        <v>42850</v>
      </c>
      <c r="D1892" s="608" t="s">
        <v>3184</v>
      </c>
      <c r="E1892" s="608" t="s">
        <v>3111</v>
      </c>
      <c r="F1892" s="608" t="s">
        <v>3045</v>
      </c>
      <c r="G1892" s="608" t="s">
        <v>3112</v>
      </c>
      <c r="H1892" s="609">
        <v>12.5</v>
      </c>
      <c r="I1892" s="608">
        <v>24</v>
      </c>
      <c r="J1892" s="610">
        <v>0</v>
      </c>
      <c r="K1892" s="609">
        <f t="shared" si="29"/>
        <v>300</v>
      </c>
      <c r="L1892" s="608" t="s">
        <v>3072</v>
      </c>
      <c r="M1892" s="608" t="s">
        <v>3161</v>
      </c>
      <c r="N1892" s="608" t="s">
        <v>3162</v>
      </c>
      <c r="O1892" s="608" t="s">
        <v>3163</v>
      </c>
      <c r="P1892" s="608" t="s">
        <v>2336</v>
      </c>
      <c r="Q1892" s="608" t="s">
        <v>3051</v>
      </c>
    </row>
    <row r="1893" spans="1:17">
      <c r="A1893" s="611">
        <v>43215</v>
      </c>
      <c r="B1893" s="611">
        <v>43283</v>
      </c>
      <c r="C1893" s="611">
        <v>43215</v>
      </c>
      <c r="D1893" s="612" t="s">
        <v>3184</v>
      </c>
      <c r="E1893" s="612" t="s">
        <v>3189</v>
      </c>
      <c r="F1893" s="612" t="s">
        <v>3061</v>
      </c>
      <c r="G1893" s="612" t="s">
        <v>3190</v>
      </c>
      <c r="H1893" s="613">
        <v>30</v>
      </c>
      <c r="I1893" s="612">
        <v>18</v>
      </c>
      <c r="J1893" s="614">
        <v>0</v>
      </c>
      <c r="K1893" s="613">
        <f t="shared" si="29"/>
        <v>540</v>
      </c>
      <c r="L1893" s="612" t="s">
        <v>3072</v>
      </c>
      <c r="M1893" s="612" t="s">
        <v>3161</v>
      </c>
      <c r="N1893" s="612" t="s">
        <v>3162</v>
      </c>
      <c r="O1893" s="612" t="s">
        <v>3163</v>
      </c>
      <c r="P1893" s="612" t="s">
        <v>2336</v>
      </c>
      <c r="Q1893" s="612" t="s">
        <v>3191</v>
      </c>
    </row>
    <row r="1894" spans="1:17">
      <c r="A1894" s="607">
        <v>42486</v>
      </c>
      <c r="B1894" s="607">
        <v>42532</v>
      </c>
      <c r="C1894" s="607">
        <v>42495</v>
      </c>
      <c r="D1894" s="608" t="s">
        <v>3071</v>
      </c>
      <c r="E1894" s="608" t="s">
        <v>3260</v>
      </c>
      <c r="F1894" s="608" t="s">
        <v>3108</v>
      </c>
      <c r="G1894" s="608" t="s">
        <v>3261</v>
      </c>
      <c r="H1894" s="609">
        <v>7.75</v>
      </c>
      <c r="I1894" s="608">
        <v>40</v>
      </c>
      <c r="J1894" s="610">
        <v>0.2</v>
      </c>
      <c r="K1894" s="609">
        <f t="shared" si="29"/>
        <v>310</v>
      </c>
      <c r="L1894" s="608" t="s">
        <v>3063</v>
      </c>
      <c r="M1894" s="608" t="s">
        <v>3196</v>
      </c>
      <c r="N1894" s="608" t="s">
        <v>3197</v>
      </c>
      <c r="O1894" s="608" t="s">
        <v>3198</v>
      </c>
      <c r="P1894" s="608" t="s">
        <v>1303</v>
      </c>
      <c r="Q1894" s="608" t="s">
        <v>3150</v>
      </c>
    </row>
    <row r="1895" spans="1:17">
      <c r="A1895" s="611">
        <v>42486</v>
      </c>
      <c r="B1895" s="611">
        <v>42560</v>
      </c>
      <c r="C1895" s="611">
        <v>42492</v>
      </c>
      <c r="D1895" s="612" t="s">
        <v>3158</v>
      </c>
      <c r="E1895" s="612" t="s">
        <v>3355</v>
      </c>
      <c r="F1895" s="612" t="s">
        <v>3108</v>
      </c>
      <c r="G1895" s="612" t="s">
        <v>3356</v>
      </c>
      <c r="H1895" s="613">
        <v>263.5</v>
      </c>
      <c r="I1895" s="612">
        <v>60</v>
      </c>
      <c r="J1895" s="614">
        <v>0</v>
      </c>
      <c r="K1895" s="613">
        <f t="shared" si="29"/>
        <v>15810</v>
      </c>
      <c r="L1895" s="612" t="s">
        <v>3072</v>
      </c>
      <c r="M1895" s="612" t="s">
        <v>3073</v>
      </c>
      <c r="N1895" s="612" t="s">
        <v>3074</v>
      </c>
      <c r="O1895" s="612" t="s">
        <v>3075</v>
      </c>
      <c r="P1895" s="612" t="s">
        <v>988</v>
      </c>
      <c r="Q1895" s="612" t="s">
        <v>3110</v>
      </c>
    </row>
    <row r="1896" spans="1:17">
      <c r="A1896" s="607">
        <v>42486</v>
      </c>
      <c r="B1896" s="607">
        <v>42518</v>
      </c>
      <c r="C1896" s="607">
        <v>42486</v>
      </c>
      <c r="D1896" s="608" t="s">
        <v>3199</v>
      </c>
      <c r="E1896" s="608" t="s">
        <v>3189</v>
      </c>
      <c r="F1896" s="608" t="s">
        <v>3061</v>
      </c>
      <c r="G1896" s="608" t="s">
        <v>3190</v>
      </c>
      <c r="H1896" s="609">
        <v>30</v>
      </c>
      <c r="I1896" s="608">
        <v>20</v>
      </c>
      <c r="J1896" s="610">
        <v>0</v>
      </c>
      <c r="K1896" s="609">
        <f t="shared" si="29"/>
        <v>600</v>
      </c>
      <c r="L1896" s="608" t="s">
        <v>3063</v>
      </c>
      <c r="M1896" s="608" t="s">
        <v>3417</v>
      </c>
      <c r="N1896" s="608" t="s">
        <v>3418</v>
      </c>
      <c r="O1896" s="608" t="s">
        <v>3419</v>
      </c>
      <c r="P1896" s="608" t="s">
        <v>859</v>
      </c>
      <c r="Q1896" s="608" t="s">
        <v>3191</v>
      </c>
    </row>
    <row r="1897" spans="1:17">
      <c r="A1897" s="611">
        <v>42851</v>
      </c>
      <c r="B1897" s="611">
        <v>42941</v>
      </c>
      <c r="C1897" s="611">
        <v>42857</v>
      </c>
      <c r="D1897" s="612" t="s">
        <v>3199</v>
      </c>
      <c r="E1897" s="612" t="s">
        <v>3225</v>
      </c>
      <c r="F1897" s="612" t="s">
        <v>3108</v>
      </c>
      <c r="G1897" s="612" t="s">
        <v>3226</v>
      </c>
      <c r="H1897" s="613">
        <v>46</v>
      </c>
      <c r="I1897" s="612">
        <v>9</v>
      </c>
      <c r="J1897" s="614">
        <v>0</v>
      </c>
      <c r="K1897" s="613">
        <f t="shared" si="29"/>
        <v>414</v>
      </c>
      <c r="L1897" s="612" t="s">
        <v>3063</v>
      </c>
      <c r="M1897" s="612" t="s">
        <v>3417</v>
      </c>
      <c r="N1897" s="612" t="s">
        <v>3418</v>
      </c>
      <c r="O1897" s="612" t="s">
        <v>3419</v>
      </c>
      <c r="P1897" s="612" t="s">
        <v>859</v>
      </c>
      <c r="Q1897" s="612" t="s">
        <v>3055</v>
      </c>
    </row>
    <row r="1898" spans="1:17">
      <c r="A1898" s="607">
        <v>42851</v>
      </c>
      <c r="B1898" s="607">
        <v>42884</v>
      </c>
      <c r="C1898" s="607">
        <v>42860</v>
      </c>
      <c r="D1898" s="608" t="s">
        <v>3199</v>
      </c>
      <c r="E1898" s="608" t="s">
        <v>3091</v>
      </c>
      <c r="F1898" s="608" t="s">
        <v>3053</v>
      </c>
      <c r="G1898" s="608" t="s">
        <v>3092</v>
      </c>
      <c r="H1898" s="609">
        <v>19.5</v>
      </c>
      <c r="I1898" s="608">
        <v>15</v>
      </c>
      <c r="J1898" s="610">
        <v>0</v>
      </c>
      <c r="K1898" s="609">
        <f t="shared" si="29"/>
        <v>292.5</v>
      </c>
      <c r="L1898" s="608" t="s">
        <v>3072</v>
      </c>
      <c r="M1898" s="608" t="s">
        <v>3347</v>
      </c>
      <c r="N1898" s="608" t="s">
        <v>3348</v>
      </c>
      <c r="O1898" s="608" t="s">
        <v>3349</v>
      </c>
      <c r="P1898" s="608" t="s">
        <v>3188</v>
      </c>
      <c r="Q1898" s="608" t="s">
        <v>3093</v>
      </c>
    </row>
    <row r="1899" spans="1:17">
      <c r="A1899" s="611">
        <v>42486</v>
      </c>
      <c r="B1899" s="611">
        <v>42514</v>
      </c>
      <c r="C1899" s="611">
        <v>42488</v>
      </c>
      <c r="D1899" s="612" t="s">
        <v>3199</v>
      </c>
      <c r="E1899" s="612" t="s">
        <v>3241</v>
      </c>
      <c r="F1899" s="612" t="s">
        <v>3077</v>
      </c>
      <c r="G1899" s="612" t="s">
        <v>3242</v>
      </c>
      <c r="H1899" s="613">
        <v>6</v>
      </c>
      <c r="I1899" s="612">
        <v>84</v>
      </c>
      <c r="J1899" s="614">
        <v>0.15</v>
      </c>
      <c r="K1899" s="613">
        <f t="shared" si="29"/>
        <v>504</v>
      </c>
      <c r="L1899" s="612" t="s">
        <v>3072</v>
      </c>
      <c r="M1899" s="612" t="s">
        <v>3347</v>
      </c>
      <c r="N1899" s="612" t="s">
        <v>3348</v>
      </c>
      <c r="O1899" s="612" t="s">
        <v>3349</v>
      </c>
      <c r="P1899" s="612" t="s">
        <v>3188</v>
      </c>
      <c r="Q1899" s="612" t="s">
        <v>3070</v>
      </c>
    </row>
    <row r="1900" spans="1:17">
      <c r="A1900" s="607">
        <v>42854</v>
      </c>
      <c r="B1900" s="607">
        <v>42860</v>
      </c>
      <c r="C1900" s="607">
        <v>42860</v>
      </c>
      <c r="D1900" s="608" t="s">
        <v>3158</v>
      </c>
      <c r="E1900" s="608" t="s">
        <v>3137</v>
      </c>
      <c r="F1900" s="608" t="s">
        <v>3104</v>
      </c>
      <c r="G1900" s="608" t="s">
        <v>3138</v>
      </c>
      <c r="H1900" s="609">
        <v>17.45</v>
      </c>
      <c r="I1900" s="608">
        <v>55</v>
      </c>
      <c r="J1900" s="610">
        <v>0</v>
      </c>
      <c r="K1900" s="609">
        <f t="shared" si="29"/>
        <v>959.75</v>
      </c>
      <c r="L1900" s="608" t="s">
        <v>3047</v>
      </c>
      <c r="M1900" s="608" t="s">
        <v>3347</v>
      </c>
      <c r="N1900" s="608" t="s">
        <v>3348</v>
      </c>
      <c r="O1900" s="608" t="s">
        <v>3349</v>
      </c>
      <c r="P1900" s="608" t="s">
        <v>3188</v>
      </c>
      <c r="Q1900" s="608" t="s">
        <v>3139</v>
      </c>
    </row>
    <row r="1901" spans="1:17">
      <c r="A1901" s="611">
        <v>42123</v>
      </c>
      <c r="B1901" s="611">
        <v>42215</v>
      </c>
      <c r="C1901" s="611">
        <v>42127</v>
      </c>
      <c r="D1901" s="612" t="s">
        <v>3158</v>
      </c>
      <c r="E1901" s="612" t="s">
        <v>3140</v>
      </c>
      <c r="F1901" s="612" t="s">
        <v>3077</v>
      </c>
      <c r="G1901" s="612" t="s">
        <v>3141</v>
      </c>
      <c r="H1901" s="613">
        <v>19</v>
      </c>
      <c r="I1901" s="612">
        <v>40</v>
      </c>
      <c r="J1901" s="614">
        <v>0</v>
      </c>
      <c r="K1901" s="613">
        <f t="shared" si="29"/>
        <v>760</v>
      </c>
      <c r="L1901" s="612" t="s">
        <v>3047</v>
      </c>
      <c r="M1901" s="612" t="s">
        <v>3347</v>
      </c>
      <c r="N1901" s="612" t="s">
        <v>3348</v>
      </c>
      <c r="O1901" s="612" t="s">
        <v>3349</v>
      </c>
      <c r="P1901" s="612" t="s">
        <v>3188</v>
      </c>
      <c r="Q1901" s="612" t="s">
        <v>3142</v>
      </c>
    </row>
    <row r="1902" spans="1:17">
      <c r="A1902" s="607">
        <v>42489</v>
      </c>
      <c r="B1902" s="607">
        <v>42513</v>
      </c>
      <c r="C1902" s="607">
        <v>42495</v>
      </c>
      <c r="D1902" s="608" t="s">
        <v>3158</v>
      </c>
      <c r="E1902" s="608" t="s">
        <v>3126</v>
      </c>
      <c r="F1902" s="608" t="s">
        <v>3108</v>
      </c>
      <c r="G1902" s="608" t="s">
        <v>3127</v>
      </c>
      <c r="H1902" s="609">
        <v>4.5</v>
      </c>
      <c r="I1902" s="608">
        <v>20</v>
      </c>
      <c r="J1902" s="610">
        <v>0</v>
      </c>
      <c r="K1902" s="609">
        <f t="shared" si="29"/>
        <v>90</v>
      </c>
      <c r="L1902" s="608" t="s">
        <v>3047</v>
      </c>
      <c r="M1902" s="608" t="s">
        <v>3347</v>
      </c>
      <c r="N1902" s="608" t="s">
        <v>3348</v>
      </c>
      <c r="O1902" s="608" t="s">
        <v>3349</v>
      </c>
      <c r="P1902" s="608" t="s">
        <v>3188</v>
      </c>
      <c r="Q1902" s="608" t="s">
        <v>3128</v>
      </c>
    </row>
    <row r="1903" spans="1:17">
      <c r="A1903" s="611">
        <v>42489</v>
      </c>
      <c r="B1903" s="611">
        <v>42493</v>
      </c>
      <c r="C1903" s="611">
        <v>42492</v>
      </c>
      <c r="D1903" s="612" t="s">
        <v>3199</v>
      </c>
      <c r="E1903" s="612" t="s">
        <v>3300</v>
      </c>
      <c r="F1903" s="612" t="s">
        <v>3077</v>
      </c>
      <c r="G1903" s="612" t="s">
        <v>3301</v>
      </c>
      <c r="H1903" s="613">
        <v>62.5</v>
      </c>
      <c r="I1903" s="612">
        <v>8</v>
      </c>
      <c r="J1903" s="614">
        <v>0.1</v>
      </c>
      <c r="K1903" s="613">
        <f t="shared" si="29"/>
        <v>500</v>
      </c>
      <c r="L1903" s="612" t="s">
        <v>3063</v>
      </c>
      <c r="M1903" s="612" t="s">
        <v>3304</v>
      </c>
      <c r="N1903" s="612" t="s">
        <v>3305</v>
      </c>
      <c r="O1903" s="612" t="s">
        <v>3306</v>
      </c>
      <c r="P1903" s="612" t="s">
        <v>921</v>
      </c>
      <c r="Q1903" s="612" t="s">
        <v>3139</v>
      </c>
    </row>
    <row r="1904" spans="1:17">
      <c r="A1904" s="607">
        <v>43219</v>
      </c>
      <c r="B1904" s="607">
        <v>43306</v>
      </c>
      <c r="C1904" s="607">
        <v>43223</v>
      </c>
      <c r="D1904" s="608" t="s">
        <v>3199</v>
      </c>
      <c r="E1904" s="608" t="s">
        <v>3164</v>
      </c>
      <c r="F1904" s="608" t="s">
        <v>3045</v>
      </c>
      <c r="G1904" s="608" t="s">
        <v>3046</v>
      </c>
      <c r="H1904" s="609">
        <v>32</v>
      </c>
      <c r="I1904" s="608">
        <v>35</v>
      </c>
      <c r="J1904" s="610">
        <v>0.1</v>
      </c>
      <c r="K1904" s="609">
        <f t="shared" si="29"/>
        <v>1120</v>
      </c>
      <c r="L1904" s="608" t="s">
        <v>3063</v>
      </c>
      <c r="M1904" s="608" t="s">
        <v>3304</v>
      </c>
      <c r="N1904" s="608" t="s">
        <v>3305</v>
      </c>
      <c r="O1904" s="608" t="s">
        <v>3306</v>
      </c>
      <c r="P1904" s="608" t="s">
        <v>921</v>
      </c>
      <c r="Q1904" s="608" t="s">
        <v>3051</v>
      </c>
    </row>
    <row r="1905" spans="1:17">
      <c r="A1905" s="611">
        <v>42123</v>
      </c>
      <c r="B1905" s="611">
        <v>42126</v>
      </c>
      <c r="C1905" s="611">
        <v>42133</v>
      </c>
      <c r="D1905" s="612" t="s">
        <v>3199</v>
      </c>
      <c r="E1905" s="612" t="s">
        <v>3137</v>
      </c>
      <c r="F1905" s="612" t="s">
        <v>3104</v>
      </c>
      <c r="G1905" s="612" t="s">
        <v>3138</v>
      </c>
      <c r="H1905" s="613">
        <v>17.45</v>
      </c>
      <c r="I1905" s="612">
        <v>36</v>
      </c>
      <c r="J1905" s="614">
        <v>0.1</v>
      </c>
      <c r="K1905" s="613">
        <f t="shared" si="29"/>
        <v>628.19999999999993</v>
      </c>
      <c r="L1905" s="612" t="s">
        <v>3063</v>
      </c>
      <c r="M1905" s="612" t="s">
        <v>3304</v>
      </c>
      <c r="N1905" s="612" t="s">
        <v>3305</v>
      </c>
      <c r="O1905" s="612" t="s">
        <v>3306</v>
      </c>
      <c r="P1905" s="612" t="s">
        <v>921</v>
      </c>
      <c r="Q1905" s="612" t="s">
        <v>3139</v>
      </c>
    </row>
    <row r="1906" spans="1:17">
      <c r="A1906" s="607">
        <v>42489</v>
      </c>
      <c r="B1906" s="607">
        <v>42513</v>
      </c>
      <c r="C1906" s="607">
        <v>42495</v>
      </c>
      <c r="D1906" s="608" t="s">
        <v>3184</v>
      </c>
      <c r="E1906" s="608" t="s">
        <v>3103</v>
      </c>
      <c r="F1906" s="608" t="s">
        <v>3104</v>
      </c>
      <c r="G1906" s="608" t="s">
        <v>3105</v>
      </c>
      <c r="H1906" s="609">
        <v>81</v>
      </c>
      <c r="I1906" s="608">
        <v>15</v>
      </c>
      <c r="J1906" s="610">
        <v>0</v>
      </c>
      <c r="K1906" s="609">
        <f t="shared" si="29"/>
        <v>1215</v>
      </c>
      <c r="L1906" s="608" t="s">
        <v>3072</v>
      </c>
      <c r="M1906" s="608" t="s">
        <v>3428</v>
      </c>
      <c r="N1906" s="608" t="s">
        <v>3429</v>
      </c>
      <c r="O1906" s="608" t="s">
        <v>3430</v>
      </c>
      <c r="P1906" s="608" t="s">
        <v>2159</v>
      </c>
      <c r="Q1906" s="608" t="s">
        <v>3106</v>
      </c>
    </row>
    <row r="1907" spans="1:17">
      <c r="A1907" s="611">
        <v>42489</v>
      </c>
      <c r="B1907" s="611">
        <v>42546</v>
      </c>
      <c r="C1907" s="611">
        <v>42496</v>
      </c>
      <c r="D1907" s="612" t="s">
        <v>3184</v>
      </c>
      <c r="E1907" s="612" t="s">
        <v>3210</v>
      </c>
      <c r="F1907" s="612" t="s">
        <v>3108</v>
      </c>
      <c r="G1907" s="612" t="s">
        <v>3211</v>
      </c>
      <c r="H1907" s="613">
        <v>18</v>
      </c>
      <c r="I1907" s="612">
        <v>10</v>
      </c>
      <c r="J1907" s="614">
        <v>0</v>
      </c>
      <c r="K1907" s="613">
        <f t="shared" si="29"/>
        <v>180</v>
      </c>
      <c r="L1907" s="612" t="s">
        <v>3072</v>
      </c>
      <c r="M1907" s="612" t="s">
        <v>3428</v>
      </c>
      <c r="N1907" s="612" t="s">
        <v>3429</v>
      </c>
      <c r="O1907" s="612" t="s">
        <v>3430</v>
      </c>
      <c r="P1907" s="612" t="s">
        <v>2159</v>
      </c>
      <c r="Q1907" s="612" t="s">
        <v>3115</v>
      </c>
    </row>
    <row r="1908" spans="1:17">
      <c r="A1908" s="607">
        <v>42123</v>
      </c>
      <c r="B1908" s="607">
        <v>42202</v>
      </c>
      <c r="C1908" s="607">
        <v>42125</v>
      </c>
      <c r="D1908" s="608" t="s">
        <v>3184</v>
      </c>
      <c r="E1908" s="608" t="s">
        <v>3148</v>
      </c>
      <c r="F1908" s="608" t="s">
        <v>3081</v>
      </c>
      <c r="G1908" s="608" t="s">
        <v>3149</v>
      </c>
      <c r="H1908" s="609">
        <v>13</v>
      </c>
      <c r="I1908" s="608">
        <v>15</v>
      </c>
      <c r="J1908" s="610">
        <v>0</v>
      </c>
      <c r="K1908" s="609">
        <f t="shared" si="29"/>
        <v>195</v>
      </c>
      <c r="L1908" s="608" t="s">
        <v>3072</v>
      </c>
      <c r="M1908" s="608" t="s">
        <v>3428</v>
      </c>
      <c r="N1908" s="608" t="s">
        <v>3429</v>
      </c>
      <c r="O1908" s="608" t="s">
        <v>3430</v>
      </c>
      <c r="P1908" s="608" t="s">
        <v>2159</v>
      </c>
      <c r="Q1908" s="608" t="s">
        <v>3150</v>
      </c>
    </row>
    <row r="1909" spans="1:17">
      <c r="A1909" s="611">
        <v>43219</v>
      </c>
      <c r="B1909" s="611">
        <v>43318</v>
      </c>
      <c r="C1909" s="611">
        <v>43221</v>
      </c>
      <c r="D1909" s="612" t="s">
        <v>3184</v>
      </c>
      <c r="E1909" s="612" t="s">
        <v>3056</v>
      </c>
      <c r="F1909" s="612" t="s">
        <v>3045</v>
      </c>
      <c r="G1909" s="612" t="s">
        <v>3057</v>
      </c>
      <c r="H1909" s="613">
        <v>21</v>
      </c>
      <c r="I1909" s="612">
        <v>30</v>
      </c>
      <c r="J1909" s="614">
        <v>0</v>
      </c>
      <c r="K1909" s="613">
        <f t="shared" si="29"/>
        <v>630</v>
      </c>
      <c r="L1909" s="612" t="s">
        <v>3072</v>
      </c>
      <c r="M1909" s="612" t="s">
        <v>3428</v>
      </c>
      <c r="N1909" s="612" t="s">
        <v>3429</v>
      </c>
      <c r="O1909" s="612" t="s">
        <v>3430</v>
      </c>
      <c r="P1909" s="612" t="s">
        <v>2159</v>
      </c>
      <c r="Q1909" s="612" t="s">
        <v>3058</v>
      </c>
    </row>
    <row r="1910" spans="1:17">
      <c r="A1910" s="607">
        <v>42490</v>
      </c>
      <c r="B1910" s="607">
        <v>42564</v>
      </c>
      <c r="C1910" s="607">
        <v>42490</v>
      </c>
      <c r="D1910" s="608" t="s">
        <v>3184</v>
      </c>
      <c r="E1910" s="608" t="s">
        <v>3044</v>
      </c>
      <c r="F1910" s="608" t="s">
        <v>3045</v>
      </c>
      <c r="G1910" s="608" t="s">
        <v>3046</v>
      </c>
      <c r="H1910" s="609">
        <v>34.799999999999997</v>
      </c>
      <c r="I1910" s="608">
        <v>20</v>
      </c>
      <c r="J1910" s="610">
        <v>0</v>
      </c>
      <c r="K1910" s="609">
        <f t="shared" si="29"/>
        <v>696</v>
      </c>
      <c r="L1910" s="608" t="s">
        <v>3063</v>
      </c>
      <c r="M1910" s="608" t="s">
        <v>3394</v>
      </c>
      <c r="N1910" s="608" t="s">
        <v>3395</v>
      </c>
      <c r="O1910" s="608" t="s">
        <v>186</v>
      </c>
      <c r="P1910" s="608" t="s">
        <v>389</v>
      </c>
      <c r="Q1910" s="608" t="s">
        <v>3051</v>
      </c>
    </row>
    <row r="1911" spans="1:17">
      <c r="A1911" s="611">
        <v>42855</v>
      </c>
      <c r="B1911" s="611">
        <v>42925</v>
      </c>
      <c r="C1911" s="611">
        <v>42860</v>
      </c>
      <c r="D1911" s="612" t="s">
        <v>3184</v>
      </c>
      <c r="E1911" s="612" t="s">
        <v>3225</v>
      </c>
      <c r="F1911" s="612" t="s">
        <v>3108</v>
      </c>
      <c r="G1911" s="612" t="s">
        <v>3226</v>
      </c>
      <c r="H1911" s="613">
        <v>46</v>
      </c>
      <c r="I1911" s="612">
        <v>6</v>
      </c>
      <c r="J1911" s="614">
        <v>0</v>
      </c>
      <c r="K1911" s="613">
        <f t="shared" si="29"/>
        <v>276</v>
      </c>
      <c r="L1911" s="612" t="s">
        <v>3063</v>
      </c>
      <c r="M1911" s="612" t="s">
        <v>3394</v>
      </c>
      <c r="N1911" s="612" t="s">
        <v>3395</v>
      </c>
      <c r="O1911" s="612" t="s">
        <v>186</v>
      </c>
      <c r="P1911" s="612" t="s">
        <v>389</v>
      </c>
      <c r="Q1911" s="612" t="s">
        <v>3055</v>
      </c>
    </row>
    <row r="1912" spans="1:17">
      <c r="A1912" s="607">
        <v>42124</v>
      </c>
      <c r="B1912" s="607">
        <v>42141</v>
      </c>
      <c r="C1912" s="607">
        <v>42128</v>
      </c>
      <c r="D1912" s="608" t="s">
        <v>3184</v>
      </c>
      <c r="E1912" s="608" t="s">
        <v>3189</v>
      </c>
      <c r="F1912" s="608" t="s">
        <v>3061</v>
      </c>
      <c r="G1912" s="608" t="s">
        <v>3190</v>
      </c>
      <c r="H1912" s="609">
        <v>30</v>
      </c>
      <c r="I1912" s="608">
        <v>60</v>
      </c>
      <c r="J1912" s="610">
        <v>0</v>
      </c>
      <c r="K1912" s="609">
        <f t="shared" si="29"/>
        <v>1800</v>
      </c>
      <c r="L1912" s="608" t="s">
        <v>3063</v>
      </c>
      <c r="M1912" s="608" t="s">
        <v>3394</v>
      </c>
      <c r="N1912" s="608" t="s">
        <v>3395</v>
      </c>
      <c r="O1912" s="608" t="s">
        <v>186</v>
      </c>
      <c r="P1912" s="608" t="s">
        <v>389</v>
      </c>
      <c r="Q1912" s="608" t="s">
        <v>3191</v>
      </c>
    </row>
    <row r="1913" spans="1:17">
      <c r="A1913" s="611">
        <v>42855</v>
      </c>
      <c r="B1913" s="611">
        <v>42863</v>
      </c>
      <c r="C1913" s="611">
        <v>42863</v>
      </c>
      <c r="D1913" s="612" t="s">
        <v>3084</v>
      </c>
      <c r="E1913" s="612" t="s">
        <v>3177</v>
      </c>
      <c r="F1913" s="612" t="s">
        <v>3104</v>
      </c>
      <c r="G1913" s="612" t="s">
        <v>3178</v>
      </c>
      <c r="H1913" s="613">
        <v>49.3</v>
      </c>
      <c r="I1913" s="612">
        <v>40</v>
      </c>
      <c r="J1913" s="614">
        <v>0.1</v>
      </c>
      <c r="K1913" s="613">
        <f t="shared" si="29"/>
        <v>1972</v>
      </c>
      <c r="L1913" s="612" t="s">
        <v>3072</v>
      </c>
      <c r="M1913" s="612" t="s">
        <v>3185</v>
      </c>
      <c r="N1913" s="612" t="s">
        <v>3186</v>
      </c>
      <c r="O1913" s="612" t="s">
        <v>3187</v>
      </c>
      <c r="P1913" s="612" t="s">
        <v>3188</v>
      </c>
      <c r="Q1913" s="612" t="s">
        <v>3179</v>
      </c>
    </row>
    <row r="1914" spans="1:17">
      <c r="A1914" s="607">
        <v>42855</v>
      </c>
      <c r="B1914" s="607">
        <v>42882</v>
      </c>
      <c r="C1914" s="607">
        <v>42863</v>
      </c>
      <c r="D1914" s="608" t="s">
        <v>3084</v>
      </c>
      <c r="E1914" s="608" t="s">
        <v>3189</v>
      </c>
      <c r="F1914" s="608" t="s">
        <v>3061</v>
      </c>
      <c r="G1914" s="608" t="s">
        <v>3190</v>
      </c>
      <c r="H1914" s="609">
        <v>30</v>
      </c>
      <c r="I1914" s="608">
        <v>60</v>
      </c>
      <c r="J1914" s="610">
        <v>0</v>
      </c>
      <c r="K1914" s="609">
        <f t="shared" si="29"/>
        <v>1800</v>
      </c>
      <c r="L1914" s="608" t="s">
        <v>3072</v>
      </c>
      <c r="M1914" s="608" t="s">
        <v>3185</v>
      </c>
      <c r="N1914" s="608" t="s">
        <v>3186</v>
      </c>
      <c r="O1914" s="608" t="s">
        <v>3187</v>
      </c>
      <c r="P1914" s="608" t="s">
        <v>3188</v>
      </c>
      <c r="Q1914" s="608" t="s">
        <v>3191</v>
      </c>
    </row>
    <row r="1915" spans="1:17">
      <c r="A1915" s="611">
        <v>43220</v>
      </c>
      <c r="B1915" s="611">
        <v>43235</v>
      </c>
      <c r="C1915" s="611">
        <v>43225</v>
      </c>
      <c r="D1915" s="612" t="s">
        <v>3199</v>
      </c>
      <c r="E1915" s="612" t="s">
        <v>3323</v>
      </c>
      <c r="F1915" s="612" t="s">
        <v>3081</v>
      </c>
      <c r="G1915" s="612" t="s">
        <v>3324</v>
      </c>
      <c r="H1915" s="613">
        <v>25</v>
      </c>
      <c r="I1915" s="612">
        <v>40</v>
      </c>
      <c r="J1915" s="614">
        <v>0</v>
      </c>
      <c r="K1915" s="613">
        <f t="shared" si="29"/>
        <v>1000</v>
      </c>
      <c r="L1915" s="612" t="s">
        <v>3063</v>
      </c>
      <c r="M1915" s="612" t="s">
        <v>3181</v>
      </c>
      <c r="N1915" s="612" t="s">
        <v>3182</v>
      </c>
      <c r="O1915" s="612" t="s">
        <v>3075</v>
      </c>
      <c r="P1915" s="612" t="s">
        <v>988</v>
      </c>
      <c r="Q1915" s="612" t="s">
        <v>3191</v>
      </c>
    </row>
    <row r="1916" spans="1:17">
      <c r="A1916" s="607">
        <v>43220</v>
      </c>
      <c r="B1916" s="607">
        <v>43285</v>
      </c>
      <c r="C1916" s="607">
        <v>43227</v>
      </c>
      <c r="D1916" s="608" t="s">
        <v>3199</v>
      </c>
      <c r="E1916" s="608" t="s">
        <v>3056</v>
      </c>
      <c r="F1916" s="608" t="s">
        <v>3045</v>
      </c>
      <c r="G1916" s="608" t="s">
        <v>3057</v>
      </c>
      <c r="H1916" s="609">
        <v>21</v>
      </c>
      <c r="I1916" s="608">
        <v>15</v>
      </c>
      <c r="J1916" s="610">
        <v>0</v>
      </c>
      <c r="K1916" s="609">
        <f t="shared" si="29"/>
        <v>315</v>
      </c>
      <c r="L1916" s="608" t="s">
        <v>3063</v>
      </c>
      <c r="M1916" s="608" t="s">
        <v>3181</v>
      </c>
      <c r="N1916" s="608" t="s">
        <v>3182</v>
      </c>
      <c r="O1916" s="608" t="s">
        <v>3075</v>
      </c>
      <c r="P1916" s="608" t="s">
        <v>988</v>
      </c>
      <c r="Q1916" s="608" t="s">
        <v>3058</v>
      </c>
    </row>
    <row r="1917" spans="1:17">
      <c r="A1917" s="611">
        <v>42855</v>
      </c>
      <c r="B1917" s="611">
        <v>42894</v>
      </c>
      <c r="C1917" s="611">
        <v>42857</v>
      </c>
      <c r="D1917" s="612" t="s">
        <v>3199</v>
      </c>
      <c r="E1917" s="612" t="s">
        <v>3076</v>
      </c>
      <c r="F1917" s="612" t="s">
        <v>3077</v>
      </c>
      <c r="G1917" s="612" t="s">
        <v>3078</v>
      </c>
      <c r="H1917" s="613">
        <v>9.65</v>
      </c>
      <c r="I1917" s="612">
        <v>4</v>
      </c>
      <c r="J1917" s="614">
        <v>0</v>
      </c>
      <c r="K1917" s="613">
        <f t="shared" si="29"/>
        <v>38.6</v>
      </c>
      <c r="L1917" s="612" t="s">
        <v>3063</v>
      </c>
      <c r="M1917" s="612" t="s">
        <v>3181</v>
      </c>
      <c r="N1917" s="612" t="s">
        <v>3182</v>
      </c>
      <c r="O1917" s="612" t="s">
        <v>3075</v>
      </c>
      <c r="P1917" s="612" t="s">
        <v>988</v>
      </c>
      <c r="Q1917" s="612" t="s">
        <v>3079</v>
      </c>
    </row>
    <row r="1918" spans="1:17">
      <c r="A1918" s="607">
        <v>42856</v>
      </c>
      <c r="B1918" s="607">
        <v>42922</v>
      </c>
      <c r="C1918" s="607">
        <v>42863</v>
      </c>
      <c r="D1918" s="608" t="s">
        <v>3199</v>
      </c>
      <c r="E1918" s="608" t="s">
        <v>3165</v>
      </c>
      <c r="F1918" s="608" t="s">
        <v>3104</v>
      </c>
      <c r="G1918" s="608" t="s">
        <v>3166</v>
      </c>
      <c r="H1918" s="609">
        <v>10</v>
      </c>
      <c r="I1918" s="608">
        <v>65</v>
      </c>
      <c r="J1918" s="610">
        <v>0</v>
      </c>
      <c r="K1918" s="609">
        <f t="shared" si="29"/>
        <v>650</v>
      </c>
      <c r="L1918" s="608" t="s">
        <v>3047</v>
      </c>
      <c r="M1918" s="608" t="s">
        <v>3161</v>
      </c>
      <c r="N1918" s="608" t="s">
        <v>3162</v>
      </c>
      <c r="O1918" s="608" t="s">
        <v>3163</v>
      </c>
      <c r="P1918" s="608" t="s">
        <v>2336</v>
      </c>
      <c r="Q1918" s="608" t="s">
        <v>3106</v>
      </c>
    </row>
    <row r="1919" spans="1:17">
      <c r="A1919" s="611">
        <v>42856</v>
      </c>
      <c r="B1919" s="611">
        <v>42914</v>
      </c>
      <c r="C1919" s="611">
        <v>42863</v>
      </c>
      <c r="D1919" s="612" t="s">
        <v>3199</v>
      </c>
      <c r="E1919" s="612" t="s">
        <v>3280</v>
      </c>
      <c r="F1919" s="612" t="s">
        <v>3108</v>
      </c>
      <c r="G1919" s="612" t="s">
        <v>3131</v>
      </c>
      <c r="H1919" s="613">
        <v>14</v>
      </c>
      <c r="I1919" s="612">
        <v>60</v>
      </c>
      <c r="J1919" s="614">
        <v>0.15</v>
      </c>
      <c r="K1919" s="613">
        <f t="shared" si="29"/>
        <v>840</v>
      </c>
      <c r="L1919" s="612" t="s">
        <v>3047</v>
      </c>
      <c r="M1919" s="612" t="s">
        <v>3161</v>
      </c>
      <c r="N1919" s="612" t="s">
        <v>3162</v>
      </c>
      <c r="O1919" s="612" t="s">
        <v>3163</v>
      </c>
      <c r="P1919" s="612" t="s">
        <v>2336</v>
      </c>
      <c r="Q1919" s="612" t="s">
        <v>3183</v>
      </c>
    </row>
    <row r="1920" spans="1:17">
      <c r="A1920" s="607">
        <v>42125</v>
      </c>
      <c r="B1920" s="607">
        <v>42138</v>
      </c>
      <c r="C1920" s="607">
        <v>42130</v>
      </c>
      <c r="D1920" s="608" t="s">
        <v>3199</v>
      </c>
      <c r="E1920" s="608" t="s">
        <v>3122</v>
      </c>
      <c r="F1920" s="608" t="s">
        <v>3123</v>
      </c>
      <c r="G1920" s="608" t="s">
        <v>3124</v>
      </c>
      <c r="H1920" s="609">
        <v>24</v>
      </c>
      <c r="I1920" s="608">
        <v>65</v>
      </c>
      <c r="J1920" s="610">
        <v>0.15</v>
      </c>
      <c r="K1920" s="609">
        <f t="shared" si="29"/>
        <v>1560</v>
      </c>
      <c r="L1920" s="608" t="s">
        <v>3047</v>
      </c>
      <c r="M1920" s="608" t="s">
        <v>3161</v>
      </c>
      <c r="N1920" s="608" t="s">
        <v>3162</v>
      </c>
      <c r="O1920" s="608" t="s">
        <v>3163</v>
      </c>
      <c r="P1920" s="608" t="s">
        <v>2336</v>
      </c>
      <c r="Q1920" s="608" t="s">
        <v>3125</v>
      </c>
    </row>
    <row r="1921" spans="1:17">
      <c r="A1921" s="611">
        <v>42491</v>
      </c>
      <c r="B1921" s="611">
        <v>42551</v>
      </c>
      <c r="C1921" s="611">
        <v>42498</v>
      </c>
      <c r="D1921" s="612" t="s">
        <v>3199</v>
      </c>
      <c r="E1921" s="612" t="s">
        <v>3431</v>
      </c>
      <c r="F1921" s="612" t="s">
        <v>3081</v>
      </c>
      <c r="G1921" s="612" t="s">
        <v>3432</v>
      </c>
      <c r="H1921" s="613">
        <v>28.5</v>
      </c>
      <c r="I1921" s="612">
        <v>66</v>
      </c>
      <c r="J1921" s="614">
        <v>0.15</v>
      </c>
      <c r="K1921" s="613">
        <f t="shared" si="29"/>
        <v>1881</v>
      </c>
      <c r="L1921" s="612" t="s">
        <v>3047</v>
      </c>
      <c r="M1921" s="612" t="s">
        <v>3161</v>
      </c>
      <c r="N1921" s="612" t="s">
        <v>3162</v>
      </c>
      <c r="O1921" s="612" t="s">
        <v>3163</v>
      </c>
      <c r="P1921" s="612" t="s">
        <v>2336</v>
      </c>
      <c r="Q1921" s="612" t="s">
        <v>3179</v>
      </c>
    </row>
    <row r="1922" spans="1:17">
      <c r="A1922" s="607">
        <v>43221</v>
      </c>
      <c r="B1922" s="607">
        <v>43318</v>
      </c>
      <c r="C1922" s="607">
        <v>43225</v>
      </c>
      <c r="D1922" s="608" t="s">
        <v>3158</v>
      </c>
      <c r="E1922" s="608" t="s">
        <v>3172</v>
      </c>
      <c r="F1922" s="608" t="s">
        <v>3108</v>
      </c>
      <c r="G1922" s="608" t="s">
        <v>3173</v>
      </c>
      <c r="H1922" s="609">
        <v>15</v>
      </c>
      <c r="I1922" s="608">
        <v>20</v>
      </c>
      <c r="J1922" s="610">
        <v>0.2</v>
      </c>
      <c r="K1922" s="609">
        <f t="shared" si="29"/>
        <v>300</v>
      </c>
      <c r="L1922" s="608" t="s">
        <v>3063</v>
      </c>
      <c r="M1922" s="608" t="s">
        <v>3230</v>
      </c>
      <c r="N1922" s="608" t="s">
        <v>3231</v>
      </c>
      <c r="O1922" s="608" t="s">
        <v>3232</v>
      </c>
      <c r="P1922" s="608" t="s">
        <v>910</v>
      </c>
      <c r="Q1922" s="608" t="s">
        <v>3139</v>
      </c>
    </row>
    <row r="1923" spans="1:17">
      <c r="A1923" s="611">
        <v>42856</v>
      </c>
      <c r="B1923" s="611">
        <v>42902</v>
      </c>
      <c r="C1923" s="611">
        <v>42856</v>
      </c>
      <c r="D1923" s="612" t="s">
        <v>3158</v>
      </c>
      <c r="E1923" s="612" t="s">
        <v>3210</v>
      </c>
      <c r="F1923" s="612" t="s">
        <v>3108</v>
      </c>
      <c r="G1923" s="612" t="s">
        <v>3211</v>
      </c>
      <c r="H1923" s="613">
        <v>18</v>
      </c>
      <c r="I1923" s="612">
        <v>90</v>
      </c>
      <c r="J1923" s="614">
        <v>0.2</v>
      </c>
      <c r="K1923" s="613">
        <f t="shared" ref="K1923:K1986" si="30">I1923*H1923</f>
        <v>1620</v>
      </c>
      <c r="L1923" s="612" t="s">
        <v>3063</v>
      </c>
      <c r="M1923" s="612" t="s">
        <v>3230</v>
      </c>
      <c r="N1923" s="612" t="s">
        <v>3231</v>
      </c>
      <c r="O1923" s="612" t="s">
        <v>3232</v>
      </c>
      <c r="P1923" s="612" t="s">
        <v>910</v>
      </c>
      <c r="Q1923" s="612" t="s">
        <v>3115</v>
      </c>
    </row>
    <row r="1924" spans="1:17">
      <c r="A1924" s="607">
        <v>42856</v>
      </c>
      <c r="B1924" s="607">
        <v>42949</v>
      </c>
      <c r="C1924" s="607">
        <v>42858</v>
      </c>
      <c r="D1924" s="608" t="s">
        <v>3158</v>
      </c>
      <c r="E1924" s="608" t="s">
        <v>3130</v>
      </c>
      <c r="F1924" s="608" t="s">
        <v>3108</v>
      </c>
      <c r="G1924" s="608" t="s">
        <v>3131</v>
      </c>
      <c r="H1924" s="609">
        <v>19</v>
      </c>
      <c r="I1924" s="608">
        <v>50</v>
      </c>
      <c r="J1924" s="610">
        <v>0.2</v>
      </c>
      <c r="K1924" s="609">
        <f t="shared" si="30"/>
        <v>950</v>
      </c>
      <c r="L1924" s="608" t="s">
        <v>3063</v>
      </c>
      <c r="M1924" s="608" t="s">
        <v>3230</v>
      </c>
      <c r="N1924" s="608" t="s">
        <v>3231</v>
      </c>
      <c r="O1924" s="608" t="s">
        <v>3232</v>
      </c>
      <c r="P1924" s="608" t="s">
        <v>910</v>
      </c>
      <c r="Q1924" s="608" t="s">
        <v>3135</v>
      </c>
    </row>
    <row r="1925" spans="1:17">
      <c r="A1925" s="611">
        <v>42856</v>
      </c>
      <c r="B1925" s="611">
        <v>42921</v>
      </c>
      <c r="C1925" s="611">
        <v>42861</v>
      </c>
      <c r="D1925" s="612" t="s">
        <v>3158</v>
      </c>
      <c r="E1925" s="612" t="s">
        <v>3044</v>
      </c>
      <c r="F1925" s="612" t="s">
        <v>3045</v>
      </c>
      <c r="G1925" s="612" t="s">
        <v>3046</v>
      </c>
      <c r="H1925" s="613">
        <v>34.799999999999997</v>
      </c>
      <c r="I1925" s="612">
        <v>2</v>
      </c>
      <c r="J1925" s="614">
        <v>0</v>
      </c>
      <c r="K1925" s="613">
        <f t="shared" si="30"/>
        <v>69.599999999999994</v>
      </c>
      <c r="L1925" s="612" t="s">
        <v>3047</v>
      </c>
      <c r="M1925" s="612" t="s">
        <v>3327</v>
      </c>
      <c r="N1925" s="612" t="s">
        <v>3328</v>
      </c>
      <c r="O1925" s="612" t="s">
        <v>3320</v>
      </c>
      <c r="P1925" s="612" t="s">
        <v>3188</v>
      </c>
      <c r="Q1925" s="612" t="s">
        <v>3051</v>
      </c>
    </row>
    <row r="1926" spans="1:17">
      <c r="A1926" s="607">
        <v>42856</v>
      </c>
      <c r="B1926" s="607">
        <v>42952</v>
      </c>
      <c r="C1926" s="607">
        <v>42858</v>
      </c>
      <c r="D1926" s="608" t="s">
        <v>3288</v>
      </c>
      <c r="E1926" s="608" t="s">
        <v>3076</v>
      </c>
      <c r="F1926" s="608" t="s">
        <v>3077</v>
      </c>
      <c r="G1926" s="608" t="s">
        <v>3078</v>
      </c>
      <c r="H1926" s="609">
        <v>9.65</v>
      </c>
      <c r="I1926" s="608">
        <v>35</v>
      </c>
      <c r="J1926" s="610">
        <v>0.25</v>
      </c>
      <c r="K1926" s="609">
        <f t="shared" si="30"/>
        <v>337.75</v>
      </c>
      <c r="L1926" s="608" t="s">
        <v>3047</v>
      </c>
      <c r="M1926" s="608" t="s">
        <v>3196</v>
      </c>
      <c r="N1926" s="608" t="s">
        <v>3197</v>
      </c>
      <c r="O1926" s="608" t="s">
        <v>3198</v>
      </c>
      <c r="P1926" s="608" t="s">
        <v>1303</v>
      </c>
      <c r="Q1926" s="608" t="s">
        <v>3079</v>
      </c>
    </row>
    <row r="1927" spans="1:17">
      <c r="A1927" s="611">
        <v>42125</v>
      </c>
      <c r="B1927" s="611">
        <v>42136</v>
      </c>
      <c r="C1927" s="611">
        <v>42134</v>
      </c>
      <c r="D1927" s="612" t="s">
        <v>3288</v>
      </c>
      <c r="E1927" s="612" t="s">
        <v>3220</v>
      </c>
      <c r="F1927" s="612" t="s">
        <v>3123</v>
      </c>
      <c r="G1927" s="612" t="s">
        <v>3221</v>
      </c>
      <c r="H1927" s="613">
        <v>123.79</v>
      </c>
      <c r="I1927" s="612">
        <v>50</v>
      </c>
      <c r="J1927" s="614">
        <v>0.25</v>
      </c>
      <c r="K1927" s="613">
        <f t="shared" si="30"/>
        <v>6189.5</v>
      </c>
      <c r="L1927" s="612" t="s">
        <v>3047</v>
      </c>
      <c r="M1927" s="612" t="s">
        <v>3196</v>
      </c>
      <c r="N1927" s="612" t="s">
        <v>3197</v>
      </c>
      <c r="O1927" s="612" t="s">
        <v>3198</v>
      </c>
      <c r="P1927" s="612" t="s">
        <v>1303</v>
      </c>
      <c r="Q1927" s="612" t="s">
        <v>3150</v>
      </c>
    </row>
    <row r="1928" spans="1:17">
      <c r="A1928" s="607">
        <v>42492</v>
      </c>
      <c r="B1928" s="607">
        <v>42567</v>
      </c>
      <c r="C1928" s="607">
        <v>42499</v>
      </c>
      <c r="D1928" s="608" t="s">
        <v>3199</v>
      </c>
      <c r="E1928" s="608" t="s">
        <v>3136</v>
      </c>
      <c r="F1928" s="608" t="s">
        <v>3045</v>
      </c>
      <c r="G1928" s="608" t="s">
        <v>3117</v>
      </c>
      <c r="H1928" s="609">
        <v>55</v>
      </c>
      <c r="I1928" s="608">
        <v>18</v>
      </c>
      <c r="J1928" s="610">
        <v>0.05</v>
      </c>
      <c r="K1928" s="609">
        <f t="shared" si="30"/>
        <v>990</v>
      </c>
      <c r="L1928" s="608" t="s">
        <v>3047</v>
      </c>
      <c r="M1928" s="608" t="s">
        <v>3401</v>
      </c>
      <c r="N1928" s="608" t="s">
        <v>3402</v>
      </c>
      <c r="O1928" s="608" t="s">
        <v>3403</v>
      </c>
      <c r="P1928" s="608" t="s">
        <v>1727</v>
      </c>
      <c r="Q1928" s="608" t="s">
        <v>3102</v>
      </c>
    </row>
    <row r="1929" spans="1:17">
      <c r="A1929" s="611">
        <v>42857</v>
      </c>
      <c r="B1929" s="611">
        <v>42878</v>
      </c>
      <c r="C1929" s="611">
        <v>42864</v>
      </c>
      <c r="D1929" s="612" t="s">
        <v>3158</v>
      </c>
      <c r="E1929" s="612" t="s">
        <v>3100</v>
      </c>
      <c r="F1929" s="612" t="s">
        <v>3045</v>
      </c>
      <c r="G1929" s="612" t="s">
        <v>3101</v>
      </c>
      <c r="H1929" s="613">
        <v>34</v>
      </c>
      <c r="I1929" s="612">
        <v>4</v>
      </c>
      <c r="J1929" s="614">
        <v>0</v>
      </c>
      <c r="K1929" s="613">
        <f t="shared" si="30"/>
        <v>136</v>
      </c>
      <c r="L1929" s="612" t="s">
        <v>3047</v>
      </c>
      <c r="M1929" s="612" t="s">
        <v>3340</v>
      </c>
      <c r="N1929" s="612" t="s">
        <v>3341</v>
      </c>
      <c r="O1929" s="612" t="s">
        <v>3169</v>
      </c>
      <c r="P1929" s="612" t="s">
        <v>1036</v>
      </c>
      <c r="Q1929" s="612" t="s">
        <v>3102</v>
      </c>
    </row>
    <row r="1930" spans="1:17">
      <c r="A1930" s="607">
        <v>43222</v>
      </c>
      <c r="B1930" s="607">
        <v>43313</v>
      </c>
      <c r="C1930" s="607">
        <v>43228</v>
      </c>
      <c r="D1930" s="608" t="s">
        <v>3158</v>
      </c>
      <c r="E1930" s="608" t="s">
        <v>3060</v>
      </c>
      <c r="F1930" s="608" t="s">
        <v>3061</v>
      </c>
      <c r="G1930" s="608" t="s">
        <v>3062</v>
      </c>
      <c r="H1930" s="609">
        <v>53</v>
      </c>
      <c r="I1930" s="608">
        <v>20</v>
      </c>
      <c r="J1930" s="610">
        <v>0</v>
      </c>
      <c r="K1930" s="609">
        <f t="shared" si="30"/>
        <v>1060</v>
      </c>
      <c r="L1930" s="608" t="s">
        <v>3047</v>
      </c>
      <c r="M1930" s="608" t="s">
        <v>3340</v>
      </c>
      <c r="N1930" s="608" t="s">
        <v>3341</v>
      </c>
      <c r="O1930" s="608" t="s">
        <v>3169</v>
      </c>
      <c r="P1930" s="608" t="s">
        <v>1036</v>
      </c>
      <c r="Q1930" s="608" t="s">
        <v>3067</v>
      </c>
    </row>
    <row r="1931" spans="1:17">
      <c r="A1931" s="611">
        <v>42857</v>
      </c>
      <c r="B1931" s="611">
        <v>42913</v>
      </c>
      <c r="C1931" s="611">
        <v>42860</v>
      </c>
      <c r="D1931" s="612" t="s">
        <v>3071</v>
      </c>
      <c r="E1931" s="612" t="s">
        <v>3052</v>
      </c>
      <c r="F1931" s="612" t="s">
        <v>3053</v>
      </c>
      <c r="G1931" s="612" t="s">
        <v>3054</v>
      </c>
      <c r="H1931" s="613">
        <v>14</v>
      </c>
      <c r="I1931" s="612">
        <v>40</v>
      </c>
      <c r="J1931" s="614">
        <v>0</v>
      </c>
      <c r="K1931" s="613">
        <f t="shared" si="30"/>
        <v>560</v>
      </c>
      <c r="L1931" s="612" t="s">
        <v>3072</v>
      </c>
      <c r="M1931" s="612" t="s">
        <v>3230</v>
      </c>
      <c r="N1931" s="612" t="s">
        <v>3231</v>
      </c>
      <c r="O1931" s="612" t="s">
        <v>3232</v>
      </c>
      <c r="P1931" s="612" t="s">
        <v>910</v>
      </c>
      <c r="Q1931" s="612" t="s">
        <v>3055</v>
      </c>
    </row>
    <row r="1932" spans="1:17">
      <c r="A1932" s="607">
        <v>43223</v>
      </c>
      <c r="B1932" s="607">
        <v>43273</v>
      </c>
      <c r="C1932" s="607">
        <v>43224</v>
      </c>
      <c r="D1932" s="608" t="s">
        <v>3184</v>
      </c>
      <c r="E1932" s="608" t="s">
        <v>3275</v>
      </c>
      <c r="F1932" s="608" t="s">
        <v>3077</v>
      </c>
      <c r="G1932" s="608" t="s">
        <v>3276</v>
      </c>
      <c r="H1932" s="609">
        <v>12</v>
      </c>
      <c r="I1932" s="608">
        <v>20</v>
      </c>
      <c r="J1932" s="610">
        <v>0.25</v>
      </c>
      <c r="K1932" s="609">
        <f t="shared" si="30"/>
        <v>240</v>
      </c>
      <c r="L1932" s="608" t="s">
        <v>3072</v>
      </c>
      <c r="M1932" s="608" t="s">
        <v>3267</v>
      </c>
      <c r="N1932" s="608" t="s">
        <v>3268</v>
      </c>
      <c r="O1932" s="608" t="s">
        <v>3269</v>
      </c>
      <c r="P1932" s="608" t="s">
        <v>3156</v>
      </c>
      <c r="Q1932" s="608" t="s">
        <v>3279</v>
      </c>
    </row>
    <row r="1933" spans="1:17">
      <c r="A1933" s="611">
        <v>42493</v>
      </c>
      <c r="B1933" s="611">
        <v>42578</v>
      </c>
      <c r="C1933" s="611">
        <v>42503</v>
      </c>
      <c r="D1933" s="612" t="s">
        <v>3184</v>
      </c>
      <c r="E1933" s="612" t="s">
        <v>3338</v>
      </c>
      <c r="F1933" s="612" t="s">
        <v>3053</v>
      </c>
      <c r="G1933" s="612" t="s">
        <v>3339</v>
      </c>
      <c r="H1933" s="613">
        <v>7</v>
      </c>
      <c r="I1933" s="612">
        <v>20</v>
      </c>
      <c r="J1933" s="614">
        <v>0.25</v>
      </c>
      <c r="K1933" s="613">
        <f t="shared" si="30"/>
        <v>140</v>
      </c>
      <c r="L1933" s="612" t="s">
        <v>3072</v>
      </c>
      <c r="M1933" s="612" t="s">
        <v>3267</v>
      </c>
      <c r="N1933" s="612" t="s">
        <v>3268</v>
      </c>
      <c r="O1933" s="612" t="s">
        <v>3269</v>
      </c>
      <c r="P1933" s="612" t="s">
        <v>3156</v>
      </c>
      <c r="Q1933" s="612" t="s">
        <v>3067</v>
      </c>
    </row>
    <row r="1934" spans="1:17">
      <c r="A1934" s="607">
        <v>42127</v>
      </c>
      <c r="B1934" s="607">
        <v>42197</v>
      </c>
      <c r="C1934" s="607">
        <v>42129</v>
      </c>
      <c r="D1934" s="608" t="s">
        <v>3184</v>
      </c>
      <c r="E1934" s="608" t="s">
        <v>3164</v>
      </c>
      <c r="F1934" s="608" t="s">
        <v>3045</v>
      </c>
      <c r="G1934" s="608" t="s">
        <v>3046</v>
      </c>
      <c r="H1934" s="609">
        <v>32</v>
      </c>
      <c r="I1934" s="608">
        <v>50</v>
      </c>
      <c r="J1934" s="610">
        <v>0</v>
      </c>
      <c r="K1934" s="609">
        <f t="shared" si="30"/>
        <v>1600</v>
      </c>
      <c r="L1934" s="608" t="s">
        <v>3072</v>
      </c>
      <c r="M1934" s="608" t="s">
        <v>3267</v>
      </c>
      <c r="N1934" s="608" t="s">
        <v>3268</v>
      </c>
      <c r="O1934" s="608" t="s">
        <v>3269</v>
      </c>
      <c r="P1934" s="608" t="s">
        <v>3156</v>
      </c>
      <c r="Q1934" s="608" t="s">
        <v>3051</v>
      </c>
    </row>
    <row r="1935" spans="1:17">
      <c r="A1935" s="611">
        <v>42127</v>
      </c>
      <c r="B1935" s="611">
        <v>42175</v>
      </c>
      <c r="C1935" s="611">
        <v>42135</v>
      </c>
      <c r="D1935" s="612" t="s">
        <v>3184</v>
      </c>
      <c r="E1935" s="612" t="s">
        <v>3116</v>
      </c>
      <c r="F1935" s="612" t="s">
        <v>3061</v>
      </c>
      <c r="G1935" s="612" t="s">
        <v>3117</v>
      </c>
      <c r="H1935" s="613">
        <v>10</v>
      </c>
      <c r="I1935" s="612">
        <v>20</v>
      </c>
      <c r="J1935" s="614">
        <v>0</v>
      </c>
      <c r="K1935" s="613">
        <f t="shared" si="30"/>
        <v>200</v>
      </c>
      <c r="L1935" s="612" t="s">
        <v>3072</v>
      </c>
      <c r="M1935" s="612" t="s">
        <v>3406</v>
      </c>
      <c r="N1935" s="612" t="s">
        <v>3407</v>
      </c>
      <c r="O1935" s="612" t="s">
        <v>3408</v>
      </c>
      <c r="P1935" s="612" t="s">
        <v>953</v>
      </c>
      <c r="Q1935" s="612" t="s">
        <v>3121</v>
      </c>
    </row>
    <row r="1936" spans="1:17">
      <c r="A1936" s="607">
        <v>42127</v>
      </c>
      <c r="B1936" s="607">
        <v>42182</v>
      </c>
      <c r="C1936" s="607">
        <v>42132</v>
      </c>
      <c r="D1936" s="608" t="s">
        <v>3184</v>
      </c>
      <c r="E1936" s="608" t="s">
        <v>3260</v>
      </c>
      <c r="F1936" s="608" t="s">
        <v>3108</v>
      </c>
      <c r="G1936" s="608" t="s">
        <v>3261</v>
      </c>
      <c r="H1936" s="609">
        <v>7.75</v>
      </c>
      <c r="I1936" s="608">
        <v>30</v>
      </c>
      <c r="J1936" s="610">
        <v>0</v>
      </c>
      <c r="K1936" s="609">
        <f t="shared" si="30"/>
        <v>232.5</v>
      </c>
      <c r="L1936" s="608" t="s">
        <v>3072</v>
      </c>
      <c r="M1936" s="608" t="s">
        <v>3406</v>
      </c>
      <c r="N1936" s="608" t="s">
        <v>3407</v>
      </c>
      <c r="O1936" s="608" t="s">
        <v>3408</v>
      </c>
      <c r="P1936" s="608" t="s">
        <v>953</v>
      </c>
      <c r="Q1936" s="608" t="s">
        <v>3150</v>
      </c>
    </row>
    <row r="1937" spans="1:17">
      <c r="A1937" s="611">
        <v>42127</v>
      </c>
      <c r="B1937" s="611">
        <v>42137</v>
      </c>
      <c r="C1937" s="611">
        <v>42137</v>
      </c>
      <c r="D1937" s="612" t="s">
        <v>3184</v>
      </c>
      <c r="E1937" s="612" t="s">
        <v>3126</v>
      </c>
      <c r="F1937" s="612" t="s">
        <v>3108</v>
      </c>
      <c r="G1937" s="612" t="s">
        <v>3127</v>
      </c>
      <c r="H1937" s="613">
        <v>4.5</v>
      </c>
      <c r="I1937" s="612">
        <v>12</v>
      </c>
      <c r="J1937" s="614">
        <v>0</v>
      </c>
      <c r="K1937" s="613">
        <f t="shared" si="30"/>
        <v>54</v>
      </c>
      <c r="L1937" s="612" t="s">
        <v>3072</v>
      </c>
      <c r="M1937" s="612" t="s">
        <v>3406</v>
      </c>
      <c r="N1937" s="612" t="s">
        <v>3407</v>
      </c>
      <c r="O1937" s="612" t="s">
        <v>3408</v>
      </c>
      <c r="P1937" s="612" t="s">
        <v>953</v>
      </c>
      <c r="Q1937" s="612" t="s">
        <v>3128</v>
      </c>
    </row>
    <row r="1938" spans="1:17">
      <c r="A1938" s="607">
        <v>42127</v>
      </c>
      <c r="B1938" s="607">
        <v>42192</v>
      </c>
      <c r="C1938" s="607">
        <v>42134</v>
      </c>
      <c r="D1938" s="608" t="s">
        <v>3184</v>
      </c>
      <c r="E1938" s="608" t="s">
        <v>3431</v>
      </c>
      <c r="F1938" s="608" t="s">
        <v>3081</v>
      </c>
      <c r="G1938" s="608" t="s">
        <v>3432</v>
      </c>
      <c r="H1938" s="609">
        <v>28.5</v>
      </c>
      <c r="I1938" s="608">
        <v>7</v>
      </c>
      <c r="J1938" s="610">
        <v>0</v>
      </c>
      <c r="K1938" s="609">
        <f t="shared" si="30"/>
        <v>199.5</v>
      </c>
      <c r="L1938" s="608" t="s">
        <v>3072</v>
      </c>
      <c r="M1938" s="608" t="s">
        <v>3406</v>
      </c>
      <c r="N1938" s="608" t="s">
        <v>3407</v>
      </c>
      <c r="O1938" s="608" t="s">
        <v>3408</v>
      </c>
      <c r="P1938" s="608" t="s">
        <v>953</v>
      </c>
      <c r="Q1938" s="608" t="s">
        <v>3179</v>
      </c>
    </row>
    <row r="1939" spans="1:17">
      <c r="A1939" s="611">
        <v>42493</v>
      </c>
      <c r="B1939" s="611">
        <v>42496</v>
      </c>
      <c r="C1939" s="611">
        <v>42501</v>
      </c>
      <c r="D1939" s="612" t="s">
        <v>3059</v>
      </c>
      <c r="E1939" s="612" t="s">
        <v>3076</v>
      </c>
      <c r="F1939" s="612" t="s">
        <v>3077</v>
      </c>
      <c r="G1939" s="612" t="s">
        <v>3078</v>
      </c>
      <c r="H1939" s="613">
        <v>9.65</v>
      </c>
      <c r="I1939" s="612">
        <v>20</v>
      </c>
      <c r="J1939" s="614">
        <v>0.05</v>
      </c>
      <c r="K1939" s="613">
        <f t="shared" si="30"/>
        <v>193</v>
      </c>
      <c r="L1939" s="612" t="s">
        <v>3072</v>
      </c>
      <c r="M1939" s="612" t="s">
        <v>3174</v>
      </c>
      <c r="N1939" s="612" t="s">
        <v>3175</v>
      </c>
      <c r="O1939" s="612" t="s">
        <v>3176</v>
      </c>
      <c r="P1939" s="612" t="s">
        <v>910</v>
      </c>
      <c r="Q1939" s="612" t="s">
        <v>3079</v>
      </c>
    </row>
    <row r="1940" spans="1:17">
      <c r="A1940" s="607">
        <v>42127</v>
      </c>
      <c r="B1940" s="607">
        <v>42145</v>
      </c>
      <c r="C1940" s="607">
        <v>42134</v>
      </c>
      <c r="D1940" s="608" t="s">
        <v>3059</v>
      </c>
      <c r="E1940" s="608" t="s">
        <v>3148</v>
      </c>
      <c r="F1940" s="608" t="s">
        <v>3081</v>
      </c>
      <c r="G1940" s="608" t="s">
        <v>3149</v>
      </c>
      <c r="H1940" s="609">
        <v>13</v>
      </c>
      <c r="I1940" s="608">
        <v>21</v>
      </c>
      <c r="J1940" s="610">
        <v>0.05</v>
      </c>
      <c r="K1940" s="609">
        <f t="shared" si="30"/>
        <v>273</v>
      </c>
      <c r="L1940" s="608" t="s">
        <v>3072</v>
      </c>
      <c r="M1940" s="608" t="s">
        <v>3174</v>
      </c>
      <c r="N1940" s="608" t="s">
        <v>3175</v>
      </c>
      <c r="O1940" s="608" t="s">
        <v>3176</v>
      </c>
      <c r="P1940" s="608" t="s">
        <v>910</v>
      </c>
      <c r="Q1940" s="608" t="s">
        <v>3150</v>
      </c>
    </row>
    <row r="1941" spans="1:17">
      <c r="A1941" s="611">
        <v>42858</v>
      </c>
      <c r="B1941" s="611">
        <v>42930</v>
      </c>
      <c r="C1941" s="611">
        <v>42862</v>
      </c>
      <c r="D1941" s="612" t="s">
        <v>3059</v>
      </c>
      <c r="E1941" s="612" t="s">
        <v>3060</v>
      </c>
      <c r="F1941" s="612" t="s">
        <v>3061</v>
      </c>
      <c r="G1941" s="612" t="s">
        <v>3062</v>
      </c>
      <c r="H1941" s="613">
        <v>53</v>
      </c>
      <c r="I1941" s="612">
        <v>15</v>
      </c>
      <c r="J1941" s="614">
        <v>0.05</v>
      </c>
      <c r="K1941" s="613">
        <f t="shared" si="30"/>
        <v>795</v>
      </c>
      <c r="L1941" s="612" t="s">
        <v>3072</v>
      </c>
      <c r="M1941" s="612" t="s">
        <v>3174</v>
      </c>
      <c r="N1941" s="612" t="s">
        <v>3175</v>
      </c>
      <c r="O1941" s="612" t="s">
        <v>3176</v>
      </c>
      <c r="P1941" s="612" t="s">
        <v>910</v>
      </c>
      <c r="Q1941" s="612" t="s">
        <v>3067</v>
      </c>
    </row>
    <row r="1942" spans="1:17">
      <c r="A1942" s="607">
        <v>42861</v>
      </c>
      <c r="B1942" s="607">
        <v>42908</v>
      </c>
      <c r="C1942" s="607">
        <v>42868</v>
      </c>
      <c r="D1942" s="608" t="s">
        <v>3199</v>
      </c>
      <c r="E1942" s="608" t="s">
        <v>3325</v>
      </c>
      <c r="F1942" s="608" t="s">
        <v>3081</v>
      </c>
      <c r="G1942" s="608" t="s">
        <v>3326</v>
      </c>
      <c r="H1942" s="609">
        <v>22</v>
      </c>
      <c r="I1942" s="608">
        <v>25</v>
      </c>
      <c r="J1942" s="610">
        <v>0.25</v>
      </c>
      <c r="K1942" s="609">
        <f t="shared" si="30"/>
        <v>550</v>
      </c>
      <c r="L1942" s="608" t="s">
        <v>3047</v>
      </c>
      <c r="M1942" s="608" t="s">
        <v>3185</v>
      </c>
      <c r="N1942" s="608" t="s">
        <v>3186</v>
      </c>
      <c r="O1942" s="608" t="s">
        <v>3187</v>
      </c>
      <c r="P1942" s="608" t="s">
        <v>3188</v>
      </c>
      <c r="Q1942" s="608" t="s">
        <v>3083</v>
      </c>
    </row>
    <row r="1943" spans="1:17">
      <c r="A1943" s="611">
        <v>42496</v>
      </c>
      <c r="B1943" s="611">
        <v>42500</v>
      </c>
      <c r="C1943" s="611">
        <v>42504</v>
      </c>
      <c r="D1943" s="612" t="s">
        <v>3199</v>
      </c>
      <c r="E1943" s="612" t="s">
        <v>3126</v>
      </c>
      <c r="F1943" s="612" t="s">
        <v>3108</v>
      </c>
      <c r="G1943" s="612" t="s">
        <v>3127</v>
      </c>
      <c r="H1943" s="613">
        <v>4.5</v>
      </c>
      <c r="I1943" s="612">
        <v>30</v>
      </c>
      <c r="J1943" s="614">
        <v>0.25</v>
      </c>
      <c r="K1943" s="613">
        <f t="shared" si="30"/>
        <v>135</v>
      </c>
      <c r="L1943" s="612" t="s">
        <v>3047</v>
      </c>
      <c r="M1943" s="612" t="s">
        <v>3185</v>
      </c>
      <c r="N1943" s="612" t="s">
        <v>3186</v>
      </c>
      <c r="O1943" s="612" t="s">
        <v>3187</v>
      </c>
      <c r="P1943" s="612" t="s">
        <v>3188</v>
      </c>
      <c r="Q1943" s="612" t="s">
        <v>3128</v>
      </c>
    </row>
    <row r="1944" spans="1:17">
      <c r="A1944" s="607">
        <v>42861</v>
      </c>
      <c r="B1944" s="607">
        <v>42878</v>
      </c>
      <c r="C1944" s="607">
        <v>42870</v>
      </c>
      <c r="D1944" s="608" t="s">
        <v>3199</v>
      </c>
      <c r="E1944" s="608" t="s">
        <v>3148</v>
      </c>
      <c r="F1944" s="608" t="s">
        <v>3081</v>
      </c>
      <c r="G1944" s="608" t="s">
        <v>3149</v>
      </c>
      <c r="H1944" s="609">
        <v>13</v>
      </c>
      <c r="I1944" s="608">
        <v>30</v>
      </c>
      <c r="J1944" s="610">
        <v>0</v>
      </c>
      <c r="K1944" s="609">
        <f t="shared" si="30"/>
        <v>390</v>
      </c>
      <c r="L1944" s="608" t="s">
        <v>3047</v>
      </c>
      <c r="M1944" s="608" t="s">
        <v>3185</v>
      </c>
      <c r="N1944" s="608" t="s">
        <v>3186</v>
      </c>
      <c r="O1944" s="608" t="s">
        <v>3187</v>
      </c>
      <c r="P1944" s="608" t="s">
        <v>3188</v>
      </c>
      <c r="Q1944" s="608" t="s">
        <v>3150</v>
      </c>
    </row>
    <row r="1945" spans="1:17">
      <c r="A1945" s="611">
        <v>42496</v>
      </c>
      <c r="B1945" s="611">
        <v>42510</v>
      </c>
      <c r="C1945" s="611">
        <v>42496</v>
      </c>
      <c r="D1945" s="612" t="s">
        <v>3199</v>
      </c>
      <c r="E1945" s="612" t="s">
        <v>3085</v>
      </c>
      <c r="F1945" s="612" t="s">
        <v>3053</v>
      </c>
      <c r="G1945" s="612" t="s">
        <v>3086</v>
      </c>
      <c r="H1945" s="613">
        <v>21</v>
      </c>
      <c r="I1945" s="612">
        <v>25</v>
      </c>
      <c r="J1945" s="614">
        <v>0</v>
      </c>
      <c r="K1945" s="613">
        <f t="shared" si="30"/>
        <v>525</v>
      </c>
      <c r="L1945" s="612" t="s">
        <v>3072</v>
      </c>
      <c r="M1945" s="612" t="s">
        <v>3196</v>
      </c>
      <c r="N1945" s="612" t="s">
        <v>3197</v>
      </c>
      <c r="O1945" s="612" t="s">
        <v>3198</v>
      </c>
      <c r="P1945" s="612" t="s">
        <v>1303</v>
      </c>
      <c r="Q1945" s="612" t="s">
        <v>3090</v>
      </c>
    </row>
    <row r="1946" spans="1:17">
      <c r="A1946" s="607">
        <v>42496</v>
      </c>
      <c r="B1946" s="607">
        <v>42585</v>
      </c>
      <c r="C1946" s="607">
        <v>42504</v>
      </c>
      <c r="D1946" s="608" t="s">
        <v>3199</v>
      </c>
      <c r="E1946" s="608" t="s">
        <v>3275</v>
      </c>
      <c r="F1946" s="608" t="s">
        <v>3077</v>
      </c>
      <c r="G1946" s="608" t="s">
        <v>3276</v>
      </c>
      <c r="H1946" s="609">
        <v>12</v>
      </c>
      <c r="I1946" s="608">
        <v>25</v>
      </c>
      <c r="J1946" s="610">
        <v>0</v>
      </c>
      <c r="K1946" s="609">
        <f t="shared" si="30"/>
        <v>300</v>
      </c>
      <c r="L1946" s="608" t="s">
        <v>3072</v>
      </c>
      <c r="M1946" s="608" t="s">
        <v>3196</v>
      </c>
      <c r="N1946" s="608" t="s">
        <v>3197</v>
      </c>
      <c r="O1946" s="608" t="s">
        <v>3198</v>
      </c>
      <c r="P1946" s="608" t="s">
        <v>1303</v>
      </c>
      <c r="Q1946" s="608" t="s">
        <v>3279</v>
      </c>
    </row>
    <row r="1947" spans="1:17">
      <c r="A1947" s="611">
        <v>42861</v>
      </c>
      <c r="B1947" s="611">
        <v>42897</v>
      </c>
      <c r="C1947" s="611">
        <v>42870</v>
      </c>
      <c r="D1947" s="612" t="s">
        <v>3199</v>
      </c>
      <c r="E1947" s="612" t="s">
        <v>3122</v>
      </c>
      <c r="F1947" s="612" t="s">
        <v>3123</v>
      </c>
      <c r="G1947" s="612" t="s">
        <v>3124</v>
      </c>
      <c r="H1947" s="613">
        <v>24</v>
      </c>
      <c r="I1947" s="612">
        <v>6</v>
      </c>
      <c r="J1947" s="614">
        <v>0</v>
      </c>
      <c r="K1947" s="613">
        <f t="shared" si="30"/>
        <v>144</v>
      </c>
      <c r="L1947" s="612" t="s">
        <v>3072</v>
      </c>
      <c r="M1947" s="612" t="s">
        <v>3196</v>
      </c>
      <c r="N1947" s="612" t="s">
        <v>3197</v>
      </c>
      <c r="O1947" s="612" t="s">
        <v>3198</v>
      </c>
      <c r="P1947" s="612" t="s">
        <v>1303</v>
      </c>
      <c r="Q1947" s="612" t="s">
        <v>3125</v>
      </c>
    </row>
    <row r="1948" spans="1:17">
      <c r="A1948" s="607">
        <v>42496</v>
      </c>
      <c r="B1948" s="607">
        <v>42516</v>
      </c>
      <c r="C1948" s="607">
        <v>42496</v>
      </c>
      <c r="D1948" s="608" t="s">
        <v>3199</v>
      </c>
      <c r="E1948" s="608" t="s">
        <v>3189</v>
      </c>
      <c r="F1948" s="608" t="s">
        <v>3061</v>
      </c>
      <c r="G1948" s="608" t="s">
        <v>3190</v>
      </c>
      <c r="H1948" s="609">
        <v>30</v>
      </c>
      <c r="I1948" s="608">
        <v>60</v>
      </c>
      <c r="J1948" s="610">
        <v>0</v>
      </c>
      <c r="K1948" s="609">
        <f t="shared" si="30"/>
        <v>1800</v>
      </c>
      <c r="L1948" s="608" t="s">
        <v>3072</v>
      </c>
      <c r="M1948" s="608" t="s">
        <v>3196</v>
      </c>
      <c r="N1948" s="608" t="s">
        <v>3197</v>
      </c>
      <c r="O1948" s="608" t="s">
        <v>3198</v>
      </c>
      <c r="P1948" s="608" t="s">
        <v>1303</v>
      </c>
      <c r="Q1948" s="608" t="s">
        <v>3191</v>
      </c>
    </row>
    <row r="1949" spans="1:17">
      <c r="A1949" s="611">
        <v>42130</v>
      </c>
      <c r="B1949" s="611">
        <v>42204</v>
      </c>
      <c r="C1949" s="611">
        <v>42131</v>
      </c>
      <c r="D1949" s="612" t="s">
        <v>3071</v>
      </c>
      <c r="E1949" s="612" t="s">
        <v>3052</v>
      </c>
      <c r="F1949" s="612" t="s">
        <v>3053</v>
      </c>
      <c r="G1949" s="612" t="s">
        <v>3054</v>
      </c>
      <c r="H1949" s="613">
        <v>14</v>
      </c>
      <c r="I1949" s="612">
        <v>24</v>
      </c>
      <c r="J1949" s="614">
        <v>0.15</v>
      </c>
      <c r="K1949" s="613">
        <f t="shared" si="30"/>
        <v>336</v>
      </c>
      <c r="L1949" s="612" t="s">
        <v>3063</v>
      </c>
      <c r="M1949" s="612" t="s">
        <v>3347</v>
      </c>
      <c r="N1949" s="612" t="s">
        <v>3348</v>
      </c>
      <c r="O1949" s="612" t="s">
        <v>3349</v>
      </c>
      <c r="P1949" s="612" t="s">
        <v>3188</v>
      </c>
      <c r="Q1949" s="612" t="s">
        <v>3055</v>
      </c>
    </row>
    <row r="1950" spans="1:17">
      <c r="A1950" s="607">
        <v>42861</v>
      </c>
      <c r="B1950" s="607">
        <v>42874</v>
      </c>
      <c r="C1950" s="607">
        <v>42865</v>
      </c>
      <c r="D1950" s="608" t="s">
        <v>3071</v>
      </c>
      <c r="E1950" s="608" t="s">
        <v>3241</v>
      </c>
      <c r="F1950" s="608" t="s">
        <v>3077</v>
      </c>
      <c r="G1950" s="608" t="s">
        <v>3242</v>
      </c>
      <c r="H1950" s="609">
        <v>6</v>
      </c>
      <c r="I1950" s="608">
        <v>56</v>
      </c>
      <c r="J1950" s="610">
        <v>0</v>
      </c>
      <c r="K1950" s="609">
        <f t="shared" si="30"/>
        <v>336</v>
      </c>
      <c r="L1950" s="608" t="s">
        <v>3063</v>
      </c>
      <c r="M1950" s="608" t="s">
        <v>3347</v>
      </c>
      <c r="N1950" s="608" t="s">
        <v>3348</v>
      </c>
      <c r="O1950" s="608" t="s">
        <v>3349</v>
      </c>
      <c r="P1950" s="608" t="s">
        <v>3188</v>
      </c>
      <c r="Q1950" s="608" t="s">
        <v>3070</v>
      </c>
    </row>
    <row r="1951" spans="1:17">
      <c r="A1951" s="611">
        <v>42130</v>
      </c>
      <c r="B1951" s="611">
        <v>42145</v>
      </c>
      <c r="C1951" s="611">
        <v>42132</v>
      </c>
      <c r="D1951" s="612" t="s">
        <v>3071</v>
      </c>
      <c r="E1951" s="612" t="s">
        <v>3180</v>
      </c>
      <c r="F1951" s="612" t="s">
        <v>3108</v>
      </c>
      <c r="G1951" s="612" t="s">
        <v>3131</v>
      </c>
      <c r="H1951" s="613">
        <v>18</v>
      </c>
      <c r="I1951" s="612">
        <v>15</v>
      </c>
      <c r="J1951" s="614">
        <v>0.15</v>
      </c>
      <c r="K1951" s="613">
        <f t="shared" si="30"/>
        <v>270</v>
      </c>
      <c r="L1951" s="612" t="s">
        <v>3063</v>
      </c>
      <c r="M1951" s="612" t="s">
        <v>3347</v>
      </c>
      <c r="N1951" s="612" t="s">
        <v>3348</v>
      </c>
      <c r="O1951" s="612" t="s">
        <v>3349</v>
      </c>
      <c r="P1951" s="612" t="s">
        <v>3188</v>
      </c>
      <c r="Q1951" s="612" t="s">
        <v>3183</v>
      </c>
    </row>
    <row r="1952" spans="1:17">
      <c r="A1952" s="607">
        <v>42130</v>
      </c>
      <c r="B1952" s="607">
        <v>42163</v>
      </c>
      <c r="C1952" s="607">
        <v>42139</v>
      </c>
      <c r="D1952" s="608" t="s">
        <v>3071</v>
      </c>
      <c r="E1952" s="608" t="s">
        <v>3122</v>
      </c>
      <c r="F1952" s="608" t="s">
        <v>3123</v>
      </c>
      <c r="G1952" s="608" t="s">
        <v>3124</v>
      </c>
      <c r="H1952" s="609">
        <v>24</v>
      </c>
      <c r="I1952" s="608">
        <v>40</v>
      </c>
      <c r="J1952" s="610">
        <v>0</v>
      </c>
      <c r="K1952" s="609">
        <f t="shared" si="30"/>
        <v>960</v>
      </c>
      <c r="L1952" s="608" t="s">
        <v>3063</v>
      </c>
      <c r="M1952" s="608" t="s">
        <v>3347</v>
      </c>
      <c r="N1952" s="608" t="s">
        <v>3348</v>
      </c>
      <c r="O1952" s="608" t="s">
        <v>3349</v>
      </c>
      <c r="P1952" s="608" t="s">
        <v>3188</v>
      </c>
      <c r="Q1952" s="608" t="s">
        <v>3125</v>
      </c>
    </row>
    <row r="1953" spans="1:17">
      <c r="A1953" s="611">
        <v>42861</v>
      </c>
      <c r="B1953" s="611">
        <v>42959</v>
      </c>
      <c r="C1953" s="611">
        <v>42867</v>
      </c>
      <c r="D1953" s="612" t="s">
        <v>3084</v>
      </c>
      <c r="E1953" s="612" t="s">
        <v>3273</v>
      </c>
      <c r="F1953" s="612" t="s">
        <v>3108</v>
      </c>
      <c r="G1953" s="612" t="s">
        <v>3274</v>
      </c>
      <c r="H1953" s="613">
        <v>18</v>
      </c>
      <c r="I1953" s="612">
        <v>4</v>
      </c>
      <c r="J1953" s="614">
        <v>0</v>
      </c>
      <c r="K1953" s="613">
        <f t="shared" si="30"/>
        <v>72</v>
      </c>
      <c r="L1953" s="612" t="s">
        <v>3047</v>
      </c>
      <c r="M1953" s="612" t="s">
        <v>3473</v>
      </c>
      <c r="N1953" s="612" t="s">
        <v>3474</v>
      </c>
      <c r="O1953" s="612" t="s">
        <v>3475</v>
      </c>
      <c r="P1953" s="612" t="s">
        <v>3188</v>
      </c>
      <c r="Q1953" s="612" t="s">
        <v>3135</v>
      </c>
    </row>
    <row r="1954" spans="1:17">
      <c r="A1954" s="607">
        <v>42861</v>
      </c>
      <c r="B1954" s="607">
        <v>42903</v>
      </c>
      <c r="C1954" s="607">
        <v>42863</v>
      </c>
      <c r="D1954" s="608" t="s">
        <v>3084</v>
      </c>
      <c r="E1954" s="608" t="s">
        <v>3215</v>
      </c>
      <c r="F1954" s="608" t="s">
        <v>3077</v>
      </c>
      <c r="G1954" s="608" t="s">
        <v>3216</v>
      </c>
      <c r="H1954" s="609">
        <v>18.399999999999999</v>
      </c>
      <c r="I1954" s="608">
        <v>10</v>
      </c>
      <c r="J1954" s="610">
        <v>0</v>
      </c>
      <c r="K1954" s="609">
        <f t="shared" si="30"/>
        <v>184</v>
      </c>
      <c r="L1954" s="608" t="s">
        <v>3047</v>
      </c>
      <c r="M1954" s="608" t="s">
        <v>3473</v>
      </c>
      <c r="N1954" s="608" t="s">
        <v>3474</v>
      </c>
      <c r="O1954" s="608" t="s">
        <v>3475</v>
      </c>
      <c r="P1954" s="608" t="s">
        <v>3188</v>
      </c>
      <c r="Q1954" s="608" t="s">
        <v>3079</v>
      </c>
    </row>
    <row r="1955" spans="1:17">
      <c r="A1955" s="611">
        <v>42130</v>
      </c>
      <c r="B1955" s="611">
        <v>42179</v>
      </c>
      <c r="C1955" s="611">
        <v>42135</v>
      </c>
      <c r="D1955" s="612" t="s">
        <v>3084</v>
      </c>
      <c r="E1955" s="612" t="s">
        <v>3338</v>
      </c>
      <c r="F1955" s="612" t="s">
        <v>3053</v>
      </c>
      <c r="G1955" s="612" t="s">
        <v>3339</v>
      </c>
      <c r="H1955" s="613">
        <v>7</v>
      </c>
      <c r="I1955" s="612">
        <v>10</v>
      </c>
      <c r="J1955" s="614">
        <v>0</v>
      </c>
      <c r="K1955" s="613">
        <f t="shared" si="30"/>
        <v>70</v>
      </c>
      <c r="L1955" s="612" t="s">
        <v>3047</v>
      </c>
      <c r="M1955" s="612" t="s">
        <v>3473</v>
      </c>
      <c r="N1955" s="612" t="s">
        <v>3474</v>
      </c>
      <c r="O1955" s="612" t="s">
        <v>3475</v>
      </c>
      <c r="P1955" s="612" t="s">
        <v>3188</v>
      </c>
      <c r="Q1955" s="612" t="s">
        <v>3067</v>
      </c>
    </row>
    <row r="1956" spans="1:17">
      <c r="A1956" s="607">
        <v>42497</v>
      </c>
      <c r="B1956" s="607">
        <v>42588</v>
      </c>
      <c r="C1956" s="607">
        <v>42504</v>
      </c>
      <c r="D1956" s="608" t="s">
        <v>3084</v>
      </c>
      <c r="E1956" s="608" t="s">
        <v>3357</v>
      </c>
      <c r="F1956" s="608" t="s">
        <v>3104</v>
      </c>
      <c r="G1956" s="608" t="s">
        <v>3358</v>
      </c>
      <c r="H1956" s="609">
        <v>31.23</v>
      </c>
      <c r="I1956" s="608">
        <v>6</v>
      </c>
      <c r="J1956" s="610">
        <v>0</v>
      </c>
      <c r="K1956" s="609">
        <f t="shared" si="30"/>
        <v>187.38</v>
      </c>
      <c r="L1956" s="608" t="s">
        <v>3063</v>
      </c>
      <c r="M1956" s="608" t="s">
        <v>3461</v>
      </c>
      <c r="N1956" s="608" t="s">
        <v>3462</v>
      </c>
      <c r="O1956" s="608" t="s">
        <v>3463</v>
      </c>
      <c r="P1956" s="608" t="s">
        <v>944</v>
      </c>
      <c r="Q1956" s="608" t="s">
        <v>3157</v>
      </c>
    </row>
    <row r="1957" spans="1:17">
      <c r="A1957" s="611">
        <v>43227</v>
      </c>
      <c r="B1957" s="611">
        <v>43248</v>
      </c>
      <c r="C1957" s="611">
        <v>43233</v>
      </c>
      <c r="D1957" s="612" t="s">
        <v>3084</v>
      </c>
      <c r="E1957" s="612" t="s">
        <v>3210</v>
      </c>
      <c r="F1957" s="612" t="s">
        <v>3108</v>
      </c>
      <c r="G1957" s="612" t="s">
        <v>3211</v>
      </c>
      <c r="H1957" s="613">
        <v>18</v>
      </c>
      <c r="I1957" s="612">
        <v>6</v>
      </c>
      <c r="J1957" s="614">
        <v>0</v>
      </c>
      <c r="K1957" s="613">
        <f t="shared" si="30"/>
        <v>108</v>
      </c>
      <c r="L1957" s="612" t="s">
        <v>3063</v>
      </c>
      <c r="M1957" s="612" t="s">
        <v>3461</v>
      </c>
      <c r="N1957" s="612" t="s">
        <v>3462</v>
      </c>
      <c r="O1957" s="612" t="s">
        <v>3463</v>
      </c>
      <c r="P1957" s="612" t="s">
        <v>944</v>
      </c>
      <c r="Q1957" s="612" t="s">
        <v>3115</v>
      </c>
    </row>
    <row r="1958" spans="1:17">
      <c r="A1958" s="607">
        <v>42862</v>
      </c>
      <c r="B1958" s="607">
        <v>42918</v>
      </c>
      <c r="C1958" s="607">
        <v>42864</v>
      </c>
      <c r="D1958" s="608" t="s">
        <v>3199</v>
      </c>
      <c r="E1958" s="608" t="s">
        <v>3273</v>
      </c>
      <c r="F1958" s="608" t="s">
        <v>3108</v>
      </c>
      <c r="G1958" s="608" t="s">
        <v>3274</v>
      </c>
      <c r="H1958" s="609">
        <v>18</v>
      </c>
      <c r="I1958" s="608">
        <v>2</v>
      </c>
      <c r="J1958" s="610">
        <v>0</v>
      </c>
      <c r="K1958" s="609">
        <f t="shared" si="30"/>
        <v>36</v>
      </c>
      <c r="L1958" s="608" t="s">
        <v>3063</v>
      </c>
      <c r="M1958" s="608" t="s">
        <v>3470</v>
      </c>
      <c r="N1958" s="608" t="s">
        <v>3471</v>
      </c>
      <c r="O1958" s="608" t="s">
        <v>3472</v>
      </c>
      <c r="P1958" s="608" t="s">
        <v>1373</v>
      </c>
      <c r="Q1958" s="608" t="s">
        <v>3135</v>
      </c>
    </row>
    <row r="1959" spans="1:17">
      <c r="A1959" s="611">
        <v>42862</v>
      </c>
      <c r="B1959" s="611">
        <v>42874</v>
      </c>
      <c r="C1959" s="611">
        <v>42870</v>
      </c>
      <c r="D1959" s="612" t="s">
        <v>3199</v>
      </c>
      <c r="E1959" s="612" t="s">
        <v>3136</v>
      </c>
      <c r="F1959" s="612" t="s">
        <v>3045</v>
      </c>
      <c r="G1959" s="612" t="s">
        <v>3117</v>
      </c>
      <c r="H1959" s="613">
        <v>55</v>
      </c>
      <c r="I1959" s="612">
        <v>10</v>
      </c>
      <c r="J1959" s="614">
        <v>0</v>
      </c>
      <c r="K1959" s="613">
        <f t="shared" si="30"/>
        <v>550</v>
      </c>
      <c r="L1959" s="612" t="s">
        <v>3063</v>
      </c>
      <c r="M1959" s="612" t="s">
        <v>3470</v>
      </c>
      <c r="N1959" s="612" t="s">
        <v>3471</v>
      </c>
      <c r="O1959" s="612" t="s">
        <v>3472</v>
      </c>
      <c r="P1959" s="612" t="s">
        <v>1373</v>
      </c>
      <c r="Q1959" s="612" t="s">
        <v>3102</v>
      </c>
    </row>
    <row r="1960" spans="1:17">
      <c r="A1960" s="607">
        <v>43227</v>
      </c>
      <c r="B1960" s="607">
        <v>43323</v>
      </c>
      <c r="C1960" s="607">
        <v>43227</v>
      </c>
      <c r="D1960" s="608" t="s">
        <v>3084</v>
      </c>
      <c r="E1960" s="608" t="s">
        <v>3273</v>
      </c>
      <c r="F1960" s="608" t="s">
        <v>3108</v>
      </c>
      <c r="G1960" s="608" t="s">
        <v>3274</v>
      </c>
      <c r="H1960" s="609">
        <v>18</v>
      </c>
      <c r="I1960" s="608">
        <v>8</v>
      </c>
      <c r="J1960" s="610">
        <v>0</v>
      </c>
      <c r="K1960" s="609">
        <f t="shared" si="30"/>
        <v>144</v>
      </c>
      <c r="L1960" s="608" t="s">
        <v>3072</v>
      </c>
      <c r="M1960" s="608" t="s">
        <v>3458</v>
      </c>
      <c r="N1960" s="608" t="s">
        <v>3459</v>
      </c>
      <c r="O1960" s="608" t="s">
        <v>3460</v>
      </c>
      <c r="P1960" s="608" t="s">
        <v>3188</v>
      </c>
      <c r="Q1960" s="608" t="s">
        <v>3135</v>
      </c>
    </row>
    <row r="1961" spans="1:17">
      <c r="A1961" s="611">
        <v>42497</v>
      </c>
      <c r="B1961" s="611">
        <v>42540</v>
      </c>
      <c r="C1961" s="611">
        <v>42499</v>
      </c>
      <c r="D1961" s="612" t="s">
        <v>3084</v>
      </c>
      <c r="E1961" s="612" t="s">
        <v>3220</v>
      </c>
      <c r="F1961" s="612" t="s">
        <v>3123</v>
      </c>
      <c r="G1961" s="612" t="s">
        <v>3221</v>
      </c>
      <c r="H1961" s="613">
        <v>123.79</v>
      </c>
      <c r="I1961" s="612">
        <v>2</v>
      </c>
      <c r="J1961" s="614">
        <v>0.25</v>
      </c>
      <c r="K1961" s="613">
        <f t="shared" si="30"/>
        <v>247.58</v>
      </c>
      <c r="L1961" s="612" t="s">
        <v>3072</v>
      </c>
      <c r="M1961" s="612" t="s">
        <v>3458</v>
      </c>
      <c r="N1961" s="612" t="s">
        <v>3459</v>
      </c>
      <c r="O1961" s="612" t="s">
        <v>3460</v>
      </c>
      <c r="P1961" s="612" t="s">
        <v>3188</v>
      </c>
      <c r="Q1961" s="612" t="s">
        <v>3150</v>
      </c>
    </row>
    <row r="1962" spans="1:17">
      <c r="A1962" s="607">
        <v>42132</v>
      </c>
      <c r="B1962" s="607">
        <v>42179</v>
      </c>
      <c r="C1962" s="607">
        <v>42136</v>
      </c>
      <c r="D1962" s="608" t="s">
        <v>3184</v>
      </c>
      <c r="E1962" s="608" t="s">
        <v>3375</v>
      </c>
      <c r="F1962" s="608" t="s">
        <v>3081</v>
      </c>
      <c r="G1962" s="608" t="s">
        <v>3376</v>
      </c>
      <c r="H1962" s="609">
        <v>40</v>
      </c>
      <c r="I1962" s="608">
        <v>30</v>
      </c>
      <c r="J1962" s="610">
        <v>0</v>
      </c>
      <c r="K1962" s="609">
        <f t="shared" si="30"/>
        <v>1200</v>
      </c>
      <c r="L1962" s="608" t="s">
        <v>3072</v>
      </c>
      <c r="M1962" s="608" t="s">
        <v>3368</v>
      </c>
      <c r="N1962" s="608" t="s">
        <v>3369</v>
      </c>
      <c r="O1962" s="608" t="s">
        <v>3354</v>
      </c>
      <c r="P1962" s="608" t="s">
        <v>915</v>
      </c>
      <c r="Q1962" s="608" t="s">
        <v>3191</v>
      </c>
    </row>
    <row r="1963" spans="1:17">
      <c r="A1963" s="611">
        <v>42132</v>
      </c>
      <c r="B1963" s="611">
        <v>42187</v>
      </c>
      <c r="C1963" s="611">
        <v>42141</v>
      </c>
      <c r="D1963" s="612" t="s">
        <v>3184</v>
      </c>
      <c r="E1963" s="612" t="s">
        <v>3220</v>
      </c>
      <c r="F1963" s="612" t="s">
        <v>3123</v>
      </c>
      <c r="G1963" s="612" t="s">
        <v>3221</v>
      </c>
      <c r="H1963" s="613">
        <v>123.79</v>
      </c>
      <c r="I1963" s="612">
        <v>10</v>
      </c>
      <c r="J1963" s="614">
        <v>0</v>
      </c>
      <c r="K1963" s="613">
        <f t="shared" si="30"/>
        <v>1237.9000000000001</v>
      </c>
      <c r="L1963" s="612" t="s">
        <v>3072</v>
      </c>
      <c r="M1963" s="612" t="s">
        <v>3368</v>
      </c>
      <c r="N1963" s="612" t="s">
        <v>3369</v>
      </c>
      <c r="O1963" s="612" t="s">
        <v>3354</v>
      </c>
      <c r="P1963" s="612" t="s">
        <v>915</v>
      </c>
      <c r="Q1963" s="612" t="s">
        <v>3150</v>
      </c>
    </row>
    <row r="1964" spans="1:17">
      <c r="A1964" s="607">
        <v>43228</v>
      </c>
      <c r="B1964" s="607">
        <v>43288</v>
      </c>
      <c r="C1964" s="607">
        <v>43235</v>
      </c>
      <c r="D1964" s="608" t="s">
        <v>3184</v>
      </c>
      <c r="E1964" s="608" t="s">
        <v>3052</v>
      </c>
      <c r="F1964" s="608" t="s">
        <v>3053</v>
      </c>
      <c r="G1964" s="608" t="s">
        <v>3054</v>
      </c>
      <c r="H1964" s="609">
        <v>14</v>
      </c>
      <c r="I1964" s="608">
        <v>14</v>
      </c>
      <c r="J1964" s="610">
        <v>0</v>
      </c>
      <c r="K1964" s="609">
        <f t="shared" si="30"/>
        <v>196</v>
      </c>
      <c r="L1964" s="608" t="s">
        <v>3072</v>
      </c>
      <c r="M1964" s="608" t="s">
        <v>3368</v>
      </c>
      <c r="N1964" s="608" t="s">
        <v>3369</v>
      </c>
      <c r="O1964" s="608" t="s">
        <v>3354</v>
      </c>
      <c r="P1964" s="608" t="s">
        <v>915</v>
      </c>
      <c r="Q1964" s="608" t="s">
        <v>3055</v>
      </c>
    </row>
    <row r="1965" spans="1:17">
      <c r="A1965" s="611">
        <v>42863</v>
      </c>
      <c r="B1965" s="611">
        <v>42914</v>
      </c>
      <c r="C1965" s="611">
        <v>42868</v>
      </c>
      <c r="D1965" s="612" t="s">
        <v>3288</v>
      </c>
      <c r="E1965" s="612" t="s">
        <v>3235</v>
      </c>
      <c r="F1965" s="612" t="s">
        <v>3045</v>
      </c>
      <c r="G1965" s="612" t="s">
        <v>3206</v>
      </c>
      <c r="H1965" s="613">
        <v>21.5</v>
      </c>
      <c r="I1965" s="612">
        <v>21</v>
      </c>
      <c r="J1965" s="614">
        <v>0</v>
      </c>
      <c r="K1965" s="613">
        <f t="shared" si="30"/>
        <v>451.5</v>
      </c>
      <c r="L1965" s="612" t="s">
        <v>3047</v>
      </c>
      <c r="M1965" s="612" t="s">
        <v>3161</v>
      </c>
      <c r="N1965" s="612" t="s">
        <v>3162</v>
      </c>
      <c r="O1965" s="612" t="s">
        <v>3163</v>
      </c>
      <c r="P1965" s="612" t="s">
        <v>2336</v>
      </c>
      <c r="Q1965" s="612" t="s">
        <v>3099</v>
      </c>
    </row>
    <row r="1966" spans="1:17">
      <c r="A1966" s="607">
        <v>42863</v>
      </c>
      <c r="B1966" s="607">
        <v>42908</v>
      </c>
      <c r="C1966" s="607">
        <v>42863</v>
      </c>
      <c r="D1966" s="608" t="s">
        <v>3288</v>
      </c>
      <c r="E1966" s="608" t="s">
        <v>3280</v>
      </c>
      <c r="F1966" s="608" t="s">
        <v>3108</v>
      </c>
      <c r="G1966" s="608" t="s">
        <v>3131</v>
      </c>
      <c r="H1966" s="609">
        <v>14</v>
      </c>
      <c r="I1966" s="608">
        <v>90</v>
      </c>
      <c r="J1966" s="610">
        <v>0.05</v>
      </c>
      <c r="K1966" s="609">
        <f t="shared" si="30"/>
        <v>1260</v>
      </c>
      <c r="L1966" s="608" t="s">
        <v>3047</v>
      </c>
      <c r="M1966" s="608" t="s">
        <v>3161</v>
      </c>
      <c r="N1966" s="608" t="s">
        <v>3162</v>
      </c>
      <c r="O1966" s="608" t="s">
        <v>3163</v>
      </c>
      <c r="P1966" s="608" t="s">
        <v>2336</v>
      </c>
      <c r="Q1966" s="608" t="s">
        <v>3183</v>
      </c>
    </row>
    <row r="1967" spans="1:17">
      <c r="A1967" s="611">
        <v>42498</v>
      </c>
      <c r="B1967" s="611">
        <v>42531</v>
      </c>
      <c r="C1967" s="611">
        <v>42498</v>
      </c>
      <c r="D1967" s="612" t="s">
        <v>3288</v>
      </c>
      <c r="E1967" s="612" t="s">
        <v>3243</v>
      </c>
      <c r="F1967" s="612" t="s">
        <v>3061</v>
      </c>
      <c r="G1967" s="612" t="s">
        <v>3244</v>
      </c>
      <c r="H1967" s="613">
        <v>45.6</v>
      </c>
      <c r="I1967" s="612">
        <v>70</v>
      </c>
      <c r="J1967" s="614">
        <v>0.05</v>
      </c>
      <c r="K1967" s="613">
        <f t="shared" si="30"/>
        <v>3192</v>
      </c>
      <c r="L1967" s="612" t="s">
        <v>3047</v>
      </c>
      <c r="M1967" s="612" t="s">
        <v>3161</v>
      </c>
      <c r="N1967" s="612" t="s">
        <v>3162</v>
      </c>
      <c r="O1967" s="612" t="s">
        <v>3163</v>
      </c>
      <c r="P1967" s="612" t="s">
        <v>2336</v>
      </c>
      <c r="Q1967" s="612" t="s">
        <v>3150</v>
      </c>
    </row>
    <row r="1968" spans="1:17">
      <c r="A1968" s="607">
        <v>43228</v>
      </c>
      <c r="B1968" s="607">
        <v>43302</v>
      </c>
      <c r="C1968" s="607">
        <v>43235</v>
      </c>
      <c r="D1968" s="608" t="s">
        <v>3199</v>
      </c>
      <c r="E1968" s="608" t="s">
        <v>3100</v>
      </c>
      <c r="F1968" s="608" t="s">
        <v>3045</v>
      </c>
      <c r="G1968" s="608" t="s">
        <v>3101</v>
      </c>
      <c r="H1968" s="609">
        <v>34</v>
      </c>
      <c r="I1968" s="608">
        <v>9</v>
      </c>
      <c r="J1968" s="610">
        <v>0</v>
      </c>
      <c r="K1968" s="609">
        <f t="shared" si="30"/>
        <v>306</v>
      </c>
      <c r="L1968" s="608" t="s">
        <v>3063</v>
      </c>
      <c r="M1968" s="608" t="s">
        <v>3312</v>
      </c>
      <c r="N1968" s="608" t="s">
        <v>3313</v>
      </c>
      <c r="O1968" s="608" t="s">
        <v>3314</v>
      </c>
      <c r="P1968" s="608" t="s">
        <v>1461</v>
      </c>
      <c r="Q1968" s="608" t="s">
        <v>3102</v>
      </c>
    </row>
    <row r="1969" spans="1:17">
      <c r="A1969" s="611">
        <v>42863</v>
      </c>
      <c r="B1969" s="611">
        <v>42867</v>
      </c>
      <c r="C1969" s="611">
        <v>42867</v>
      </c>
      <c r="D1969" s="612" t="s">
        <v>3199</v>
      </c>
      <c r="E1969" s="612" t="s">
        <v>3140</v>
      </c>
      <c r="F1969" s="612" t="s">
        <v>3077</v>
      </c>
      <c r="G1969" s="612" t="s">
        <v>3141</v>
      </c>
      <c r="H1969" s="613">
        <v>19</v>
      </c>
      <c r="I1969" s="612">
        <v>18</v>
      </c>
      <c r="J1969" s="614">
        <v>0.25</v>
      </c>
      <c r="K1969" s="613">
        <f t="shared" si="30"/>
        <v>342</v>
      </c>
      <c r="L1969" s="612" t="s">
        <v>3063</v>
      </c>
      <c r="M1969" s="612" t="s">
        <v>3312</v>
      </c>
      <c r="N1969" s="612" t="s">
        <v>3313</v>
      </c>
      <c r="O1969" s="612" t="s">
        <v>3314</v>
      </c>
      <c r="P1969" s="612" t="s">
        <v>1461</v>
      </c>
      <c r="Q1969" s="612" t="s">
        <v>3142</v>
      </c>
    </row>
    <row r="1970" spans="1:17">
      <c r="A1970" s="607">
        <v>43228</v>
      </c>
      <c r="B1970" s="607">
        <v>43316</v>
      </c>
      <c r="C1970" s="607">
        <v>43228</v>
      </c>
      <c r="D1970" s="608" t="s">
        <v>3199</v>
      </c>
      <c r="E1970" s="608" t="s">
        <v>3126</v>
      </c>
      <c r="F1970" s="608" t="s">
        <v>3108</v>
      </c>
      <c r="G1970" s="608" t="s">
        <v>3127</v>
      </c>
      <c r="H1970" s="609">
        <v>4.5</v>
      </c>
      <c r="I1970" s="608">
        <v>12</v>
      </c>
      <c r="J1970" s="610">
        <v>0</v>
      </c>
      <c r="K1970" s="609">
        <f t="shared" si="30"/>
        <v>54</v>
      </c>
      <c r="L1970" s="608" t="s">
        <v>3063</v>
      </c>
      <c r="M1970" s="608" t="s">
        <v>3312</v>
      </c>
      <c r="N1970" s="608" t="s">
        <v>3313</v>
      </c>
      <c r="O1970" s="608" t="s">
        <v>3314</v>
      </c>
      <c r="P1970" s="608" t="s">
        <v>1461</v>
      </c>
      <c r="Q1970" s="608" t="s">
        <v>3128</v>
      </c>
    </row>
    <row r="1971" spans="1:17">
      <c r="A1971" s="611">
        <v>42864</v>
      </c>
      <c r="B1971" s="611">
        <v>42883</v>
      </c>
      <c r="C1971" s="611">
        <v>42864</v>
      </c>
      <c r="D1971" s="612" t="s">
        <v>3199</v>
      </c>
      <c r="E1971" s="612" t="s">
        <v>3189</v>
      </c>
      <c r="F1971" s="612" t="s">
        <v>3061</v>
      </c>
      <c r="G1971" s="612" t="s">
        <v>3190</v>
      </c>
      <c r="H1971" s="613">
        <v>30</v>
      </c>
      <c r="I1971" s="612">
        <v>20</v>
      </c>
      <c r="J1971" s="614">
        <v>0</v>
      </c>
      <c r="K1971" s="613">
        <f t="shared" si="30"/>
        <v>600</v>
      </c>
      <c r="L1971" s="612" t="s">
        <v>3072</v>
      </c>
      <c r="M1971" s="612" t="s">
        <v>3283</v>
      </c>
      <c r="N1971" s="612" t="s">
        <v>3284</v>
      </c>
      <c r="O1971" s="612" t="s">
        <v>3285</v>
      </c>
      <c r="P1971" s="612" t="s">
        <v>1743</v>
      </c>
      <c r="Q1971" s="612" t="s">
        <v>3191</v>
      </c>
    </row>
    <row r="1972" spans="1:17">
      <c r="A1972" s="607">
        <v>42864</v>
      </c>
      <c r="B1972" s="607">
        <v>42942</v>
      </c>
      <c r="C1972" s="607">
        <v>42865</v>
      </c>
      <c r="D1972" s="608" t="s">
        <v>3199</v>
      </c>
      <c r="E1972" s="608" t="s">
        <v>3126</v>
      </c>
      <c r="F1972" s="608" t="s">
        <v>3108</v>
      </c>
      <c r="G1972" s="608" t="s">
        <v>3127</v>
      </c>
      <c r="H1972" s="609">
        <v>4.5</v>
      </c>
      <c r="I1972" s="608">
        <v>10</v>
      </c>
      <c r="J1972" s="610">
        <v>0</v>
      </c>
      <c r="K1972" s="609">
        <f t="shared" si="30"/>
        <v>45</v>
      </c>
      <c r="L1972" s="608" t="s">
        <v>3072</v>
      </c>
      <c r="M1972" s="608" t="s">
        <v>3283</v>
      </c>
      <c r="N1972" s="608" t="s">
        <v>3284</v>
      </c>
      <c r="O1972" s="608" t="s">
        <v>3285</v>
      </c>
      <c r="P1972" s="608" t="s">
        <v>1743</v>
      </c>
      <c r="Q1972" s="608" t="s">
        <v>3128</v>
      </c>
    </row>
    <row r="1973" spans="1:17">
      <c r="A1973" s="611">
        <v>43229</v>
      </c>
      <c r="B1973" s="611">
        <v>43298</v>
      </c>
      <c r="C1973" s="611">
        <v>43236</v>
      </c>
      <c r="D1973" s="612" t="s">
        <v>3084</v>
      </c>
      <c r="E1973" s="612" t="s">
        <v>3332</v>
      </c>
      <c r="F1973" s="612" t="s">
        <v>3077</v>
      </c>
      <c r="G1973" s="612" t="s">
        <v>3333</v>
      </c>
      <c r="H1973" s="613">
        <v>13.25</v>
      </c>
      <c r="I1973" s="612">
        <v>40</v>
      </c>
      <c r="J1973" s="614">
        <v>0.05</v>
      </c>
      <c r="K1973" s="613">
        <f t="shared" si="30"/>
        <v>530</v>
      </c>
      <c r="L1973" s="612" t="s">
        <v>3063</v>
      </c>
      <c r="M1973" s="612" t="s">
        <v>3476</v>
      </c>
      <c r="N1973" s="612" t="s">
        <v>3477</v>
      </c>
      <c r="O1973" s="612" t="s">
        <v>3478</v>
      </c>
      <c r="P1973" s="612" t="s">
        <v>910</v>
      </c>
      <c r="Q1973" s="612" t="s">
        <v>3334</v>
      </c>
    </row>
    <row r="1974" spans="1:17">
      <c r="A1974" s="607">
        <v>43229</v>
      </c>
      <c r="B1974" s="607">
        <v>43231</v>
      </c>
      <c r="C1974" s="607">
        <v>43232</v>
      </c>
      <c r="D1974" s="608" t="s">
        <v>3084</v>
      </c>
      <c r="E1974" s="608" t="s">
        <v>3235</v>
      </c>
      <c r="F1974" s="608" t="s">
        <v>3045</v>
      </c>
      <c r="G1974" s="608" t="s">
        <v>3206</v>
      </c>
      <c r="H1974" s="609">
        <v>21.5</v>
      </c>
      <c r="I1974" s="608">
        <v>20</v>
      </c>
      <c r="J1974" s="610">
        <v>0</v>
      </c>
      <c r="K1974" s="609">
        <f t="shared" si="30"/>
        <v>430</v>
      </c>
      <c r="L1974" s="608" t="s">
        <v>3063</v>
      </c>
      <c r="M1974" s="608" t="s">
        <v>3476</v>
      </c>
      <c r="N1974" s="608" t="s">
        <v>3477</v>
      </c>
      <c r="O1974" s="608" t="s">
        <v>3478</v>
      </c>
      <c r="P1974" s="608" t="s">
        <v>910</v>
      </c>
      <c r="Q1974" s="608" t="s">
        <v>3099</v>
      </c>
    </row>
    <row r="1975" spans="1:17">
      <c r="A1975" s="611">
        <v>42864</v>
      </c>
      <c r="B1975" s="611">
        <v>42910</v>
      </c>
      <c r="C1975" s="611">
        <v>42870</v>
      </c>
      <c r="D1975" s="612" t="s">
        <v>3158</v>
      </c>
      <c r="E1975" s="612" t="s">
        <v>3235</v>
      </c>
      <c r="F1975" s="612" t="s">
        <v>3045</v>
      </c>
      <c r="G1975" s="612" t="s">
        <v>3206</v>
      </c>
      <c r="H1975" s="613">
        <v>21.5</v>
      </c>
      <c r="I1975" s="612">
        <v>60</v>
      </c>
      <c r="J1975" s="614">
        <v>0.05</v>
      </c>
      <c r="K1975" s="613">
        <f t="shared" si="30"/>
        <v>1290</v>
      </c>
      <c r="L1975" s="612" t="s">
        <v>3047</v>
      </c>
      <c r="M1975" s="612" t="s">
        <v>3212</v>
      </c>
      <c r="N1975" s="612" t="s">
        <v>3213</v>
      </c>
      <c r="O1975" s="612" t="s">
        <v>3214</v>
      </c>
      <c r="P1975" s="612" t="s">
        <v>910</v>
      </c>
      <c r="Q1975" s="612" t="s">
        <v>3099</v>
      </c>
    </row>
    <row r="1976" spans="1:17">
      <c r="A1976" s="607">
        <v>43229</v>
      </c>
      <c r="B1976" s="607">
        <v>43242</v>
      </c>
      <c r="C1976" s="607">
        <v>43233</v>
      </c>
      <c r="D1976" s="608" t="s">
        <v>3158</v>
      </c>
      <c r="E1976" s="608" t="s">
        <v>3265</v>
      </c>
      <c r="F1976" s="608" t="s">
        <v>3104</v>
      </c>
      <c r="G1976" s="608" t="s">
        <v>3266</v>
      </c>
      <c r="H1976" s="609">
        <v>9.1999999999999993</v>
      </c>
      <c r="I1976" s="608">
        <v>50</v>
      </c>
      <c r="J1976" s="610">
        <v>0.05</v>
      </c>
      <c r="K1976" s="609">
        <f t="shared" si="30"/>
        <v>459.99999999999994</v>
      </c>
      <c r="L1976" s="608" t="s">
        <v>3047</v>
      </c>
      <c r="M1976" s="608" t="s">
        <v>3212</v>
      </c>
      <c r="N1976" s="608" t="s">
        <v>3213</v>
      </c>
      <c r="O1976" s="608" t="s">
        <v>3214</v>
      </c>
      <c r="P1976" s="608" t="s">
        <v>910</v>
      </c>
      <c r="Q1976" s="608" t="s">
        <v>3106</v>
      </c>
    </row>
    <row r="1977" spans="1:17">
      <c r="A1977" s="611">
        <v>42499</v>
      </c>
      <c r="B1977" s="611">
        <v>42506</v>
      </c>
      <c r="C1977" s="611">
        <v>42501</v>
      </c>
      <c r="D1977" s="612" t="s">
        <v>3158</v>
      </c>
      <c r="E1977" s="612" t="s">
        <v>3100</v>
      </c>
      <c r="F1977" s="612" t="s">
        <v>3045</v>
      </c>
      <c r="G1977" s="612" t="s">
        <v>3101</v>
      </c>
      <c r="H1977" s="613">
        <v>34</v>
      </c>
      <c r="I1977" s="612">
        <v>36</v>
      </c>
      <c r="J1977" s="614">
        <v>0.05</v>
      </c>
      <c r="K1977" s="613">
        <f t="shared" si="30"/>
        <v>1224</v>
      </c>
      <c r="L1977" s="612" t="s">
        <v>3047</v>
      </c>
      <c r="M1977" s="612" t="s">
        <v>3212</v>
      </c>
      <c r="N1977" s="612" t="s">
        <v>3213</v>
      </c>
      <c r="O1977" s="612" t="s">
        <v>3214</v>
      </c>
      <c r="P1977" s="612" t="s">
        <v>910</v>
      </c>
      <c r="Q1977" s="612" t="s">
        <v>3102</v>
      </c>
    </row>
    <row r="1978" spans="1:17">
      <c r="A1978" s="607">
        <v>42864</v>
      </c>
      <c r="B1978" s="607">
        <v>42866</v>
      </c>
      <c r="C1978" s="607">
        <v>42874</v>
      </c>
      <c r="D1978" s="608" t="s">
        <v>3199</v>
      </c>
      <c r="E1978" s="608" t="s">
        <v>3370</v>
      </c>
      <c r="F1978" s="608" t="s">
        <v>3053</v>
      </c>
      <c r="G1978" s="608" t="s">
        <v>3371</v>
      </c>
      <c r="H1978" s="609">
        <v>9</v>
      </c>
      <c r="I1978" s="608">
        <v>10</v>
      </c>
      <c r="J1978" s="610">
        <v>0</v>
      </c>
      <c r="K1978" s="609">
        <f t="shared" si="30"/>
        <v>90</v>
      </c>
      <c r="L1978" s="608" t="s">
        <v>3063</v>
      </c>
      <c r="M1978" s="608" t="s">
        <v>3262</v>
      </c>
      <c r="N1978" s="608" t="s">
        <v>3263</v>
      </c>
      <c r="O1978" s="608" t="s">
        <v>3264</v>
      </c>
      <c r="P1978" s="608" t="s">
        <v>1461</v>
      </c>
      <c r="Q1978" s="608" t="s">
        <v>3090</v>
      </c>
    </row>
    <row r="1979" spans="1:17">
      <c r="A1979" s="611">
        <v>42133</v>
      </c>
      <c r="B1979" s="611">
        <v>42152</v>
      </c>
      <c r="C1979" s="611">
        <v>42138</v>
      </c>
      <c r="D1979" s="612" t="s">
        <v>3199</v>
      </c>
      <c r="E1979" s="612" t="s">
        <v>3415</v>
      </c>
      <c r="F1979" s="612" t="s">
        <v>3077</v>
      </c>
      <c r="G1979" s="612" t="s">
        <v>3416</v>
      </c>
      <c r="H1979" s="613">
        <v>9.5</v>
      </c>
      <c r="I1979" s="612">
        <v>20</v>
      </c>
      <c r="J1979" s="614">
        <v>0</v>
      </c>
      <c r="K1979" s="613">
        <f t="shared" si="30"/>
        <v>190</v>
      </c>
      <c r="L1979" s="612" t="s">
        <v>3063</v>
      </c>
      <c r="M1979" s="612" t="s">
        <v>3262</v>
      </c>
      <c r="N1979" s="612" t="s">
        <v>3263</v>
      </c>
      <c r="O1979" s="612" t="s">
        <v>3264</v>
      </c>
      <c r="P1979" s="612" t="s">
        <v>1461</v>
      </c>
      <c r="Q1979" s="612" t="s">
        <v>3279</v>
      </c>
    </row>
    <row r="1980" spans="1:17">
      <c r="A1980" s="607">
        <v>43229</v>
      </c>
      <c r="B1980" s="607">
        <v>43261</v>
      </c>
      <c r="C1980" s="607">
        <v>43231</v>
      </c>
      <c r="D1980" s="608" t="s">
        <v>3199</v>
      </c>
      <c r="E1980" s="608" t="s">
        <v>3052</v>
      </c>
      <c r="F1980" s="608" t="s">
        <v>3053</v>
      </c>
      <c r="G1980" s="608" t="s">
        <v>3054</v>
      </c>
      <c r="H1980" s="609">
        <v>14</v>
      </c>
      <c r="I1980" s="608">
        <v>4</v>
      </c>
      <c r="J1980" s="610">
        <v>0</v>
      </c>
      <c r="K1980" s="609">
        <f t="shared" si="30"/>
        <v>56</v>
      </c>
      <c r="L1980" s="608" t="s">
        <v>3063</v>
      </c>
      <c r="M1980" s="608" t="s">
        <v>3262</v>
      </c>
      <c r="N1980" s="608" t="s">
        <v>3263</v>
      </c>
      <c r="O1980" s="608" t="s">
        <v>3264</v>
      </c>
      <c r="P1980" s="608" t="s">
        <v>1461</v>
      </c>
      <c r="Q1980" s="608" t="s">
        <v>3055</v>
      </c>
    </row>
    <row r="1981" spans="1:17">
      <c r="A1981" s="611">
        <v>42133</v>
      </c>
      <c r="B1981" s="611">
        <v>42179</v>
      </c>
      <c r="C1981" s="611">
        <v>42142</v>
      </c>
      <c r="D1981" s="612" t="s">
        <v>3199</v>
      </c>
      <c r="E1981" s="612" t="s">
        <v>3281</v>
      </c>
      <c r="F1981" s="612" t="s">
        <v>3104</v>
      </c>
      <c r="G1981" s="612" t="s">
        <v>3282</v>
      </c>
      <c r="H1981" s="613">
        <v>12.5</v>
      </c>
      <c r="I1981" s="612">
        <v>2</v>
      </c>
      <c r="J1981" s="614">
        <v>0</v>
      </c>
      <c r="K1981" s="613">
        <f t="shared" si="30"/>
        <v>25</v>
      </c>
      <c r="L1981" s="612" t="s">
        <v>3063</v>
      </c>
      <c r="M1981" s="612" t="s">
        <v>3262</v>
      </c>
      <c r="N1981" s="612" t="s">
        <v>3263</v>
      </c>
      <c r="O1981" s="612" t="s">
        <v>3264</v>
      </c>
      <c r="P1981" s="612" t="s">
        <v>1461</v>
      </c>
      <c r="Q1981" s="612" t="s">
        <v>3106</v>
      </c>
    </row>
    <row r="1982" spans="1:17">
      <c r="A1982" s="607">
        <v>42500</v>
      </c>
      <c r="B1982" s="607">
        <v>42505</v>
      </c>
      <c r="C1982" s="607">
        <v>42510</v>
      </c>
      <c r="D1982" s="608" t="s">
        <v>3199</v>
      </c>
      <c r="E1982" s="608" t="s">
        <v>3076</v>
      </c>
      <c r="F1982" s="608" t="s">
        <v>3077</v>
      </c>
      <c r="G1982" s="608" t="s">
        <v>3078</v>
      </c>
      <c r="H1982" s="609">
        <v>9.65</v>
      </c>
      <c r="I1982" s="608">
        <v>28</v>
      </c>
      <c r="J1982" s="610">
        <v>0.1</v>
      </c>
      <c r="K1982" s="609">
        <f t="shared" si="30"/>
        <v>270.2</v>
      </c>
      <c r="L1982" s="608" t="s">
        <v>3047</v>
      </c>
      <c r="M1982" s="608" t="s">
        <v>3422</v>
      </c>
      <c r="N1982" s="608" t="s">
        <v>3423</v>
      </c>
      <c r="O1982" s="608" t="s">
        <v>3424</v>
      </c>
      <c r="P1982" s="608" t="s">
        <v>3156</v>
      </c>
      <c r="Q1982" s="608" t="s">
        <v>3079</v>
      </c>
    </row>
    <row r="1983" spans="1:17">
      <c r="A1983" s="611">
        <v>42134</v>
      </c>
      <c r="B1983" s="611">
        <v>42211</v>
      </c>
      <c r="C1983" s="611">
        <v>42135</v>
      </c>
      <c r="D1983" s="612" t="s">
        <v>3199</v>
      </c>
      <c r="E1983" s="612" t="s">
        <v>3148</v>
      </c>
      <c r="F1983" s="612" t="s">
        <v>3081</v>
      </c>
      <c r="G1983" s="612" t="s">
        <v>3149</v>
      </c>
      <c r="H1983" s="613">
        <v>13</v>
      </c>
      <c r="I1983" s="612">
        <v>18</v>
      </c>
      <c r="J1983" s="614">
        <v>0</v>
      </c>
      <c r="K1983" s="613">
        <f t="shared" si="30"/>
        <v>234</v>
      </c>
      <c r="L1983" s="612" t="s">
        <v>3072</v>
      </c>
      <c r="M1983" s="612" t="s">
        <v>3412</v>
      </c>
      <c r="N1983" s="612" t="s">
        <v>3413</v>
      </c>
      <c r="O1983" s="612" t="s">
        <v>3414</v>
      </c>
      <c r="P1983" s="612" t="s">
        <v>1436</v>
      </c>
      <c r="Q1983" s="612" t="s">
        <v>3150</v>
      </c>
    </row>
    <row r="1984" spans="1:17">
      <c r="A1984" s="607">
        <v>43230</v>
      </c>
      <c r="B1984" s="607">
        <v>43329</v>
      </c>
      <c r="C1984" s="607">
        <v>43236</v>
      </c>
      <c r="D1984" s="608" t="s">
        <v>3199</v>
      </c>
      <c r="E1984" s="608" t="s">
        <v>3193</v>
      </c>
      <c r="F1984" s="608" t="s">
        <v>3077</v>
      </c>
      <c r="G1984" s="608" t="s">
        <v>3194</v>
      </c>
      <c r="H1984" s="609">
        <v>25.89</v>
      </c>
      <c r="I1984" s="608">
        <v>15</v>
      </c>
      <c r="J1984" s="610">
        <v>0</v>
      </c>
      <c r="K1984" s="609">
        <f t="shared" si="30"/>
        <v>388.35</v>
      </c>
      <c r="L1984" s="608" t="s">
        <v>3072</v>
      </c>
      <c r="M1984" s="608" t="s">
        <v>3412</v>
      </c>
      <c r="N1984" s="608" t="s">
        <v>3413</v>
      </c>
      <c r="O1984" s="608" t="s">
        <v>3414</v>
      </c>
      <c r="P1984" s="608" t="s">
        <v>1436</v>
      </c>
      <c r="Q1984" s="608" t="s">
        <v>3195</v>
      </c>
    </row>
    <row r="1985" spans="1:17">
      <c r="A1985" s="611">
        <v>42134</v>
      </c>
      <c r="B1985" s="611">
        <v>42232</v>
      </c>
      <c r="C1985" s="611">
        <v>42137</v>
      </c>
      <c r="D1985" s="612" t="s">
        <v>3129</v>
      </c>
      <c r="E1985" s="612" t="s">
        <v>3140</v>
      </c>
      <c r="F1985" s="612" t="s">
        <v>3077</v>
      </c>
      <c r="G1985" s="612" t="s">
        <v>3141</v>
      </c>
      <c r="H1985" s="613">
        <v>19</v>
      </c>
      <c r="I1985" s="612">
        <v>16</v>
      </c>
      <c r="J1985" s="614">
        <v>0</v>
      </c>
      <c r="K1985" s="613">
        <f t="shared" si="30"/>
        <v>304</v>
      </c>
      <c r="L1985" s="612" t="s">
        <v>3072</v>
      </c>
      <c r="M1985" s="612" t="s">
        <v>3387</v>
      </c>
      <c r="N1985" s="612" t="s">
        <v>3388</v>
      </c>
      <c r="O1985" s="612" t="s">
        <v>186</v>
      </c>
      <c r="P1985" s="612" t="s">
        <v>389</v>
      </c>
      <c r="Q1985" s="612" t="s">
        <v>3142</v>
      </c>
    </row>
    <row r="1986" spans="1:17">
      <c r="A1986" s="607">
        <v>42865</v>
      </c>
      <c r="B1986" s="607">
        <v>42904</v>
      </c>
      <c r="C1986" s="607">
        <v>42873</v>
      </c>
      <c r="D1986" s="608" t="s">
        <v>3129</v>
      </c>
      <c r="E1986" s="608" t="s">
        <v>3111</v>
      </c>
      <c r="F1986" s="608" t="s">
        <v>3045</v>
      </c>
      <c r="G1986" s="608" t="s">
        <v>3112</v>
      </c>
      <c r="H1986" s="609">
        <v>12.5</v>
      </c>
      <c r="I1986" s="608">
        <v>15</v>
      </c>
      <c r="J1986" s="610">
        <v>0</v>
      </c>
      <c r="K1986" s="609">
        <f t="shared" si="30"/>
        <v>187.5</v>
      </c>
      <c r="L1986" s="608" t="s">
        <v>3072</v>
      </c>
      <c r="M1986" s="608" t="s">
        <v>3387</v>
      </c>
      <c r="N1986" s="608" t="s">
        <v>3388</v>
      </c>
      <c r="O1986" s="608" t="s">
        <v>186</v>
      </c>
      <c r="P1986" s="608" t="s">
        <v>389</v>
      </c>
      <c r="Q1986" s="608" t="s">
        <v>3051</v>
      </c>
    </row>
    <row r="1987" spans="1:17">
      <c r="A1987" s="611">
        <v>42137</v>
      </c>
      <c r="B1987" s="611">
        <v>42233</v>
      </c>
      <c r="C1987" s="611">
        <v>42145</v>
      </c>
      <c r="D1987" s="612" t="s">
        <v>3129</v>
      </c>
      <c r="E1987" s="612" t="s">
        <v>3289</v>
      </c>
      <c r="F1987" s="612" t="s">
        <v>3081</v>
      </c>
      <c r="G1987" s="612" t="s">
        <v>3290</v>
      </c>
      <c r="H1987" s="613">
        <v>10</v>
      </c>
      <c r="I1987" s="612">
        <v>25</v>
      </c>
      <c r="J1987" s="614">
        <v>0</v>
      </c>
      <c r="K1987" s="613">
        <f t="shared" ref="K1987:K2050" si="31">I1987*H1987</f>
        <v>250</v>
      </c>
      <c r="L1987" s="612" t="s">
        <v>3072</v>
      </c>
      <c r="M1987" s="612" t="s">
        <v>3161</v>
      </c>
      <c r="N1987" s="612" t="s">
        <v>3162</v>
      </c>
      <c r="O1987" s="612" t="s">
        <v>3163</v>
      </c>
      <c r="P1987" s="612" t="s">
        <v>2336</v>
      </c>
      <c r="Q1987" s="612" t="s">
        <v>3135</v>
      </c>
    </row>
    <row r="1988" spans="1:17">
      <c r="A1988" s="607">
        <v>42503</v>
      </c>
      <c r="B1988" s="607">
        <v>42504</v>
      </c>
      <c r="C1988" s="607">
        <v>42508</v>
      </c>
      <c r="D1988" s="608" t="s">
        <v>3129</v>
      </c>
      <c r="E1988" s="608" t="s">
        <v>3136</v>
      </c>
      <c r="F1988" s="608" t="s">
        <v>3045</v>
      </c>
      <c r="G1988" s="608" t="s">
        <v>3117</v>
      </c>
      <c r="H1988" s="609">
        <v>55</v>
      </c>
      <c r="I1988" s="608">
        <v>110</v>
      </c>
      <c r="J1988" s="610">
        <v>0</v>
      </c>
      <c r="K1988" s="609">
        <f t="shared" si="31"/>
        <v>6050</v>
      </c>
      <c r="L1988" s="608" t="s">
        <v>3072</v>
      </c>
      <c r="M1988" s="608" t="s">
        <v>3161</v>
      </c>
      <c r="N1988" s="608" t="s">
        <v>3162</v>
      </c>
      <c r="O1988" s="608" t="s">
        <v>3163</v>
      </c>
      <c r="P1988" s="608" t="s">
        <v>2336</v>
      </c>
      <c r="Q1988" s="608" t="s">
        <v>3102</v>
      </c>
    </row>
    <row r="1989" spans="1:17">
      <c r="A1989" s="611">
        <v>42868</v>
      </c>
      <c r="B1989" s="611">
        <v>42935</v>
      </c>
      <c r="C1989" s="611">
        <v>42868</v>
      </c>
      <c r="D1989" s="612" t="s">
        <v>3129</v>
      </c>
      <c r="E1989" s="612" t="s">
        <v>3172</v>
      </c>
      <c r="F1989" s="612" t="s">
        <v>3108</v>
      </c>
      <c r="G1989" s="612" t="s">
        <v>3173</v>
      </c>
      <c r="H1989" s="613">
        <v>15</v>
      </c>
      <c r="I1989" s="612">
        <v>30</v>
      </c>
      <c r="J1989" s="614">
        <v>0</v>
      </c>
      <c r="K1989" s="613">
        <f t="shared" si="31"/>
        <v>450</v>
      </c>
      <c r="L1989" s="612" t="s">
        <v>3072</v>
      </c>
      <c r="M1989" s="612" t="s">
        <v>3161</v>
      </c>
      <c r="N1989" s="612" t="s">
        <v>3162</v>
      </c>
      <c r="O1989" s="612" t="s">
        <v>3163</v>
      </c>
      <c r="P1989" s="612" t="s">
        <v>2336</v>
      </c>
      <c r="Q1989" s="612" t="s">
        <v>3139</v>
      </c>
    </row>
    <row r="1990" spans="1:17">
      <c r="A1990" s="607">
        <v>43233</v>
      </c>
      <c r="B1990" s="607">
        <v>43330</v>
      </c>
      <c r="C1990" s="607">
        <v>43236</v>
      </c>
      <c r="D1990" s="608" t="s">
        <v>3071</v>
      </c>
      <c r="E1990" s="608" t="s">
        <v>3192</v>
      </c>
      <c r="F1990" s="608" t="s">
        <v>3053</v>
      </c>
      <c r="G1990" s="608" t="s">
        <v>3092</v>
      </c>
      <c r="H1990" s="609">
        <v>38</v>
      </c>
      <c r="I1990" s="608">
        <v>5</v>
      </c>
      <c r="J1990" s="610">
        <v>0</v>
      </c>
      <c r="K1990" s="609">
        <f t="shared" si="31"/>
        <v>190</v>
      </c>
      <c r="L1990" s="608" t="s">
        <v>3072</v>
      </c>
      <c r="M1990" s="608" t="s">
        <v>3318</v>
      </c>
      <c r="N1990" s="608" t="s">
        <v>3319</v>
      </c>
      <c r="O1990" s="608" t="s">
        <v>3320</v>
      </c>
      <c r="P1990" s="608" t="s">
        <v>3188</v>
      </c>
      <c r="Q1990" s="608" t="s">
        <v>3093</v>
      </c>
    </row>
    <row r="1991" spans="1:17">
      <c r="A1991" s="611">
        <v>43233</v>
      </c>
      <c r="B1991" s="611">
        <v>43284</v>
      </c>
      <c r="C1991" s="611">
        <v>43242</v>
      </c>
      <c r="D1991" s="612" t="s">
        <v>3071</v>
      </c>
      <c r="E1991" s="612" t="s">
        <v>3205</v>
      </c>
      <c r="F1991" s="612" t="s">
        <v>3045</v>
      </c>
      <c r="G1991" s="612" t="s">
        <v>3206</v>
      </c>
      <c r="H1991" s="613">
        <v>38</v>
      </c>
      <c r="I1991" s="612">
        <v>20</v>
      </c>
      <c r="J1991" s="614">
        <v>0</v>
      </c>
      <c r="K1991" s="613">
        <f t="shared" si="31"/>
        <v>760</v>
      </c>
      <c r="L1991" s="612" t="s">
        <v>3072</v>
      </c>
      <c r="M1991" s="612" t="s">
        <v>3318</v>
      </c>
      <c r="N1991" s="612" t="s">
        <v>3319</v>
      </c>
      <c r="O1991" s="612" t="s">
        <v>3320</v>
      </c>
      <c r="P1991" s="612" t="s">
        <v>3188</v>
      </c>
      <c r="Q1991" s="612" t="s">
        <v>3058</v>
      </c>
    </row>
    <row r="1992" spans="1:17">
      <c r="A1992" s="607">
        <v>43233</v>
      </c>
      <c r="B1992" s="607">
        <v>43293</v>
      </c>
      <c r="C1992" s="607">
        <v>43240</v>
      </c>
      <c r="D1992" s="608" t="s">
        <v>3071</v>
      </c>
      <c r="E1992" s="608" t="s">
        <v>3300</v>
      </c>
      <c r="F1992" s="608" t="s">
        <v>3077</v>
      </c>
      <c r="G1992" s="608" t="s">
        <v>3301</v>
      </c>
      <c r="H1992" s="609">
        <v>62.5</v>
      </c>
      <c r="I1992" s="608">
        <v>10</v>
      </c>
      <c r="J1992" s="610">
        <v>0</v>
      </c>
      <c r="K1992" s="609">
        <f t="shared" si="31"/>
        <v>625</v>
      </c>
      <c r="L1992" s="608" t="s">
        <v>3072</v>
      </c>
      <c r="M1992" s="608" t="s">
        <v>3318</v>
      </c>
      <c r="N1992" s="608" t="s">
        <v>3319</v>
      </c>
      <c r="O1992" s="608" t="s">
        <v>3320</v>
      </c>
      <c r="P1992" s="608" t="s">
        <v>3188</v>
      </c>
      <c r="Q1992" s="608" t="s">
        <v>3139</v>
      </c>
    </row>
    <row r="1993" spans="1:17">
      <c r="A1993" s="611">
        <v>42137</v>
      </c>
      <c r="B1993" s="611">
        <v>42203</v>
      </c>
      <c r="C1993" s="611">
        <v>42138</v>
      </c>
      <c r="D1993" s="612" t="s">
        <v>3059</v>
      </c>
      <c r="E1993" s="612" t="s">
        <v>3275</v>
      </c>
      <c r="F1993" s="612" t="s">
        <v>3077</v>
      </c>
      <c r="G1993" s="612" t="s">
        <v>3276</v>
      </c>
      <c r="H1993" s="613">
        <v>12</v>
      </c>
      <c r="I1993" s="612">
        <v>3</v>
      </c>
      <c r="J1993" s="614">
        <v>0</v>
      </c>
      <c r="K1993" s="613">
        <f t="shared" si="31"/>
        <v>36</v>
      </c>
      <c r="L1993" s="612" t="s">
        <v>3047</v>
      </c>
      <c r="M1993" s="612" t="s">
        <v>3443</v>
      </c>
      <c r="N1993" s="612" t="s">
        <v>3444</v>
      </c>
      <c r="O1993" s="612" t="s">
        <v>3430</v>
      </c>
      <c r="P1993" s="612" t="s">
        <v>2159</v>
      </c>
      <c r="Q1993" s="612" t="s">
        <v>3279</v>
      </c>
    </row>
    <row r="1994" spans="1:17">
      <c r="A1994" s="607">
        <v>42503</v>
      </c>
      <c r="B1994" s="607">
        <v>42603</v>
      </c>
      <c r="C1994" s="607">
        <v>42504</v>
      </c>
      <c r="D1994" s="608" t="s">
        <v>3059</v>
      </c>
      <c r="E1994" s="608" t="s">
        <v>3113</v>
      </c>
      <c r="F1994" s="608" t="s">
        <v>3104</v>
      </c>
      <c r="G1994" s="608" t="s">
        <v>3114</v>
      </c>
      <c r="H1994" s="609">
        <v>20</v>
      </c>
      <c r="I1994" s="608">
        <v>2</v>
      </c>
      <c r="J1994" s="610">
        <v>0</v>
      </c>
      <c r="K1994" s="609">
        <f t="shared" si="31"/>
        <v>40</v>
      </c>
      <c r="L1994" s="608" t="s">
        <v>3047</v>
      </c>
      <c r="M1994" s="608" t="s">
        <v>3443</v>
      </c>
      <c r="N1994" s="608" t="s">
        <v>3444</v>
      </c>
      <c r="O1994" s="608" t="s">
        <v>3430</v>
      </c>
      <c r="P1994" s="608" t="s">
        <v>2159</v>
      </c>
      <c r="Q1994" s="608" t="s">
        <v>3115</v>
      </c>
    </row>
    <row r="1995" spans="1:17">
      <c r="A1995" s="611">
        <v>42869</v>
      </c>
      <c r="B1995" s="611">
        <v>42885</v>
      </c>
      <c r="C1995" s="611">
        <v>42871</v>
      </c>
      <c r="D1995" s="612" t="s">
        <v>3199</v>
      </c>
      <c r="E1995" s="612" t="s">
        <v>3233</v>
      </c>
      <c r="F1995" s="612" t="s">
        <v>3077</v>
      </c>
      <c r="G1995" s="612" t="s">
        <v>3234</v>
      </c>
      <c r="H1995" s="613">
        <v>31</v>
      </c>
      <c r="I1995" s="612">
        <v>24</v>
      </c>
      <c r="J1995" s="614">
        <v>0.15</v>
      </c>
      <c r="K1995" s="613">
        <f t="shared" si="31"/>
        <v>744</v>
      </c>
      <c r="L1995" s="612" t="s">
        <v>3072</v>
      </c>
      <c r="M1995" s="612" t="s">
        <v>3174</v>
      </c>
      <c r="N1995" s="612" t="s">
        <v>3175</v>
      </c>
      <c r="O1995" s="612" t="s">
        <v>3176</v>
      </c>
      <c r="P1995" s="612" t="s">
        <v>910</v>
      </c>
      <c r="Q1995" s="612" t="s">
        <v>3121</v>
      </c>
    </row>
    <row r="1996" spans="1:17">
      <c r="A1996" s="607">
        <v>42138</v>
      </c>
      <c r="B1996" s="607">
        <v>42212</v>
      </c>
      <c r="C1996" s="607">
        <v>42138</v>
      </c>
      <c r="D1996" s="608" t="s">
        <v>3084</v>
      </c>
      <c r="E1996" s="608" t="s">
        <v>3060</v>
      </c>
      <c r="F1996" s="608" t="s">
        <v>3061</v>
      </c>
      <c r="G1996" s="608" t="s">
        <v>3062</v>
      </c>
      <c r="H1996" s="609">
        <v>53</v>
      </c>
      <c r="I1996" s="608">
        <v>44</v>
      </c>
      <c r="J1996" s="610">
        <v>0.25</v>
      </c>
      <c r="K1996" s="609">
        <f t="shared" si="31"/>
        <v>2332</v>
      </c>
      <c r="L1996" s="608" t="s">
        <v>3063</v>
      </c>
      <c r="M1996" s="608" t="s">
        <v>3230</v>
      </c>
      <c r="N1996" s="608" t="s">
        <v>3231</v>
      </c>
      <c r="O1996" s="608" t="s">
        <v>3232</v>
      </c>
      <c r="P1996" s="608" t="s">
        <v>910</v>
      </c>
      <c r="Q1996" s="608" t="s">
        <v>3067</v>
      </c>
    </row>
    <row r="1997" spans="1:17">
      <c r="A1997" s="611">
        <v>42138</v>
      </c>
      <c r="B1997" s="611">
        <v>42142</v>
      </c>
      <c r="C1997" s="611">
        <v>42140</v>
      </c>
      <c r="D1997" s="612" t="s">
        <v>3084</v>
      </c>
      <c r="E1997" s="612" t="s">
        <v>3130</v>
      </c>
      <c r="F1997" s="612" t="s">
        <v>3108</v>
      </c>
      <c r="G1997" s="612" t="s">
        <v>3131</v>
      </c>
      <c r="H1997" s="613">
        <v>19</v>
      </c>
      <c r="I1997" s="612">
        <v>11</v>
      </c>
      <c r="J1997" s="614">
        <v>0.25</v>
      </c>
      <c r="K1997" s="613">
        <f t="shared" si="31"/>
        <v>209</v>
      </c>
      <c r="L1997" s="612" t="s">
        <v>3063</v>
      </c>
      <c r="M1997" s="612" t="s">
        <v>3230</v>
      </c>
      <c r="N1997" s="612" t="s">
        <v>3231</v>
      </c>
      <c r="O1997" s="612" t="s">
        <v>3232</v>
      </c>
      <c r="P1997" s="612" t="s">
        <v>910</v>
      </c>
      <c r="Q1997" s="612" t="s">
        <v>3135</v>
      </c>
    </row>
    <row r="1998" spans="1:17">
      <c r="A1998" s="607">
        <v>42504</v>
      </c>
      <c r="B1998" s="607">
        <v>42602</v>
      </c>
      <c r="C1998" s="607">
        <v>42514</v>
      </c>
      <c r="D1998" s="608" t="s">
        <v>3084</v>
      </c>
      <c r="E1998" s="608" t="s">
        <v>3103</v>
      </c>
      <c r="F1998" s="608" t="s">
        <v>3104</v>
      </c>
      <c r="G1998" s="608" t="s">
        <v>3105</v>
      </c>
      <c r="H1998" s="609">
        <v>81</v>
      </c>
      <c r="I1998" s="608">
        <v>15</v>
      </c>
      <c r="J1998" s="610">
        <v>0</v>
      </c>
      <c r="K1998" s="609">
        <f t="shared" si="31"/>
        <v>1215</v>
      </c>
      <c r="L1998" s="608" t="s">
        <v>3063</v>
      </c>
      <c r="M1998" s="608" t="s">
        <v>3230</v>
      </c>
      <c r="N1998" s="608" t="s">
        <v>3231</v>
      </c>
      <c r="O1998" s="608" t="s">
        <v>3232</v>
      </c>
      <c r="P1998" s="608" t="s">
        <v>910</v>
      </c>
      <c r="Q1998" s="608" t="s">
        <v>3106</v>
      </c>
    </row>
    <row r="1999" spans="1:17">
      <c r="A1999" s="611">
        <v>42869</v>
      </c>
      <c r="B1999" s="611">
        <v>42885</v>
      </c>
      <c r="C1999" s="611">
        <v>42870</v>
      </c>
      <c r="D1999" s="612" t="s">
        <v>3084</v>
      </c>
      <c r="E1999" s="612" t="s">
        <v>3044</v>
      </c>
      <c r="F1999" s="612" t="s">
        <v>3045</v>
      </c>
      <c r="G1999" s="612" t="s">
        <v>3046</v>
      </c>
      <c r="H1999" s="613">
        <v>34.799999999999997</v>
      </c>
      <c r="I1999" s="612">
        <v>35</v>
      </c>
      <c r="J1999" s="614">
        <v>0</v>
      </c>
      <c r="K1999" s="613">
        <f t="shared" si="31"/>
        <v>1218</v>
      </c>
      <c r="L1999" s="612" t="s">
        <v>3063</v>
      </c>
      <c r="M1999" s="612" t="s">
        <v>3230</v>
      </c>
      <c r="N1999" s="612" t="s">
        <v>3231</v>
      </c>
      <c r="O1999" s="612" t="s">
        <v>3232</v>
      </c>
      <c r="P1999" s="612" t="s">
        <v>910</v>
      </c>
      <c r="Q1999" s="612" t="s">
        <v>3051</v>
      </c>
    </row>
    <row r="2000" spans="1:17">
      <c r="A2000" s="607">
        <v>43234</v>
      </c>
      <c r="B2000" s="607">
        <v>43295</v>
      </c>
      <c r="C2000" s="607">
        <v>43235</v>
      </c>
      <c r="D2000" s="608" t="s">
        <v>3084</v>
      </c>
      <c r="E2000" s="608" t="s">
        <v>3357</v>
      </c>
      <c r="F2000" s="608" t="s">
        <v>3104</v>
      </c>
      <c r="G2000" s="608" t="s">
        <v>3358</v>
      </c>
      <c r="H2000" s="609">
        <v>31.23</v>
      </c>
      <c r="I2000" s="608">
        <v>63</v>
      </c>
      <c r="J2000" s="610">
        <v>0</v>
      </c>
      <c r="K2000" s="609">
        <f t="shared" si="31"/>
        <v>1967.49</v>
      </c>
      <c r="L2000" s="608" t="s">
        <v>3063</v>
      </c>
      <c r="M2000" s="608" t="s">
        <v>3230</v>
      </c>
      <c r="N2000" s="608" t="s">
        <v>3231</v>
      </c>
      <c r="O2000" s="608" t="s">
        <v>3232</v>
      </c>
      <c r="P2000" s="608" t="s">
        <v>910</v>
      </c>
      <c r="Q2000" s="608" t="s">
        <v>3157</v>
      </c>
    </row>
    <row r="2001" spans="1:17">
      <c r="A2001" s="611">
        <v>42869</v>
      </c>
      <c r="B2001" s="611">
        <v>42881</v>
      </c>
      <c r="C2001" s="611">
        <v>42870</v>
      </c>
      <c r="D2001" s="612" t="s">
        <v>3129</v>
      </c>
      <c r="E2001" s="612" t="s">
        <v>3302</v>
      </c>
      <c r="F2001" s="612" t="s">
        <v>3045</v>
      </c>
      <c r="G2001" s="612" t="s">
        <v>3303</v>
      </c>
      <c r="H2001" s="613">
        <v>36</v>
      </c>
      <c r="I2001" s="612">
        <v>30</v>
      </c>
      <c r="J2001" s="614">
        <v>0</v>
      </c>
      <c r="K2001" s="613">
        <f t="shared" si="31"/>
        <v>1080</v>
      </c>
      <c r="L2001" s="612" t="s">
        <v>3072</v>
      </c>
      <c r="M2001" s="612" t="s">
        <v>3073</v>
      </c>
      <c r="N2001" s="612" t="s">
        <v>3074</v>
      </c>
      <c r="O2001" s="612" t="s">
        <v>3075</v>
      </c>
      <c r="P2001" s="612" t="s">
        <v>988</v>
      </c>
      <c r="Q2001" s="612" t="s">
        <v>3099</v>
      </c>
    </row>
    <row r="2002" spans="1:17">
      <c r="A2002" s="607">
        <v>42138</v>
      </c>
      <c r="B2002" s="607">
        <v>42154</v>
      </c>
      <c r="C2002" s="607">
        <v>42140</v>
      </c>
      <c r="D2002" s="608" t="s">
        <v>3129</v>
      </c>
      <c r="E2002" s="608" t="s">
        <v>3265</v>
      </c>
      <c r="F2002" s="608" t="s">
        <v>3104</v>
      </c>
      <c r="G2002" s="608" t="s">
        <v>3266</v>
      </c>
      <c r="H2002" s="609">
        <v>9.1999999999999993</v>
      </c>
      <c r="I2002" s="608">
        <v>35</v>
      </c>
      <c r="J2002" s="610">
        <v>0</v>
      </c>
      <c r="K2002" s="609">
        <f t="shared" si="31"/>
        <v>322</v>
      </c>
      <c r="L2002" s="608" t="s">
        <v>3072</v>
      </c>
      <c r="M2002" s="608" t="s">
        <v>3073</v>
      </c>
      <c r="N2002" s="608" t="s">
        <v>3074</v>
      </c>
      <c r="O2002" s="608" t="s">
        <v>3075</v>
      </c>
      <c r="P2002" s="608" t="s">
        <v>988</v>
      </c>
      <c r="Q2002" s="608" t="s">
        <v>3106</v>
      </c>
    </row>
    <row r="2003" spans="1:17">
      <c r="A2003" s="611">
        <v>42138</v>
      </c>
      <c r="B2003" s="611">
        <v>42169</v>
      </c>
      <c r="C2003" s="611">
        <v>42147</v>
      </c>
      <c r="D2003" s="612" t="s">
        <v>3158</v>
      </c>
      <c r="E2003" s="612" t="s">
        <v>3189</v>
      </c>
      <c r="F2003" s="612" t="s">
        <v>3061</v>
      </c>
      <c r="G2003" s="612" t="s">
        <v>3190</v>
      </c>
      <c r="H2003" s="613">
        <v>30</v>
      </c>
      <c r="I2003" s="612">
        <v>4</v>
      </c>
      <c r="J2003" s="614">
        <v>0</v>
      </c>
      <c r="K2003" s="613">
        <f t="shared" si="31"/>
        <v>120</v>
      </c>
      <c r="L2003" s="612" t="s">
        <v>3072</v>
      </c>
      <c r="M2003" s="612" t="s">
        <v>3291</v>
      </c>
      <c r="N2003" s="612" t="s">
        <v>3292</v>
      </c>
      <c r="O2003" s="612" t="s">
        <v>186</v>
      </c>
      <c r="P2003" s="612" t="s">
        <v>389</v>
      </c>
      <c r="Q2003" s="612" t="s">
        <v>3191</v>
      </c>
    </row>
    <row r="2004" spans="1:17">
      <c r="A2004" s="607">
        <v>42869</v>
      </c>
      <c r="B2004" s="607">
        <v>42873</v>
      </c>
      <c r="C2004" s="607">
        <v>42872</v>
      </c>
      <c r="D2004" s="608" t="s">
        <v>3158</v>
      </c>
      <c r="E2004" s="608" t="s">
        <v>3225</v>
      </c>
      <c r="F2004" s="608" t="s">
        <v>3108</v>
      </c>
      <c r="G2004" s="608" t="s">
        <v>3226</v>
      </c>
      <c r="H2004" s="609">
        <v>46</v>
      </c>
      <c r="I2004" s="608">
        <v>30</v>
      </c>
      <c r="J2004" s="610">
        <v>0</v>
      </c>
      <c r="K2004" s="609">
        <f t="shared" si="31"/>
        <v>1380</v>
      </c>
      <c r="L2004" s="608" t="s">
        <v>3072</v>
      </c>
      <c r="M2004" s="608" t="s">
        <v>3291</v>
      </c>
      <c r="N2004" s="608" t="s">
        <v>3292</v>
      </c>
      <c r="O2004" s="608" t="s">
        <v>186</v>
      </c>
      <c r="P2004" s="608" t="s">
        <v>389</v>
      </c>
      <c r="Q2004" s="608" t="s">
        <v>3055</v>
      </c>
    </row>
    <row r="2005" spans="1:17">
      <c r="A2005" s="611">
        <v>43235</v>
      </c>
      <c r="B2005" s="611">
        <v>43269</v>
      </c>
      <c r="C2005" s="611">
        <v>43237</v>
      </c>
      <c r="D2005" s="612" t="s">
        <v>3071</v>
      </c>
      <c r="E2005" s="612" t="s">
        <v>3094</v>
      </c>
      <c r="F2005" s="612" t="s">
        <v>3045</v>
      </c>
      <c r="G2005" s="612" t="s">
        <v>3095</v>
      </c>
      <c r="H2005" s="613">
        <v>2.5</v>
      </c>
      <c r="I2005" s="612">
        <v>30</v>
      </c>
      <c r="J2005" s="614">
        <v>0</v>
      </c>
      <c r="K2005" s="613">
        <f t="shared" si="31"/>
        <v>75</v>
      </c>
      <c r="L2005" s="612" t="s">
        <v>3063</v>
      </c>
      <c r="M2005" s="612" t="s">
        <v>3394</v>
      </c>
      <c r="N2005" s="612" t="s">
        <v>3395</v>
      </c>
      <c r="O2005" s="612" t="s">
        <v>186</v>
      </c>
      <c r="P2005" s="612" t="s">
        <v>389</v>
      </c>
      <c r="Q2005" s="612" t="s">
        <v>3099</v>
      </c>
    </row>
    <row r="2006" spans="1:17">
      <c r="A2006" s="607">
        <v>42505</v>
      </c>
      <c r="B2006" s="607">
        <v>42511</v>
      </c>
      <c r="C2006" s="607">
        <v>42515</v>
      </c>
      <c r="D2006" s="608" t="s">
        <v>3071</v>
      </c>
      <c r="E2006" s="608" t="s">
        <v>3080</v>
      </c>
      <c r="F2006" s="608" t="s">
        <v>3081</v>
      </c>
      <c r="G2006" s="608" t="s">
        <v>3082</v>
      </c>
      <c r="H2006" s="609">
        <v>21.05</v>
      </c>
      <c r="I2006" s="608">
        <v>21</v>
      </c>
      <c r="J2006" s="610">
        <v>0</v>
      </c>
      <c r="K2006" s="609">
        <f t="shared" si="31"/>
        <v>442.05</v>
      </c>
      <c r="L2006" s="608" t="s">
        <v>3063</v>
      </c>
      <c r="M2006" s="608" t="s">
        <v>3394</v>
      </c>
      <c r="N2006" s="608" t="s">
        <v>3395</v>
      </c>
      <c r="O2006" s="608" t="s">
        <v>186</v>
      </c>
      <c r="P2006" s="608" t="s">
        <v>389</v>
      </c>
      <c r="Q2006" s="608" t="s">
        <v>3083</v>
      </c>
    </row>
    <row r="2007" spans="1:17">
      <c r="A2007" s="611">
        <v>42505</v>
      </c>
      <c r="B2007" s="611">
        <v>42581</v>
      </c>
      <c r="C2007" s="611">
        <v>42505</v>
      </c>
      <c r="D2007" s="612" t="s">
        <v>3071</v>
      </c>
      <c r="E2007" s="612" t="s">
        <v>3357</v>
      </c>
      <c r="F2007" s="612" t="s">
        <v>3104</v>
      </c>
      <c r="G2007" s="612" t="s">
        <v>3358</v>
      </c>
      <c r="H2007" s="613">
        <v>31.23</v>
      </c>
      <c r="I2007" s="612">
        <v>12</v>
      </c>
      <c r="J2007" s="614">
        <v>0</v>
      </c>
      <c r="K2007" s="613">
        <f t="shared" si="31"/>
        <v>374.76</v>
      </c>
      <c r="L2007" s="612" t="s">
        <v>3063</v>
      </c>
      <c r="M2007" s="612" t="s">
        <v>3394</v>
      </c>
      <c r="N2007" s="612" t="s">
        <v>3395</v>
      </c>
      <c r="O2007" s="612" t="s">
        <v>186</v>
      </c>
      <c r="P2007" s="612" t="s">
        <v>389</v>
      </c>
      <c r="Q2007" s="612" t="s">
        <v>3157</v>
      </c>
    </row>
    <row r="2008" spans="1:17">
      <c r="A2008" s="607">
        <v>42505</v>
      </c>
      <c r="B2008" s="607">
        <v>42555</v>
      </c>
      <c r="C2008" s="607">
        <v>42505</v>
      </c>
      <c r="D2008" s="608" t="s">
        <v>3071</v>
      </c>
      <c r="E2008" s="608" t="s">
        <v>3235</v>
      </c>
      <c r="F2008" s="608" t="s">
        <v>3045</v>
      </c>
      <c r="G2008" s="608" t="s">
        <v>3206</v>
      </c>
      <c r="H2008" s="609">
        <v>21.5</v>
      </c>
      <c r="I2008" s="608">
        <v>50</v>
      </c>
      <c r="J2008" s="610">
        <v>0</v>
      </c>
      <c r="K2008" s="609">
        <f t="shared" si="31"/>
        <v>1075</v>
      </c>
      <c r="L2008" s="608" t="s">
        <v>3063</v>
      </c>
      <c r="M2008" s="608" t="s">
        <v>3394</v>
      </c>
      <c r="N2008" s="608" t="s">
        <v>3395</v>
      </c>
      <c r="O2008" s="608" t="s">
        <v>186</v>
      </c>
      <c r="P2008" s="608" t="s">
        <v>389</v>
      </c>
      <c r="Q2008" s="608" t="s">
        <v>3099</v>
      </c>
    </row>
    <row r="2009" spans="1:17">
      <c r="A2009" s="611">
        <v>43235</v>
      </c>
      <c r="B2009" s="611">
        <v>43328</v>
      </c>
      <c r="C2009" s="611">
        <v>43235</v>
      </c>
      <c r="D2009" s="612" t="s">
        <v>3059</v>
      </c>
      <c r="E2009" s="612" t="s">
        <v>3273</v>
      </c>
      <c r="F2009" s="612" t="s">
        <v>3108</v>
      </c>
      <c r="G2009" s="612" t="s">
        <v>3274</v>
      </c>
      <c r="H2009" s="613">
        <v>18</v>
      </c>
      <c r="I2009" s="612">
        <v>10</v>
      </c>
      <c r="J2009" s="614">
        <v>0.1</v>
      </c>
      <c r="K2009" s="613">
        <f t="shared" si="31"/>
        <v>180</v>
      </c>
      <c r="L2009" s="612" t="s">
        <v>3047</v>
      </c>
      <c r="M2009" s="612" t="s">
        <v>3207</v>
      </c>
      <c r="N2009" s="612" t="s">
        <v>3208</v>
      </c>
      <c r="O2009" s="612" t="s">
        <v>3209</v>
      </c>
      <c r="P2009" s="612" t="s">
        <v>1373</v>
      </c>
      <c r="Q2009" s="612" t="s">
        <v>3135</v>
      </c>
    </row>
    <row r="2010" spans="1:17">
      <c r="A2010" s="607">
        <v>43235</v>
      </c>
      <c r="B2010" s="607">
        <v>43304</v>
      </c>
      <c r="C2010" s="607">
        <v>43242</v>
      </c>
      <c r="D2010" s="608" t="s">
        <v>3059</v>
      </c>
      <c r="E2010" s="608" t="s">
        <v>3241</v>
      </c>
      <c r="F2010" s="608" t="s">
        <v>3077</v>
      </c>
      <c r="G2010" s="608" t="s">
        <v>3242</v>
      </c>
      <c r="H2010" s="609">
        <v>6</v>
      </c>
      <c r="I2010" s="608">
        <v>20</v>
      </c>
      <c r="J2010" s="610">
        <v>0.1</v>
      </c>
      <c r="K2010" s="609">
        <f t="shared" si="31"/>
        <v>120</v>
      </c>
      <c r="L2010" s="608" t="s">
        <v>3047</v>
      </c>
      <c r="M2010" s="608" t="s">
        <v>3207</v>
      </c>
      <c r="N2010" s="608" t="s">
        <v>3208</v>
      </c>
      <c r="O2010" s="608" t="s">
        <v>3209</v>
      </c>
      <c r="P2010" s="608" t="s">
        <v>1373</v>
      </c>
      <c r="Q2010" s="608" t="s">
        <v>3070</v>
      </c>
    </row>
    <row r="2011" spans="1:17">
      <c r="A2011" s="611">
        <v>42505</v>
      </c>
      <c r="B2011" s="611">
        <v>42518</v>
      </c>
      <c r="C2011" s="611">
        <v>42508</v>
      </c>
      <c r="D2011" s="612" t="s">
        <v>3071</v>
      </c>
      <c r="E2011" s="612" t="s">
        <v>3300</v>
      </c>
      <c r="F2011" s="612" t="s">
        <v>3077</v>
      </c>
      <c r="G2011" s="612" t="s">
        <v>3301</v>
      </c>
      <c r="H2011" s="613">
        <v>62.5</v>
      </c>
      <c r="I2011" s="612">
        <v>8</v>
      </c>
      <c r="J2011" s="614">
        <v>0</v>
      </c>
      <c r="K2011" s="613">
        <f t="shared" si="31"/>
        <v>500</v>
      </c>
      <c r="L2011" s="612" t="s">
        <v>3063</v>
      </c>
      <c r="M2011" s="612" t="s">
        <v>3435</v>
      </c>
      <c r="N2011" s="612" t="s">
        <v>3436</v>
      </c>
      <c r="O2011" s="612" t="s">
        <v>3437</v>
      </c>
      <c r="P2011" s="612" t="s">
        <v>1743</v>
      </c>
      <c r="Q2011" s="612" t="s">
        <v>3139</v>
      </c>
    </row>
    <row r="2012" spans="1:17">
      <c r="A2012" s="607">
        <v>42139</v>
      </c>
      <c r="B2012" s="607">
        <v>42231</v>
      </c>
      <c r="C2012" s="607">
        <v>42140</v>
      </c>
      <c r="D2012" s="608" t="s">
        <v>3071</v>
      </c>
      <c r="E2012" s="608" t="s">
        <v>3060</v>
      </c>
      <c r="F2012" s="608" t="s">
        <v>3061</v>
      </c>
      <c r="G2012" s="608" t="s">
        <v>3062</v>
      </c>
      <c r="H2012" s="609">
        <v>53</v>
      </c>
      <c r="I2012" s="608">
        <v>10</v>
      </c>
      <c r="J2012" s="610">
        <v>0</v>
      </c>
      <c r="K2012" s="609">
        <f t="shared" si="31"/>
        <v>530</v>
      </c>
      <c r="L2012" s="608" t="s">
        <v>3063</v>
      </c>
      <c r="M2012" s="608" t="s">
        <v>3435</v>
      </c>
      <c r="N2012" s="608" t="s">
        <v>3436</v>
      </c>
      <c r="O2012" s="608" t="s">
        <v>3437</v>
      </c>
      <c r="P2012" s="608" t="s">
        <v>1743</v>
      </c>
      <c r="Q2012" s="608" t="s">
        <v>3067</v>
      </c>
    </row>
    <row r="2013" spans="1:17">
      <c r="A2013" s="611">
        <v>42140</v>
      </c>
      <c r="B2013" s="611">
        <v>42226</v>
      </c>
      <c r="C2013" s="611">
        <v>42140</v>
      </c>
      <c r="D2013" s="612" t="s">
        <v>3158</v>
      </c>
      <c r="E2013" s="612" t="s">
        <v>3177</v>
      </c>
      <c r="F2013" s="612" t="s">
        <v>3104</v>
      </c>
      <c r="G2013" s="612" t="s">
        <v>3178</v>
      </c>
      <c r="H2013" s="613">
        <v>49.3</v>
      </c>
      <c r="I2013" s="612">
        <v>21</v>
      </c>
      <c r="J2013" s="614">
        <v>0.25</v>
      </c>
      <c r="K2013" s="613">
        <f t="shared" si="31"/>
        <v>1035.3</v>
      </c>
      <c r="L2013" s="612" t="s">
        <v>3063</v>
      </c>
      <c r="M2013" s="612" t="s">
        <v>3417</v>
      </c>
      <c r="N2013" s="612" t="s">
        <v>3418</v>
      </c>
      <c r="O2013" s="612" t="s">
        <v>3419</v>
      </c>
      <c r="P2013" s="612" t="s">
        <v>859</v>
      </c>
      <c r="Q2013" s="612" t="s">
        <v>3179</v>
      </c>
    </row>
    <row r="2014" spans="1:17">
      <c r="A2014" s="607">
        <v>43236</v>
      </c>
      <c r="B2014" s="607">
        <v>43312</v>
      </c>
      <c r="C2014" s="607">
        <v>43243</v>
      </c>
      <c r="D2014" s="608" t="s">
        <v>3158</v>
      </c>
      <c r="E2014" s="608" t="s">
        <v>3126</v>
      </c>
      <c r="F2014" s="608" t="s">
        <v>3108</v>
      </c>
      <c r="G2014" s="608" t="s">
        <v>3127</v>
      </c>
      <c r="H2014" s="609">
        <v>4.5</v>
      </c>
      <c r="I2014" s="608">
        <v>30</v>
      </c>
      <c r="J2014" s="610">
        <v>0.25</v>
      </c>
      <c r="K2014" s="609">
        <f t="shared" si="31"/>
        <v>135</v>
      </c>
      <c r="L2014" s="608" t="s">
        <v>3063</v>
      </c>
      <c r="M2014" s="608" t="s">
        <v>3417</v>
      </c>
      <c r="N2014" s="608" t="s">
        <v>3418</v>
      </c>
      <c r="O2014" s="608" t="s">
        <v>3419</v>
      </c>
      <c r="P2014" s="608" t="s">
        <v>859</v>
      </c>
      <c r="Q2014" s="608" t="s">
        <v>3128</v>
      </c>
    </row>
    <row r="2015" spans="1:17">
      <c r="A2015" s="611">
        <v>42506</v>
      </c>
      <c r="B2015" s="611">
        <v>42604</v>
      </c>
      <c r="C2015" s="611">
        <v>42508</v>
      </c>
      <c r="D2015" s="612" t="s">
        <v>3199</v>
      </c>
      <c r="E2015" s="612" t="s">
        <v>3136</v>
      </c>
      <c r="F2015" s="612" t="s">
        <v>3045</v>
      </c>
      <c r="G2015" s="612" t="s">
        <v>3117</v>
      </c>
      <c r="H2015" s="613">
        <v>55</v>
      </c>
      <c r="I2015" s="612">
        <v>24</v>
      </c>
      <c r="J2015" s="614">
        <v>0</v>
      </c>
      <c r="K2015" s="613">
        <f t="shared" si="31"/>
        <v>1320</v>
      </c>
      <c r="L2015" s="612" t="s">
        <v>3063</v>
      </c>
      <c r="M2015" s="612" t="s">
        <v>3344</v>
      </c>
      <c r="N2015" s="612" t="s">
        <v>3345</v>
      </c>
      <c r="O2015" s="612" t="s">
        <v>3346</v>
      </c>
      <c r="P2015" s="612" t="s">
        <v>910</v>
      </c>
      <c r="Q2015" s="612" t="s">
        <v>3102</v>
      </c>
    </row>
    <row r="2016" spans="1:17">
      <c r="A2016" s="607">
        <v>43236</v>
      </c>
      <c r="B2016" s="607">
        <v>43315</v>
      </c>
      <c r="C2016" s="607">
        <v>43238</v>
      </c>
      <c r="D2016" s="608" t="s">
        <v>3199</v>
      </c>
      <c r="E2016" s="608" t="s">
        <v>3122</v>
      </c>
      <c r="F2016" s="608" t="s">
        <v>3123</v>
      </c>
      <c r="G2016" s="608" t="s">
        <v>3124</v>
      </c>
      <c r="H2016" s="609">
        <v>24</v>
      </c>
      <c r="I2016" s="608">
        <v>35</v>
      </c>
      <c r="J2016" s="610">
        <v>0</v>
      </c>
      <c r="K2016" s="609">
        <f t="shared" si="31"/>
        <v>840</v>
      </c>
      <c r="L2016" s="608" t="s">
        <v>3063</v>
      </c>
      <c r="M2016" s="608" t="s">
        <v>3344</v>
      </c>
      <c r="N2016" s="608" t="s">
        <v>3345</v>
      </c>
      <c r="O2016" s="608" t="s">
        <v>3346</v>
      </c>
      <c r="P2016" s="608" t="s">
        <v>910</v>
      </c>
      <c r="Q2016" s="608" t="s">
        <v>3125</v>
      </c>
    </row>
    <row r="2017" spans="1:17">
      <c r="A2017" s="611">
        <v>42140</v>
      </c>
      <c r="B2017" s="611">
        <v>42159</v>
      </c>
      <c r="C2017" s="611">
        <v>42150</v>
      </c>
      <c r="D2017" s="612" t="s">
        <v>3071</v>
      </c>
      <c r="E2017" s="612" t="s">
        <v>3192</v>
      </c>
      <c r="F2017" s="612" t="s">
        <v>3053</v>
      </c>
      <c r="G2017" s="612" t="s">
        <v>3092</v>
      </c>
      <c r="H2017" s="613">
        <v>38</v>
      </c>
      <c r="I2017" s="612">
        <v>20</v>
      </c>
      <c r="J2017" s="614">
        <v>0</v>
      </c>
      <c r="K2017" s="613">
        <f t="shared" si="31"/>
        <v>760</v>
      </c>
      <c r="L2017" s="612" t="s">
        <v>3063</v>
      </c>
      <c r="M2017" s="612" t="s">
        <v>3118</v>
      </c>
      <c r="N2017" s="612" t="s">
        <v>3119</v>
      </c>
      <c r="O2017" s="612" t="s">
        <v>3120</v>
      </c>
      <c r="P2017" s="612" t="s">
        <v>930</v>
      </c>
      <c r="Q2017" s="612" t="s">
        <v>3093</v>
      </c>
    </row>
    <row r="2018" spans="1:17">
      <c r="A2018" s="607">
        <v>43236</v>
      </c>
      <c r="B2018" s="607">
        <v>43244</v>
      </c>
      <c r="C2018" s="607">
        <v>43241</v>
      </c>
      <c r="D2018" s="608" t="s">
        <v>3071</v>
      </c>
      <c r="E2018" s="608" t="s">
        <v>3255</v>
      </c>
      <c r="F2018" s="608" t="s">
        <v>3081</v>
      </c>
      <c r="G2018" s="608" t="s">
        <v>3256</v>
      </c>
      <c r="H2018" s="609">
        <v>43.9</v>
      </c>
      <c r="I2018" s="608">
        <v>12</v>
      </c>
      <c r="J2018" s="610">
        <v>0</v>
      </c>
      <c r="K2018" s="609">
        <f t="shared" si="31"/>
        <v>526.79999999999995</v>
      </c>
      <c r="L2018" s="608" t="s">
        <v>3063</v>
      </c>
      <c r="M2018" s="608" t="s">
        <v>3118</v>
      </c>
      <c r="N2018" s="608" t="s">
        <v>3119</v>
      </c>
      <c r="O2018" s="608" t="s">
        <v>3120</v>
      </c>
      <c r="P2018" s="608" t="s">
        <v>930</v>
      </c>
      <c r="Q2018" s="608" t="s">
        <v>3139</v>
      </c>
    </row>
    <row r="2019" spans="1:17">
      <c r="A2019" s="611">
        <v>42507</v>
      </c>
      <c r="B2019" s="611">
        <v>42591</v>
      </c>
      <c r="C2019" s="611">
        <v>42509</v>
      </c>
      <c r="D2019" s="612" t="s">
        <v>3288</v>
      </c>
      <c r="E2019" s="612" t="s">
        <v>3136</v>
      </c>
      <c r="F2019" s="612" t="s">
        <v>3045</v>
      </c>
      <c r="G2019" s="612" t="s">
        <v>3117</v>
      </c>
      <c r="H2019" s="613">
        <v>55</v>
      </c>
      <c r="I2019" s="612">
        <v>100</v>
      </c>
      <c r="J2019" s="614">
        <v>0.25</v>
      </c>
      <c r="K2019" s="613">
        <f t="shared" si="31"/>
        <v>5500</v>
      </c>
      <c r="L2019" s="612" t="s">
        <v>3072</v>
      </c>
      <c r="M2019" s="612" t="s">
        <v>3347</v>
      </c>
      <c r="N2019" s="612" t="s">
        <v>3348</v>
      </c>
      <c r="O2019" s="612" t="s">
        <v>3349</v>
      </c>
      <c r="P2019" s="612" t="s">
        <v>3188</v>
      </c>
      <c r="Q2019" s="612" t="s">
        <v>3102</v>
      </c>
    </row>
    <row r="2020" spans="1:17">
      <c r="A2020" s="607">
        <v>42141</v>
      </c>
      <c r="B2020" s="607">
        <v>42190</v>
      </c>
      <c r="C2020" s="607">
        <v>42147</v>
      </c>
      <c r="D2020" s="608" t="s">
        <v>3288</v>
      </c>
      <c r="E2020" s="608" t="s">
        <v>3159</v>
      </c>
      <c r="F2020" s="608" t="s">
        <v>3081</v>
      </c>
      <c r="G2020" s="608" t="s">
        <v>3160</v>
      </c>
      <c r="H2020" s="609">
        <v>21.35</v>
      </c>
      <c r="I2020" s="608">
        <v>70</v>
      </c>
      <c r="J2020" s="610">
        <v>0</v>
      </c>
      <c r="K2020" s="609">
        <f t="shared" si="31"/>
        <v>1494.5</v>
      </c>
      <c r="L2020" s="608" t="s">
        <v>3072</v>
      </c>
      <c r="M2020" s="608" t="s">
        <v>3347</v>
      </c>
      <c r="N2020" s="608" t="s">
        <v>3348</v>
      </c>
      <c r="O2020" s="608" t="s">
        <v>3349</v>
      </c>
      <c r="P2020" s="608" t="s">
        <v>3188</v>
      </c>
      <c r="Q2020" s="608" t="s">
        <v>3083</v>
      </c>
    </row>
    <row r="2021" spans="1:17">
      <c r="A2021" s="611">
        <v>42872</v>
      </c>
      <c r="B2021" s="611">
        <v>42972</v>
      </c>
      <c r="C2021" s="611">
        <v>42880</v>
      </c>
      <c r="D2021" s="612" t="s">
        <v>3288</v>
      </c>
      <c r="E2021" s="612" t="s">
        <v>3220</v>
      </c>
      <c r="F2021" s="612" t="s">
        <v>3123</v>
      </c>
      <c r="G2021" s="612" t="s">
        <v>3221</v>
      </c>
      <c r="H2021" s="613">
        <v>123.79</v>
      </c>
      <c r="I2021" s="612">
        <v>60</v>
      </c>
      <c r="J2021" s="614">
        <v>0.25</v>
      </c>
      <c r="K2021" s="613">
        <f t="shared" si="31"/>
        <v>7427.4000000000005</v>
      </c>
      <c r="L2021" s="612" t="s">
        <v>3072</v>
      </c>
      <c r="M2021" s="612" t="s">
        <v>3347</v>
      </c>
      <c r="N2021" s="612" t="s">
        <v>3348</v>
      </c>
      <c r="O2021" s="612" t="s">
        <v>3349</v>
      </c>
      <c r="P2021" s="612" t="s">
        <v>3188</v>
      </c>
      <c r="Q2021" s="612" t="s">
        <v>3150</v>
      </c>
    </row>
    <row r="2022" spans="1:17">
      <c r="A2022" s="607">
        <v>42507</v>
      </c>
      <c r="B2022" s="607">
        <v>42588</v>
      </c>
      <c r="C2022" s="607">
        <v>42515</v>
      </c>
      <c r="D2022" s="608" t="s">
        <v>3288</v>
      </c>
      <c r="E2022" s="608" t="s">
        <v>3130</v>
      </c>
      <c r="F2022" s="608" t="s">
        <v>3108</v>
      </c>
      <c r="G2022" s="608" t="s">
        <v>3131</v>
      </c>
      <c r="H2022" s="609">
        <v>19</v>
      </c>
      <c r="I2022" s="608">
        <v>100</v>
      </c>
      <c r="J2022" s="610">
        <v>0.25</v>
      </c>
      <c r="K2022" s="609">
        <f t="shared" si="31"/>
        <v>1900</v>
      </c>
      <c r="L2022" s="608" t="s">
        <v>3072</v>
      </c>
      <c r="M2022" s="608" t="s">
        <v>3347</v>
      </c>
      <c r="N2022" s="608" t="s">
        <v>3348</v>
      </c>
      <c r="O2022" s="608" t="s">
        <v>3349</v>
      </c>
      <c r="P2022" s="608" t="s">
        <v>3188</v>
      </c>
      <c r="Q2022" s="608" t="s">
        <v>3135</v>
      </c>
    </row>
    <row r="2023" spans="1:17">
      <c r="A2023" s="611">
        <v>42507</v>
      </c>
      <c r="B2023" s="611">
        <v>42557</v>
      </c>
      <c r="C2023" s="611">
        <v>42516</v>
      </c>
      <c r="D2023" s="612" t="s">
        <v>3059</v>
      </c>
      <c r="E2023" s="612" t="s">
        <v>3293</v>
      </c>
      <c r="F2023" s="612" t="s">
        <v>3053</v>
      </c>
      <c r="G2023" s="612" t="s">
        <v>3294</v>
      </c>
      <c r="H2023" s="613">
        <v>33.25</v>
      </c>
      <c r="I2023" s="612">
        <v>20</v>
      </c>
      <c r="J2023" s="614">
        <v>0</v>
      </c>
      <c r="K2023" s="613">
        <f t="shared" si="31"/>
        <v>665</v>
      </c>
      <c r="L2023" s="612" t="s">
        <v>3072</v>
      </c>
      <c r="M2023" s="612" t="s">
        <v>3347</v>
      </c>
      <c r="N2023" s="612" t="s">
        <v>3348</v>
      </c>
      <c r="O2023" s="612" t="s">
        <v>3349</v>
      </c>
      <c r="P2023" s="612" t="s">
        <v>3188</v>
      </c>
      <c r="Q2023" s="612" t="s">
        <v>3150</v>
      </c>
    </row>
    <row r="2024" spans="1:17">
      <c r="A2024" s="607">
        <v>42141</v>
      </c>
      <c r="B2024" s="607">
        <v>42205</v>
      </c>
      <c r="C2024" s="607">
        <v>42143</v>
      </c>
      <c r="D2024" s="608" t="s">
        <v>3059</v>
      </c>
      <c r="E2024" s="608" t="s">
        <v>3273</v>
      </c>
      <c r="F2024" s="608" t="s">
        <v>3108</v>
      </c>
      <c r="G2024" s="608" t="s">
        <v>3274</v>
      </c>
      <c r="H2024" s="609">
        <v>18</v>
      </c>
      <c r="I2024" s="608">
        <v>45</v>
      </c>
      <c r="J2024" s="610">
        <v>0</v>
      </c>
      <c r="K2024" s="609">
        <f t="shared" si="31"/>
        <v>810</v>
      </c>
      <c r="L2024" s="608" t="s">
        <v>3072</v>
      </c>
      <c r="M2024" s="608" t="s">
        <v>3347</v>
      </c>
      <c r="N2024" s="608" t="s">
        <v>3348</v>
      </c>
      <c r="O2024" s="608" t="s">
        <v>3349</v>
      </c>
      <c r="P2024" s="608" t="s">
        <v>3188</v>
      </c>
      <c r="Q2024" s="608" t="s">
        <v>3135</v>
      </c>
    </row>
    <row r="2025" spans="1:17">
      <c r="A2025" s="611">
        <v>42872</v>
      </c>
      <c r="B2025" s="611">
        <v>42950</v>
      </c>
      <c r="C2025" s="611">
        <v>42872</v>
      </c>
      <c r="D2025" s="612" t="s">
        <v>3059</v>
      </c>
      <c r="E2025" s="612" t="s">
        <v>3235</v>
      </c>
      <c r="F2025" s="612" t="s">
        <v>3045</v>
      </c>
      <c r="G2025" s="612" t="s">
        <v>3206</v>
      </c>
      <c r="H2025" s="613">
        <v>21.5</v>
      </c>
      <c r="I2025" s="612">
        <v>16</v>
      </c>
      <c r="J2025" s="614">
        <v>0</v>
      </c>
      <c r="K2025" s="613">
        <f t="shared" si="31"/>
        <v>344</v>
      </c>
      <c r="L2025" s="612" t="s">
        <v>3072</v>
      </c>
      <c r="M2025" s="612" t="s">
        <v>3347</v>
      </c>
      <c r="N2025" s="612" t="s">
        <v>3348</v>
      </c>
      <c r="O2025" s="612" t="s">
        <v>3349</v>
      </c>
      <c r="P2025" s="612" t="s">
        <v>3188</v>
      </c>
      <c r="Q2025" s="612" t="s">
        <v>3099</v>
      </c>
    </row>
    <row r="2026" spans="1:17">
      <c r="A2026" s="607">
        <v>42507</v>
      </c>
      <c r="B2026" s="607">
        <v>42590</v>
      </c>
      <c r="C2026" s="607">
        <v>42513</v>
      </c>
      <c r="D2026" s="608" t="s">
        <v>3059</v>
      </c>
      <c r="E2026" s="608" t="s">
        <v>3241</v>
      </c>
      <c r="F2026" s="608" t="s">
        <v>3077</v>
      </c>
      <c r="G2026" s="608" t="s">
        <v>3242</v>
      </c>
      <c r="H2026" s="609">
        <v>6</v>
      </c>
      <c r="I2026" s="608">
        <v>80</v>
      </c>
      <c r="J2026" s="610">
        <v>0</v>
      </c>
      <c r="K2026" s="609">
        <f t="shared" si="31"/>
        <v>480</v>
      </c>
      <c r="L2026" s="608" t="s">
        <v>3072</v>
      </c>
      <c r="M2026" s="608" t="s">
        <v>3347</v>
      </c>
      <c r="N2026" s="608" t="s">
        <v>3348</v>
      </c>
      <c r="O2026" s="608" t="s">
        <v>3349</v>
      </c>
      <c r="P2026" s="608" t="s">
        <v>3188</v>
      </c>
      <c r="Q2026" s="608" t="s">
        <v>3070</v>
      </c>
    </row>
    <row r="2027" spans="1:17">
      <c r="A2027" s="611">
        <v>42872</v>
      </c>
      <c r="B2027" s="611">
        <v>42900</v>
      </c>
      <c r="C2027" s="611">
        <v>42877</v>
      </c>
      <c r="D2027" s="612" t="s">
        <v>3059</v>
      </c>
      <c r="E2027" s="612" t="s">
        <v>3126</v>
      </c>
      <c r="F2027" s="612" t="s">
        <v>3108</v>
      </c>
      <c r="G2027" s="612" t="s">
        <v>3127</v>
      </c>
      <c r="H2027" s="613">
        <v>4.5</v>
      </c>
      <c r="I2027" s="612">
        <v>21</v>
      </c>
      <c r="J2027" s="614">
        <v>0</v>
      </c>
      <c r="K2027" s="613">
        <f t="shared" si="31"/>
        <v>94.5</v>
      </c>
      <c r="L2027" s="612" t="s">
        <v>3072</v>
      </c>
      <c r="M2027" s="612" t="s">
        <v>3347</v>
      </c>
      <c r="N2027" s="612" t="s">
        <v>3348</v>
      </c>
      <c r="O2027" s="612" t="s">
        <v>3349</v>
      </c>
      <c r="P2027" s="612" t="s">
        <v>3188</v>
      </c>
      <c r="Q2027" s="612" t="s">
        <v>3128</v>
      </c>
    </row>
    <row r="2028" spans="1:17">
      <c r="A2028" s="607">
        <v>42141</v>
      </c>
      <c r="B2028" s="607">
        <v>42150</v>
      </c>
      <c r="C2028" s="607">
        <v>42142</v>
      </c>
      <c r="D2028" s="608" t="s">
        <v>3199</v>
      </c>
      <c r="E2028" s="608" t="s">
        <v>3355</v>
      </c>
      <c r="F2028" s="608" t="s">
        <v>3108</v>
      </c>
      <c r="G2028" s="608" t="s">
        <v>3356</v>
      </c>
      <c r="H2028" s="609">
        <v>263.5</v>
      </c>
      <c r="I2028" s="608">
        <v>25</v>
      </c>
      <c r="J2028" s="610">
        <v>0</v>
      </c>
      <c r="K2028" s="609">
        <f t="shared" si="31"/>
        <v>6587.5</v>
      </c>
      <c r="L2028" s="608" t="s">
        <v>3047</v>
      </c>
      <c r="M2028" s="608" t="s">
        <v>3222</v>
      </c>
      <c r="N2028" s="608" t="s">
        <v>3223</v>
      </c>
      <c r="O2028" s="608" t="s">
        <v>3224</v>
      </c>
      <c r="P2028" s="608" t="s">
        <v>3188</v>
      </c>
      <c r="Q2028" s="608" t="s">
        <v>3110</v>
      </c>
    </row>
    <row r="2029" spans="1:17">
      <c r="A2029" s="611">
        <v>42141</v>
      </c>
      <c r="B2029" s="611">
        <v>42239</v>
      </c>
      <c r="C2029" s="611">
        <v>42150</v>
      </c>
      <c r="D2029" s="612" t="s">
        <v>3199</v>
      </c>
      <c r="E2029" s="612" t="s">
        <v>3140</v>
      </c>
      <c r="F2029" s="612" t="s">
        <v>3077</v>
      </c>
      <c r="G2029" s="612" t="s">
        <v>3141</v>
      </c>
      <c r="H2029" s="613">
        <v>19</v>
      </c>
      <c r="I2029" s="612">
        <v>35</v>
      </c>
      <c r="J2029" s="614">
        <v>0</v>
      </c>
      <c r="K2029" s="613">
        <f t="shared" si="31"/>
        <v>665</v>
      </c>
      <c r="L2029" s="612" t="s">
        <v>3047</v>
      </c>
      <c r="M2029" s="612" t="s">
        <v>3222</v>
      </c>
      <c r="N2029" s="612" t="s">
        <v>3223</v>
      </c>
      <c r="O2029" s="612" t="s">
        <v>3224</v>
      </c>
      <c r="P2029" s="612" t="s">
        <v>3188</v>
      </c>
      <c r="Q2029" s="612" t="s">
        <v>3142</v>
      </c>
    </row>
    <row r="2030" spans="1:17">
      <c r="A2030" s="607">
        <v>42507</v>
      </c>
      <c r="B2030" s="607">
        <v>42510</v>
      </c>
      <c r="C2030" s="607">
        <v>42514</v>
      </c>
      <c r="D2030" s="608" t="s">
        <v>3199</v>
      </c>
      <c r="E2030" s="608" t="s">
        <v>3136</v>
      </c>
      <c r="F2030" s="608" t="s">
        <v>3045</v>
      </c>
      <c r="G2030" s="608" t="s">
        <v>3117</v>
      </c>
      <c r="H2030" s="609">
        <v>55</v>
      </c>
      <c r="I2030" s="608">
        <v>30</v>
      </c>
      <c r="J2030" s="610">
        <v>0</v>
      </c>
      <c r="K2030" s="609">
        <f t="shared" si="31"/>
        <v>1650</v>
      </c>
      <c r="L2030" s="608" t="s">
        <v>3047</v>
      </c>
      <c r="M2030" s="608" t="s">
        <v>3222</v>
      </c>
      <c r="N2030" s="608" t="s">
        <v>3223</v>
      </c>
      <c r="O2030" s="608" t="s">
        <v>3224</v>
      </c>
      <c r="P2030" s="608" t="s">
        <v>3188</v>
      </c>
      <c r="Q2030" s="608" t="s">
        <v>3102</v>
      </c>
    </row>
    <row r="2031" spans="1:17">
      <c r="A2031" s="611">
        <v>42872</v>
      </c>
      <c r="B2031" s="611">
        <v>42892</v>
      </c>
      <c r="C2031" s="611">
        <v>42874</v>
      </c>
      <c r="D2031" s="612" t="s">
        <v>3288</v>
      </c>
      <c r="E2031" s="612" t="s">
        <v>3302</v>
      </c>
      <c r="F2031" s="612" t="s">
        <v>3045</v>
      </c>
      <c r="G2031" s="612" t="s">
        <v>3303</v>
      </c>
      <c r="H2031" s="613">
        <v>36</v>
      </c>
      <c r="I2031" s="612">
        <v>36</v>
      </c>
      <c r="J2031" s="614">
        <v>0.1</v>
      </c>
      <c r="K2031" s="613">
        <f t="shared" si="31"/>
        <v>1296</v>
      </c>
      <c r="L2031" s="612" t="s">
        <v>3047</v>
      </c>
      <c r="M2031" s="612" t="s">
        <v>3132</v>
      </c>
      <c r="N2031" s="612" t="s">
        <v>3133</v>
      </c>
      <c r="O2031" s="612" t="s">
        <v>3134</v>
      </c>
      <c r="P2031" s="612" t="s">
        <v>930</v>
      </c>
      <c r="Q2031" s="612" t="s">
        <v>3099</v>
      </c>
    </row>
    <row r="2032" spans="1:17">
      <c r="A2032" s="607">
        <v>42141</v>
      </c>
      <c r="B2032" s="607">
        <v>42143</v>
      </c>
      <c r="C2032" s="607">
        <v>42148</v>
      </c>
      <c r="D2032" s="608" t="s">
        <v>3288</v>
      </c>
      <c r="E2032" s="608" t="s">
        <v>3143</v>
      </c>
      <c r="F2032" s="608" t="s">
        <v>3123</v>
      </c>
      <c r="G2032" s="608" t="s">
        <v>3144</v>
      </c>
      <c r="H2032" s="609">
        <v>32.799999999999997</v>
      </c>
      <c r="I2032" s="608">
        <v>70</v>
      </c>
      <c r="J2032" s="610">
        <v>0.1</v>
      </c>
      <c r="K2032" s="609">
        <f t="shared" si="31"/>
        <v>2296</v>
      </c>
      <c r="L2032" s="608" t="s">
        <v>3047</v>
      </c>
      <c r="M2032" s="608" t="s">
        <v>3132</v>
      </c>
      <c r="N2032" s="608" t="s">
        <v>3133</v>
      </c>
      <c r="O2032" s="608" t="s">
        <v>3134</v>
      </c>
      <c r="P2032" s="608" t="s">
        <v>930</v>
      </c>
      <c r="Q2032" s="608" t="s">
        <v>3067</v>
      </c>
    </row>
    <row r="2033" spans="1:17">
      <c r="A2033" s="611">
        <v>42510</v>
      </c>
      <c r="B2033" s="611">
        <v>42516</v>
      </c>
      <c r="C2033" s="611">
        <v>42510</v>
      </c>
      <c r="D2033" s="612" t="s">
        <v>3184</v>
      </c>
      <c r="E2033" s="612" t="s">
        <v>3253</v>
      </c>
      <c r="F2033" s="612" t="s">
        <v>3081</v>
      </c>
      <c r="G2033" s="612" t="s">
        <v>3254</v>
      </c>
      <c r="H2033" s="613">
        <v>19.45</v>
      </c>
      <c r="I2033" s="612">
        <v>12</v>
      </c>
      <c r="J2033" s="614">
        <v>0</v>
      </c>
      <c r="K2033" s="613">
        <f t="shared" si="31"/>
        <v>233.39999999999998</v>
      </c>
      <c r="L2033" s="612" t="s">
        <v>3063</v>
      </c>
      <c r="M2033" s="612" t="s">
        <v>3315</v>
      </c>
      <c r="N2033" s="612" t="s">
        <v>3316</v>
      </c>
      <c r="O2033" s="612" t="s">
        <v>3317</v>
      </c>
      <c r="P2033" s="612" t="s">
        <v>3188</v>
      </c>
      <c r="Q2033" s="612" t="s">
        <v>3055</v>
      </c>
    </row>
    <row r="2034" spans="1:17">
      <c r="A2034" s="607">
        <v>42510</v>
      </c>
      <c r="B2034" s="607">
        <v>42533</v>
      </c>
      <c r="C2034" s="607">
        <v>42516</v>
      </c>
      <c r="D2034" s="608" t="s">
        <v>3184</v>
      </c>
      <c r="E2034" s="608" t="s">
        <v>3165</v>
      </c>
      <c r="F2034" s="608" t="s">
        <v>3104</v>
      </c>
      <c r="G2034" s="608" t="s">
        <v>3166</v>
      </c>
      <c r="H2034" s="609">
        <v>10</v>
      </c>
      <c r="I2034" s="608">
        <v>15</v>
      </c>
      <c r="J2034" s="610">
        <v>0.1</v>
      </c>
      <c r="K2034" s="609">
        <f t="shared" si="31"/>
        <v>150</v>
      </c>
      <c r="L2034" s="608" t="s">
        <v>3063</v>
      </c>
      <c r="M2034" s="608" t="s">
        <v>3315</v>
      </c>
      <c r="N2034" s="608" t="s">
        <v>3316</v>
      </c>
      <c r="O2034" s="608" t="s">
        <v>3317</v>
      </c>
      <c r="P2034" s="608" t="s">
        <v>3188</v>
      </c>
      <c r="Q2034" s="608" t="s">
        <v>3106</v>
      </c>
    </row>
    <row r="2035" spans="1:17">
      <c r="A2035" s="611">
        <v>42510</v>
      </c>
      <c r="B2035" s="611">
        <v>42548</v>
      </c>
      <c r="C2035" s="611">
        <v>42518</v>
      </c>
      <c r="D2035" s="612" t="s">
        <v>3184</v>
      </c>
      <c r="E2035" s="612" t="s">
        <v>3431</v>
      </c>
      <c r="F2035" s="612" t="s">
        <v>3081</v>
      </c>
      <c r="G2035" s="612" t="s">
        <v>3432</v>
      </c>
      <c r="H2035" s="613">
        <v>28.5</v>
      </c>
      <c r="I2035" s="612">
        <v>6</v>
      </c>
      <c r="J2035" s="614">
        <v>0</v>
      </c>
      <c r="K2035" s="613">
        <f t="shared" si="31"/>
        <v>171</v>
      </c>
      <c r="L2035" s="612" t="s">
        <v>3063</v>
      </c>
      <c r="M2035" s="612" t="s">
        <v>3315</v>
      </c>
      <c r="N2035" s="612" t="s">
        <v>3316</v>
      </c>
      <c r="O2035" s="612" t="s">
        <v>3317</v>
      </c>
      <c r="P2035" s="612" t="s">
        <v>3188</v>
      </c>
      <c r="Q2035" s="612" t="s">
        <v>3179</v>
      </c>
    </row>
    <row r="2036" spans="1:17">
      <c r="A2036" s="607">
        <v>43240</v>
      </c>
      <c r="B2036" s="607">
        <v>43297</v>
      </c>
      <c r="C2036" s="607">
        <v>43240</v>
      </c>
      <c r="D2036" s="608" t="s">
        <v>3199</v>
      </c>
      <c r="E2036" s="608" t="s">
        <v>3052</v>
      </c>
      <c r="F2036" s="608" t="s">
        <v>3053</v>
      </c>
      <c r="G2036" s="608" t="s">
        <v>3054</v>
      </c>
      <c r="H2036" s="609">
        <v>14</v>
      </c>
      <c r="I2036" s="608">
        <v>30</v>
      </c>
      <c r="J2036" s="610">
        <v>0</v>
      </c>
      <c r="K2036" s="609">
        <f t="shared" si="31"/>
        <v>420</v>
      </c>
      <c r="L2036" s="608" t="s">
        <v>3072</v>
      </c>
      <c r="M2036" s="608" t="s">
        <v>3096</v>
      </c>
      <c r="N2036" s="608" t="s">
        <v>3097</v>
      </c>
      <c r="O2036" s="608" t="s">
        <v>3098</v>
      </c>
      <c r="P2036" s="608" t="s">
        <v>944</v>
      </c>
      <c r="Q2036" s="608" t="s">
        <v>3055</v>
      </c>
    </row>
    <row r="2037" spans="1:17">
      <c r="A2037" s="611">
        <v>43240</v>
      </c>
      <c r="B2037" s="611">
        <v>43249</v>
      </c>
      <c r="C2037" s="611">
        <v>43243</v>
      </c>
      <c r="D2037" s="612" t="s">
        <v>3199</v>
      </c>
      <c r="E2037" s="612" t="s">
        <v>3273</v>
      </c>
      <c r="F2037" s="612" t="s">
        <v>3108</v>
      </c>
      <c r="G2037" s="612" t="s">
        <v>3274</v>
      </c>
      <c r="H2037" s="613">
        <v>18</v>
      </c>
      <c r="I2037" s="612">
        <v>10</v>
      </c>
      <c r="J2037" s="614">
        <v>0</v>
      </c>
      <c r="K2037" s="613">
        <f t="shared" si="31"/>
        <v>180</v>
      </c>
      <c r="L2037" s="612" t="s">
        <v>3072</v>
      </c>
      <c r="M2037" s="612" t="s">
        <v>3096</v>
      </c>
      <c r="N2037" s="612" t="s">
        <v>3097</v>
      </c>
      <c r="O2037" s="612" t="s">
        <v>3098</v>
      </c>
      <c r="P2037" s="612" t="s">
        <v>944</v>
      </c>
      <c r="Q2037" s="612" t="s">
        <v>3135</v>
      </c>
    </row>
    <row r="2038" spans="1:17">
      <c r="A2038" s="607">
        <v>42510</v>
      </c>
      <c r="B2038" s="607">
        <v>42595</v>
      </c>
      <c r="C2038" s="607">
        <v>42513</v>
      </c>
      <c r="D2038" s="608" t="s">
        <v>3199</v>
      </c>
      <c r="E2038" s="608" t="s">
        <v>3286</v>
      </c>
      <c r="F2038" s="608" t="s">
        <v>3123</v>
      </c>
      <c r="G2038" s="608" t="s">
        <v>3287</v>
      </c>
      <c r="H2038" s="609">
        <v>7.45</v>
      </c>
      <c r="I2038" s="608">
        <v>10</v>
      </c>
      <c r="J2038" s="610">
        <v>0</v>
      </c>
      <c r="K2038" s="609">
        <f t="shared" si="31"/>
        <v>74.5</v>
      </c>
      <c r="L2038" s="608" t="s">
        <v>3072</v>
      </c>
      <c r="M2038" s="608" t="s">
        <v>3096</v>
      </c>
      <c r="N2038" s="608" t="s">
        <v>3097</v>
      </c>
      <c r="O2038" s="608" t="s">
        <v>3098</v>
      </c>
      <c r="P2038" s="608" t="s">
        <v>944</v>
      </c>
      <c r="Q2038" s="608" t="s">
        <v>3125</v>
      </c>
    </row>
    <row r="2039" spans="1:17">
      <c r="A2039" s="611">
        <v>43240</v>
      </c>
      <c r="B2039" s="611">
        <v>43307</v>
      </c>
      <c r="C2039" s="611">
        <v>43249</v>
      </c>
      <c r="D2039" s="612" t="s">
        <v>3199</v>
      </c>
      <c r="E2039" s="612" t="s">
        <v>3180</v>
      </c>
      <c r="F2039" s="612" t="s">
        <v>3108</v>
      </c>
      <c r="G2039" s="612" t="s">
        <v>3131</v>
      </c>
      <c r="H2039" s="613">
        <v>18</v>
      </c>
      <c r="I2039" s="612">
        <v>60</v>
      </c>
      <c r="J2039" s="614">
        <v>0</v>
      </c>
      <c r="K2039" s="613">
        <f t="shared" si="31"/>
        <v>1080</v>
      </c>
      <c r="L2039" s="612" t="s">
        <v>3072</v>
      </c>
      <c r="M2039" s="612" t="s">
        <v>3096</v>
      </c>
      <c r="N2039" s="612" t="s">
        <v>3097</v>
      </c>
      <c r="O2039" s="612" t="s">
        <v>3098</v>
      </c>
      <c r="P2039" s="612" t="s">
        <v>944</v>
      </c>
      <c r="Q2039" s="612" t="s">
        <v>3183</v>
      </c>
    </row>
    <row r="2040" spans="1:17">
      <c r="A2040" s="607">
        <v>43240</v>
      </c>
      <c r="B2040" s="607">
        <v>43251</v>
      </c>
      <c r="C2040" s="607">
        <v>43247</v>
      </c>
      <c r="D2040" s="608" t="s">
        <v>3184</v>
      </c>
      <c r="E2040" s="608" t="s">
        <v>3241</v>
      </c>
      <c r="F2040" s="608" t="s">
        <v>3077</v>
      </c>
      <c r="G2040" s="608" t="s">
        <v>3242</v>
      </c>
      <c r="H2040" s="609">
        <v>6</v>
      </c>
      <c r="I2040" s="608">
        <v>7</v>
      </c>
      <c r="J2040" s="610">
        <v>0</v>
      </c>
      <c r="K2040" s="609">
        <f t="shared" si="31"/>
        <v>42</v>
      </c>
      <c r="L2040" s="608" t="s">
        <v>3047</v>
      </c>
      <c r="M2040" s="608" t="s">
        <v>3391</v>
      </c>
      <c r="N2040" s="608" t="s">
        <v>3392</v>
      </c>
      <c r="O2040" s="608" t="s">
        <v>3393</v>
      </c>
      <c r="P2040" s="608" t="s">
        <v>910</v>
      </c>
      <c r="Q2040" s="608" t="s">
        <v>3070</v>
      </c>
    </row>
    <row r="2041" spans="1:17">
      <c r="A2041" s="611">
        <v>42875</v>
      </c>
      <c r="B2041" s="611">
        <v>42889</v>
      </c>
      <c r="C2041" s="611">
        <v>42883</v>
      </c>
      <c r="D2041" s="612" t="s">
        <v>3184</v>
      </c>
      <c r="E2041" s="612" t="s">
        <v>3136</v>
      </c>
      <c r="F2041" s="612" t="s">
        <v>3045</v>
      </c>
      <c r="G2041" s="612" t="s">
        <v>3117</v>
      </c>
      <c r="H2041" s="613">
        <v>55</v>
      </c>
      <c r="I2041" s="612">
        <v>30</v>
      </c>
      <c r="J2041" s="614">
        <v>0</v>
      </c>
      <c r="K2041" s="613">
        <f t="shared" si="31"/>
        <v>1650</v>
      </c>
      <c r="L2041" s="612" t="s">
        <v>3047</v>
      </c>
      <c r="M2041" s="612" t="s">
        <v>3391</v>
      </c>
      <c r="N2041" s="612" t="s">
        <v>3392</v>
      </c>
      <c r="O2041" s="612" t="s">
        <v>3393</v>
      </c>
      <c r="P2041" s="612" t="s">
        <v>910</v>
      </c>
      <c r="Q2041" s="612" t="s">
        <v>3102</v>
      </c>
    </row>
    <row r="2042" spans="1:17">
      <c r="A2042" s="607">
        <v>42876</v>
      </c>
      <c r="B2042" s="607">
        <v>42914</v>
      </c>
      <c r="C2042" s="607">
        <v>42883</v>
      </c>
      <c r="D2042" s="608" t="s">
        <v>3288</v>
      </c>
      <c r="E2042" s="608" t="s">
        <v>3172</v>
      </c>
      <c r="F2042" s="608" t="s">
        <v>3108</v>
      </c>
      <c r="G2042" s="608" t="s">
        <v>3173</v>
      </c>
      <c r="H2042" s="609">
        <v>15</v>
      </c>
      <c r="I2042" s="608">
        <v>4</v>
      </c>
      <c r="J2042" s="610">
        <v>0</v>
      </c>
      <c r="K2042" s="609">
        <f t="shared" si="31"/>
        <v>60</v>
      </c>
      <c r="L2042" s="608" t="s">
        <v>3063</v>
      </c>
      <c r="M2042" s="608" t="s">
        <v>3312</v>
      </c>
      <c r="N2042" s="608" t="s">
        <v>3313</v>
      </c>
      <c r="O2042" s="608" t="s">
        <v>3314</v>
      </c>
      <c r="P2042" s="608" t="s">
        <v>1461</v>
      </c>
      <c r="Q2042" s="608" t="s">
        <v>3139</v>
      </c>
    </row>
    <row r="2043" spans="1:17">
      <c r="A2043" s="611">
        <v>43241</v>
      </c>
      <c r="B2043" s="611">
        <v>43301</v>
      </c>
      <c r="C2043" s="611">
        <v>43246</v>
      </c>
      <c r="D2043" s="612" t="s">
        <v>3158</v>
      </c>
      <c r="E2043" s="612" t="s">
        <v>3338</v>
      </c>
      <c r="F2043" s="612" t="s">
        <v>3053</v>
      </c>
      <c r="G2043" s="612" t="s">
        <v>3339</v>
      </c>
      <c r="H2043" s="613">
        <v>7</v>
      </c>
      <c r="I2043" s="612">
        <v>2</v>
      </c>
      <c r="J2043" s="614">
        <v>0</v>
      </c>
      <c r="K2043" s="613">
        <f t="shared" si="31"/>
        <v>14</v>
      </c>
      <c r="L2043" s="612" t="s">
        <v>3072</v>
      </c>
      <c r="M2043" s="612" t="s">
        <v>3096</v>
      </c>
      <c r="N2043" s="612" t="s">
        <v>3097</v>
      </c>
      <c r="O2043" s="612" t="s">
        <v>3098</v>
      </c>
      <c r="P2043" s="612" t="s">
        <v>944</v>
      </c>
      <c r="Q2043" s="612" t="s">
        <v>3067</v>
      </c>
    </row>
    <row r="2044" spans="1:17">
      <c r="A2044" s="607">
        <v>42876</v>
      </c>
      <c r="B2044" s="607">
        <v>42896</v>
      </c>
      <c r="C2044" s="607">
        <v>42885</v>
      </c>
      <c r="D2044" s="608" t="s">
        <v>3158</v>
      </c>
      <c r="E2044" s="608" t="s">
        <v>3215</v>
      </c>
      <c r="F2044" s="608" t="s">
        <v>3077</v>
      </c>
      <c r="G2044" s="608" t="s">
        <v>3216</v>
      </c>
      <c r="H2044" s="609">
        <v>18.399999999999999</v>
      </c>
      <c r="I2044" s="608">
        <v>5</v>
      </c>
      <c r="J2044" s="610">
        <v>0.2</v>
      </c>
      <c r="K2044" s="609">
        <f t="shared" si="31"/>
        <v>92</v>
      </c>
      <c r="L2044" s="608" t="s">
        <v>3072</v>
      </c>
      <c r="M2044" s="608" t="s">
        <v>3096</v>
      </c>
      <c r="N2044" s="608" t="s">
        <v>3097</v>
      </c>
      <c r="O2044" s="608" t="s">
        <v>3098</v>
      </c>
      <c r="P2044" s="608" t="s">
        <v>944</v>
      </c>
      <c r="Q2044" s="608" t="s">
        <v>3079</v>
      </c>
    </row>
    <row r="2045" spans="1:17">
      <c r="A2045" s="611">
        <v>42876</v>
      </c>
      <c r="B2045" s="611">
        <v>42910</v>
      </c>
      <c r="C2045" s="611">
        <v>42880</v>
      </c>
      <c r="D2045" s="612" t="s">
        <v>3158</v>
      </c>
      <c r="E2045" s="612" t="s">
        <v>3235</v>
      </c>
      <c r="F2045" s="612" t="s">
        <v>3045</v>
      </c>
      <c r="G2045" s="612" t="s">
        <v>3206</v>
      </c>
      <c r="H2045" s="613">
        <v>21.5</v>
      </c>
      <c r="I2045" s="612">
        <v>30</v>
      </c>
      <c r="J2045" s="614">
        <v>0</v>
      </c>
      <c r="K2045" s="613">
        <f t="shared" si="31"/>
        <v>645</v>
      </c>
      <c r="L2045" s="612" t="s">
        <v>3072</v>
      </c>
      <c r="M2045" s="612" t="s">
        <v>3096</v>
      </c>
      <c r="N2045" s="612" t="s">
        <v>3097</v>
      </c>
      <c r="O2045" s="612" t="s">
        <v>3098</v>
      </c>
      <c r="P2045" s="612" t="s">
        <v>944</v>
      </c>
      <c r="Q2045" s="612" t="s">
        <v>3099</v>
      </c>
    </row>
    <row r="2046" spans="1:17">
      <c r="A2046" s="607">
        <v>42876</v>
      </c>
      <c r="B2046" s="607">
        <v>42964</v>
      </c>
      <c r="C2046" s="607">
        <v>42879</v>
      </c>
      <c r="D2046" s="608" t="s">
        <v>3158</v>
      </c>
      <c r="E2046" s="608" t="s">
        <v>3180</v>
      </c>
      <c r="F2046" s="608" t="s">
        <v>3108</v>
      </c>
      <c r="G2046" s="608" t="s">
        <v>3131</v>
      </c>
      <c r="H2046" s="609">
        <v>18</v>
      </c>
      <c r="I2046" s="608">
        <v>24</v>
      </c>
      <c r="J2046" s="610">
        <v>0</v>
      </c>
      <c r="K2046" s="609">
        <f t="shared" si="31"/>
        <v>432</v>
      </c>
      <c r="L2046" s="608" t="s">
        <v>3072</v>
      </c>
      <c r="M2046" s="608" t="s">
        <v>3422</v>
      </c>
      <c r="N2046" s="608" t="s">
        <v>3423</v>
      </c>
      <c r="O2046" s="608" t="s">
        <v>3424</v>
      </c>
      <c r="P2046" s="608" t="s">
        <v>3156</v>
      </c>
      <c r="Q2046" s="608" t="s">
        <v>3183</v>
      </c>
    </row>
    <row r="2047" spans="1:17">
      <c r="A2047" s="611">
        <v>42145</v>
      </c>
      <c r="B2047" s="611">
        <v>42212</v>
      </c>
      <c r="C2047" s="611">
        <v>42150</v>
      </c>
      <c r="D2047" s="612" t="s">
        <v>3158</v>
      </c>
      <c r="E2047" s="612" t="s">
        <v>3243</v>
      </c>
      <c r="F2047" s="612" t="s">
        <v>3061</v>
      </c>
      <c r="G2047" s="612" t="s">
        <v>3244</v>
      </c>
      <c r="H2047" s="613">
        <v>45.6</v>
      </c>
      <c r="I2047" s="612">
        <v>20</v>
      </c>
      <c r="J2047" s="614">
        <v>0</v>
      </c>
      <c r="K2047" s="613">
        <f t="shared" si="31"/>
        <v>912</v>
      </c>
      <c r="L2047" s="612" t="s">
        <v>3072</v>
      </c>
      <c r="M2047" s="612" t="s">
        <v>3422</v>
      </c>
      <c r="N2047" s="612" t="s">
        <v>3423</v>
      </c>
      <c r="O2047" s="612" t="s">
        <v>3424</v>
      </c>
      <c r="P2047" s="612" t="s">
        <v>3156</v>
      </c>
      <c r="Q2047" s="612" t="s">
        <v>3150</v>
      </c>
    </row>
    <row r="2048" spans="1:17">
      <c r="A2048" s="607">
        <v>43241</v>
      </c>
      <c r="B2048" s="607">
        <v>43273</v>
      </c>
      <c r="C2048" s="607">
        <v>43250</v>
      </c>
      <c r="D2048" s="608" t="s">
        <v>3158</v>
      </c>
      <c r="E2048" s="608" t="s">
        <v>3113</v>
      </c>
      <c r="F2048" s="608" t="s">
        <v>3104</v>
      </c>
      <c r="G2048" s="608" t="s">
        <v>3114</v>
      </c>
      <c r="H2048" s="609">
        <v>20</v>
      </c>
      <c r="I2048" s="608">
        <v>60</v>
      </c>
      <c r="J2048" s="610">
        <v>0</v>
      </c>
      <c r="K2048" s="609">
        <f t="shared" si="31"/>
        <v>1200</v>
      </c>
      <c r="L2048" s="608" t="s">
        <v>3072</v>
      </c>
      <c r="M2048" s="608" t="s">
        <v>3422</v>
      </c>
      <c r="N2048" s="608" t="s">
        <v>3423</v>
      </c>
      <c r="O2048" s="608" t="s">
        <v>3424</v>
      </c>
      <c r="P2048" s="608" t="s">
        <v>3156</v>
      </c>
      <c r="Q2048" s="608" t="s">
        <v>3115</v>
      </c>
    </row>
    <row r="2049" spans="1:17">
      <c r="A2049" s="611">
        <v>42876</v>
      </c>
      <c r="B2049" s="611">
        <v>42912</v>
      </c>
      <c r="C2049" s="611">
        <v>42884</v>
      </c>
      <c r="D2049" s="612" t="s">
        <v>3158</v>
      </c>
      <c r="E2049" s="612" t="s">
        <v>3091</v>
      </c>
      <c r="F2049" s="612" t="s">
        <v>3053</v>
      </c>
      <c r="G2049" s="612" t="s">
        <v>3092</v>
      </c>
      <c r="H2049" s="613">
        <v>19.5</v>
      </c>
      <c r="I2049" s="612">
        <v>28</v>
      </c>
      <c r="J2049" s="614">
        <v>0</v>
      </c>
      <c r="K2049" s="613">
        <f t="shared" si="31"/>
        <v>546</v>
      </c>
      <c r="L2049" s="612" t="s">
        <v>3072</v>
      </c>
      <c r="M2049" s="612" t="s">
        <v>3422</v>
      </c>
      <c r="N2049" s="612" t="s">
        <v>3423</v>
      </c>
      <c r="O2049" s="612" t="s">
        <v>3424</v>
      </c>
      <c r="P2049" s="612" t="s">
        <v>3156</v>
      </c>
      <c r="Q2049" s="612" t="s">
        <v>3093</v>
      </c>
    </row>
    <row r="2050" spans="1:17">
      <c r="A2050" s="607">
        <v>42512</v>
      </c>
      <c r="B2050" s="607">
        <v>42593</v>
      </c>
      <c r="C2050" s="607">
        <v>42513</v>
      </c>
      <c r="D2050" s="608" t="s">
        <v>3071</v>
      </c>
      <c r="E2050" s="608" t="s">
        <v>3165</v>
      </c>
      <c r="F2050" s="608" t="s">
        <v>3104</v>
      </c>
      <c r="G2050" s="608" t="s">
        <v>3166</v>
      </c>
      <c r="H2050" s="609">
        <v>10</v>
      </c>
      <c r="I2050" s="608">
        <v>20</v>
      </c>
      <c r="J2050" s="610">
        <v>0</v>
      </c>
      <c r="K2050" s="609">
        <f t="shared" si="31"/>
        <v>200</v>
      </c>
      <c r="L2050" s="608" t="s">
        <v>3047</v>
      </c>
      <c r="M2050" s="608" t="s">
        <v>3458</v>
      </c>
      <c r="N2050" s="608" t="s">
        <v>3459</v>
      </c>
      <c r="O2050" s="608" t="s">
        <v>3460</v>
      </c>
      <c r="P2050" s="608" t="s">
        <v>3188</v>
      </c>
      <c r="Q2050" s="608" t="s">
        <v>3106</v>
      </c>
    </row>
    <row r="2051" spans="1:17">
      <c r="A2051" s="611">
        <v>42146</v>
      </c>
      <c r="B2051" s="611">
        <v>42228</v>
      </c>
      <c r="C2051" s="611">
        <v>42154</v>
      </c>
      <c r="D2051" s="612" t="s">
        <v>3084</v>
      </c>
      <c r="E2051" s="612" t="s">
        <v>3130</v>
      </c>
      <c r="F2051" s="612" t="s">
        <v>3108</v>
      </c>
      <c r="G2051" s="612" t="s">
        <v>3131</v>
      </c>
      <c r="H2051" s="613">
        <v>19</v>
      </c>
      <c r="I2051" s="612">
        <v>30</v>
      </c>
      <c r="J2051" s="614">
        <v>0.2</v>
      </c>
      <c r="K2051" s="613">
        <f t="shared" ref="K2051:K2114" si="32">I2051*H2051</f>
        <v>570</v>
      </c>
      <c r="L2051" s="612" t="s">
        <v>3072</v>
      </c>
      <c r="M2051" s="612" t="s">
        <v>3118</v>
      </c>
      <c r="N2051" s="612" t="s">
        <v>3119</v>
      </c>
      <c r="O2051" s="612" t="s">
        <v>3120</v>
      </c>
      <c r="P2051" s="612" t="s">
        <v>930</v>
      </c>
      <c r="Q2051" s="612" t="s">
        <v>3135</v>
      </c>
    </row>
    <row r="2052" spans="1:17">
      <c r="A2052" s="607">
        <v>43242</v>
      </c>
      <c r="B2052" s="607">
        <v>43317</v>
      </c>
      <c r="C2052" s="607">
        <v>43247</v>
      </c>
      <c r="D2052" s="608" t="s">
        <v>3084</v>
      </c>
      <c r="E2052" s="608" t="s">
        <v>3255</v>
      </c>
      <c r="F2052" s="608" t="s">
        <v>3081</v>
      </c>
      <c r="G2052" s="608" t="s">
        <v>3256</v>
      </c>
      <c r="H2052" s="609">
        <v>43.9</v>
      </c>
      <c r="I2052" s="608">
        <v>30</v>
      </c>
      <c r="J2052" s="610">
        <v>0</v>
      </c>
      <c r="K2052" s="609">
        <f t="shared" si="32"/>
        <v>1317</v>
      </c>
      <c r="L2052" s="608" t="s">
        <v>3072</v>
      </c>
      <c r="M2052" s="608" t="s">
        <v>3118</v>
      </c>
      <c r="N2052" s="608" t="s">
        <v>3119</v>
      </c>
      <c r="O2052" s="608" t="s">
        <v>3120</v>
      </c>
      <c r="P2052" s="608" t="s">
        <v>930</v>
      </c>
      <c r="Q2052" s="608" t="s">
        <v>3139</v>
      </c>
    </row>
    <row r="2053" spans="1:17">
      <c r="A2053" s="611">
        <v>42877</v>
      </c>
      <c r="B2053" s="611">
        <v>42921</v>
      </c>
      <c r="C2053" s="611">
        <v>42886</v>
      </c>
      <c r="D2053" s="612" t="s">
        <v>3199</v>
      </c>
      <c r="E2053" s="612" t="s">
        <v>3253</v>
      </c>
      <c r="F2053" s="612" t="s">
        <v>3081</v>
      </c>
      <c r="G2053" s="612" t="s">
        <v>3254</v>
      </c>
      <c r="H2053" s="613">
        <v>19.45</v>
      </c>
      <c r="I2053" s="612">
        <v>15</v>
      </c>
      <c r="J2053" s="614">
        <v>0</v>
      </c>
      <c r="K2053" s="613">
        <f t="shared" si="32"/>
        <v>291.75</v>
      </c>
      <c r="L2053" s="612" t="s">
        <v>3063</v>
      </c>
      <c r="M2053" s="612" t="s">
        <v>3295</v>
      </c>
      <c r="N2053" s="612" t="s">
        <v>3296</v>
      </c>
      <c r="O2053" s="612" t="s">
        <v>3297</v>
      </c>
      <c r="P2053" s="612" t="s">
        <v>988</v>
      </c>
      <c r="Q2053" s="612" t="s">
        <v>3055</v>
      </c>
    </row>
    <row r="2054" spans="1:17">
      <c r="A2054" s="607">
        <v>43242</v>
      </c>
      <c r="B2054" s="607">
        <v>43333</v>
      </c>
      <c r="C2054" s="607">
        <v>43242</v>
      </c>
      <c r="D2054" s="608" t="s">
        <v>3199</v>
      </c>
      <c r="E2054" s="608" t="s">
        <v>3431</v>
      </c>
      <c r="F2054" s="608" t="s">
        <v>3081</v>
      </c>
      <c r="G2054" s="608" t="s">
        <v>3432</v>
      </c>
      <c r="H2054" s="609">
        <v>28.5</v>
      </c>
      <c r="I2054" s="608">
        <v>4</v>
      </c>
      <c r="J2054" s="610">
        <v>0</v>
      </c>
      <c r="K2054" s="609">
        <f t="shared" si="32"/>
        <v>114</v>
      </c>
      <c r="L2054" s="608" t="s">
        <v>3063</v>
      </c>
      <c r="M2054" s="608" t="s">
        <v>3295</v>
      </c>
      <c r="N2054" s="608" t="s">
        <v>3296</v>
      </c>
      <c r="O2054" s="608" t="s">
        <v>3297</v>
      </c>
      <c r="P2054" s="608" t="s">
        <v>988</v>
      </c>
      <c r="Q2054" s="608" t="s">
        <v>3179</v>
      </c>
    </row>
    <row r="2055" spans="1:17">
      <c r="A2055" s="611">
        <v>42146</v>
      </c>
      <c r="B2055" s="611">
        <v>42209</v>
      </c>
      <c r="C2055" s="611">
        <v>42153</v>
      </c>
      <c r="D2055" s="612" t="s">
        <v>3043</v>
      </c>
      <c r="E2055" s="612" t="s">
        <v>3056</v>
      </c>
      <c r="F2055" s="612" t="s">
        <v>3045</v>
      </c>
      <c r="G2055" s="612" t="s">
        <v>3057</v>
      </c>
      <c r="H2055" s="613">
        <v>21</v>
      </c>
      <c r="I2055" s="612">
        <v>10</v>
      </c>
      <c r="J2055" s="614">
        <v>0</v>
      </c>
      <c r="K2055" s="613">
        <f t="shared" si="32"/>
        <v>210</v>
      </c>
      <c r="L2055" s="612" t="s">
        <v>3072</v>
      </c>
      <c r="M2055" s="612" t="s">
        <v>3481</v>
      </c>
      <c r="N2055" s="612" t="s">
        <v>3482</v>
      </c>
      <c r="O2055" s="612" t="s">
        <v>3483</v>
      </c>
      <c r="P2055" s="612" t="s">
        <v>982</v>
      </c>
      <c r="Q2055" s="612" t="s">
        <v>3058</v>
      </c>
    </row>
    <row r="2056" spans="1:17">
      <c r="A2056" s="607">
        <v>42878</v>
      </c>
      <c r="B2056" s="607">
        <v>42902</v>
      </c>
      <c r="C2056" s="607">
        <v>42887</v>
      </c>
      <c r="D2056" s="608" t="s">
        <v>3071</v>
      </c>
      <c r="E2056" s="608" t="s">
        <v>3177</v>
      </c>
      <c r="F2056" s="608" t="s">
        <v>3104</v>
      </c>
      <c r="G2056" s="608" t="s">
        <v>3178</v>
      </c>
      <c r="H2056" s="609">
        <v>49.3</v>
      </c>
      <c r="I2056" s="608">
        <v>12</v>
      </c>
      <c r="J2056" s="610">
        <v>0</v>
      </c>
      <c r="K2056" s="609">
        <f t="shared" si="32"/>
        <v>591.59999999999991</v>
      </c>
      <c r="L2056" s="608" t="s">
        <v>3063</v>
      </c>
      <c r="M2056" s="608" t="s">
        <v>3406</v>
      </c>
      <c r="N2056" s="608" t="s">
        <v>3407</v>
      </c>
      <c r="O2056" s="608" t="s">
        <v>3408</v>
      </c>
      <c r="P2056" s="608" t="s">
        <v>953</v>
      </c>
      <c r="Q2056" s="608" t="s">
        <v>3179</v>
      </c>
    </row>
    <row r="2057" spans="1:17">
      <c r="A2057" s="611">
        <v>42878</v>
      </c>
      <c r="B2057" s="611">
        <v>42935</v>
      </c>
      <c r="C2057" s="611">
        <v>42881</v>
      </c>
      <c r="D2057" s="612" t="s">
        <v>3059</v>
      </c>
      <c r="E2057" s="612" t="s">
        <v>3094</v>
      </c>
      <c r="F2057" s="612" t="s">
        <v>3045</v>
      </c>
      <c r="G2057" s="612" t="s">
        <v>3095</v>
      </c>
      <c r="H2057" s="613">
        <v>2.5</v>
      </c>
      <c r="I2057" s="612">
        <v>15</v>
      </c>
      <c r="J2057" s="614">
        <v>0</v>
      </c>
      <c r="K2057" s="613">
        <f t="shared" si="32"/>
        <v>37.5</v>
      </c>
      <c r="L2057" s="612" t="s">
        <v>3072</v>
      </c>
      <c r="M2057" s="612" t="s">
        <v>3417</v>
      </c>
      <c r="N2057" s="612" t="s">
        <v>3418</v>
      </c>
      <c r="O2057" s="612" t="s">
        <v>3419</v>
      </c>
      <c r="P2057" s="612" t="s">
        <v>859</v>
      </c>
      <c r="Q2057" s="612" t="s">
        <v>3099</v>
      </c>
    </row>
    <row r="2058" spans="1:17">
      <c r="A2058" s="607">
        <v>42513</v>
      </c>
      <c r="B2058" s="607">
        <v>42581</v>
      </c>
      <c r="C2058" s="607">
        <v>42523</v>
      </c>
      <c r="D2058" s="608" t="s">
        <v>3059</v>
      </c>
      <c r="E2058" s="608" t="s">
        <v>3060</v>
      </c>
      <c r="F2058" s="608" t="s">
        <v>3061</v>
      </c>
      <c r="G2058" s="608" t="s">
        <v>3062</v>
      </c>
      <c r="H2058" s="609">
        <v>53</v>
      </c>
      <c r="I2058" s="608">
        <v>24</v>
      </c>
      <c r="J2058" s="610">
        <v>0</v>
      </c>
      <c r="K2058" s="609">
        <f t="shared" si="32"/>
        <v>1272</v>
      </c>
      <c r="L2058" s="608" t="s">
        <v>3072</v>
      </c>
      <c r="M2058" s="608" t="s">
        <v>3417</v>
      </c>
      <c r="N2058" s="608" t="s">
        <v>3418</v>
      </c>
      <c r="O2058" s="608" t="s">
        <v>3419</v>
      </c>
      <c r="P2058" s="608" t="s">
        <v>859</v>
      </c>
      <c r="Q2058" s="608" t="s">
        <v>3067</v>
      </c>
    </row>
    <row r="2059" spans="1:17">
      <c r="A2059" s="611">
        <v>42513</v>
      </c>
      <c r="B2059" s="611">
        <v>42588</v>
      </c>
      <c r="C2059" s="611">
        <v>42515</v>
      </c>
      <c r="D2059" s="612" t="s">
        <v>3184</v>
      </c>
      <c r="E2059" s="612" t="s">
        <v>3164</v>
      </c>
      <c r="F2059" s="612" t="s">
        <v>3045</v>
      </c>
      <c r="G2059" s="612" t="s">
        <v>3046</v>
      </c>
      <c r="H2059" s="613">
        <v>32</v>
      </c>
      <c r="I2059" s="612">
        <v>15</v>
      </c>
      <c r="J2059" s="614">
        <v>0.05</v>
      </c>
      <c r="K2059" s="613">
        <f t="shared" si="32"/>
        <v>480</v>
      </c>
      <c r="L2059" s="612" t="s">
        <v>3072</v>
      </c>
      <c r="M2059" s="612" t="s">
        <v>3309</v>
      </c>
      <c r="N2059" s="612" t="s">
        <v>3310</v>
      </c>
      <c r="O2059" s="612" t="s">
        <v>3311</v>
      </c>
      <c r="P2059" s="612" t="s">
        <v>910</v>
      </c>
      <c r="Q2059" s="612" t="s">
        <v>3051</v>
      </c>
    </row>
    <row r="2060" spans="1:17">
      <c r="A2060" s="607">
        <v>42147</v>
      </c>
      <c r="B2060" s="607">
        <v>42154</v>
      </c>
      <c r="C2060" s="607">
        <v>42152</v>
      </c>
      <c r="D2060" s="608" t="s">
        <v>3184</v>
      </c>
      <c r="E2060" s="608" t="s">
        <v>3180</v>
      </c>
      <c r="F2060" s="608" t="s">
        <v>3108</v>
      </c>
      <c r="G2060" s="608" t="s">
        <v>3131</v>
      </c>
      <c r="H2060" s="609">
        <v>18</v>
      </c>
      <c r="I2060" s="608">
        <v>18</v>
      </c>
      <c r="J2060" s="610">
        <v>0.05</v>
      </c>
      <c r="K2060" s="609">
        <f t="shared" si="32"/>
        <v>324</v>
      </c>
      <c r="L2060" s="608" t="s">
        <v>3072</v>
      </c>
      <c r="M2060" s="608" t="s">
        <v>3309</v>
      </c>
      <c r="N2060" s="608" t="s">
        <v>3310</v>
      </c>
      <c r="O2060" s="608" t="s">
        <v>3311</v>
      </c>
      <c r="P2060" s="608" t="s">
        <v>910</v>
      </c>
      <c r="Q2060" s="608" t="s">
        <v>3183</v>
      </c>
    </row>
    <row r="2061" spans="1:17">
      <c r="A2061" s="611">
        <v>43243</v>
      </c>
      <c r="B2061" s="611">
        <v>43337</v>
      </c>
      <c r="C2061" s="611">
        <v>43252</v>
      </c>
      <c r="D2061" s="612" t="s">
        <v>3184</v>
      </c>
      <c r="E2061" s="612" t="s">
        <v>3205</v>
      </c>
      <c r="F2061" s="612" t="s">
        <v>3045</v>
      </c>
      <c r="G2061" s="612" t="s">
        <v>3206</v>
      </c>
      <c r="H2061" s="613">
        <v>38</v>
      </c>
      <c r="I2061" s="612">
        <v>20</v>
      </c>
      <c r="J2061" s="614">
        <v>0.05</v>
      </c>
      <c r="K2061" s="613">
        <f t="shared" si="32"/>
        <v>760</v>
      </c>
      <c r="L2061" s="612" t="s">
        <v>3072</v>
      </c>
      <c r="M2061" s="612" t="s">
        <v>3309</v>
      </c>
      <c r="N2061" s="612" t="s">
        <v>3310</v>
      </c>
      <c r="O2061" s="612" t="s">
        <v>3311</v>
      </c>
      <c r="P2061" s="612" t="s">
        <v>910</v>
      </c>
      <c r="Q2061" s="612" t="s">
        <v>3058</v>
      </c>
    </row>
    <row r="2062" spans="1:17">
      <c r="A2062" s="607">
        <v>43244</v>
      </c>
      <c r="B2062" s="607">
        <v>43268</v>
      </c>
      <c r="C2062" s="607">
        <v>43249</v>
      </c>
      <c r="D2062" s="608" t="s">
        <v>3288</v>
      </c>
      <c r="E2062" s="608" t="s">
        <v>3273</v>
      </c>
      <c r="F2062" s="608" t="s">
        <v>3108</v>
      </c>
      <c r="G2062" s="608" t="s">
        <v>3274</v>
      </c>
      <c r="H2062" s="609">
        <v>18</v>
      </c>
      <c r="I2062" s="608">
        <v>25</v>
      </c>
      <c r="J2062" s="610">
        <v>0.25</v>
      </c>
      <c r="K2062" s="609">
        <f t="shared" si="32"/>
        <v>450</v>
      </c>
      <c r="L2062" s="608" t="s">
        <v>3047</v>
      </c>
      <c r="M2062" s="608" t="s">
        <v>3394</v>
      </c>
      <c r="N2062" s="608" t="s">
        <v>3395</v>
      </c>
      <c r="O2062" s="608" t="s">
        <v>186</v>
      </c>
      <c r="P2062" s="608" t="s">
        <v>389</v>
      </c>
      <c r="Q2062" s="608" t="s">
        <v>3135</v>
      </c>
    </row>
    <row r="2063" spans="1:17">
      <c r="A2063" s="611">
        <v>43244</v>
      </c>
      <c r="B2063" s="611">
        <v>43276</v>
      </c>
      <c r="C2063" s="611">
        <v>43246</v>
      </c>
      <c r="D2063" s="612" t="s">
        <v>3288</v>
      </c>
      <c r="E2063" s="612" t="s">
        <v>3159</v>
      </c>
      <c r="F2063" s="612" t="s">
        <v>3081</v>
      </c>
      <c r="G2063" s="612" t="s">
        <v>3160</v>
      </c>
      <c r="H2063" s="613">
        <v>21.35</v>
      </c>
      <c r="I2063" s="612">
        <v>30</v>
      </c>
      <c r="J2063" s="614">
        <v>0.25</v>
      </c>
      <c r="K2063" s="613">
        <f t="shared" si="32"/>
        <v>640.5</v>
      </c>
      <c r="L2063" s="612" t="s">
        <v>3047</v>
      </c>
      <c r="M2063" s="612" t="s">
        <v>3394</v>
      </c>
      <c r="N2063" s="612" t="s">
        <v>3395</v>
      </c>
      <c r="O2063" s="612" t="s">
        <v>186</v>
      </c>
      <c r="P2063" s="612" t="s">
        <v>389</v>
      </c>
      <c r="Q2063" s="612" t="s">
        <v>3083</v>
      </c>
    </row>
    <row r="2064" spans="1:17">
      <c r="A2064" s="607">
        <v>43244</v>
      </c>
      <c r="B2064" s="607">
        <v>43259</v>
      </c>
      <c r="C2064" s="607">
        <v>43249</v>
      </c>
      <c r="D2064" s="608" t="s">
        <v>3288</v>
      </c>
      <c r="E2064" s="608" t="s">
        <v>3281</v>
      </c>
      <c r="F2064" s="608" t="s">
        <v>3104</v>
      </c>
      <c r="G2064" s="608" t="s">
        <v>3282</v>
      </c>
      <c r="H2064" s="609">
        <v>12.5</v>
      </c>
      <c r="I2064" s="608">
        <v>42</v>
      </c>
      <c r="J2064" s="610">
        <v>0</v>
      </c>
      <c r="K2064" s="609">
        <f t="shared" si="32"/>
        <v>525</v>
      </c>
      <c r="L2064" s="608" t="s">
        <v>3047</v>
      </c>
      <c r="M2064" s="608" t="s">
        <v>3417</v>
      </c>
      <c r="N2064" s="608" t="s">
        <v>3418</v>
      </c>
      <c r="O2064" s="608" t="s">
        <v>3419</v>
      </c>
      <c r="P2064" s="608" t="s">
        <v>859</v>
      </c>
      <c r="Q2064" s="608" t="s">
        <v>3106</v>
      </c>
    </row>
    <row r="2065" spans="1:17">
      <c r="A2065" s="611">
        <v>42879</v>
      </c>
      <c r="B2065" s="611">
        <v>42940</v>
      </c>
      <c r="C2065" s="611">
        <v>42886</v>
      </c>
      <c r="D2065" s="612" t="s">
        <v>3084</v>
      </c>
      <c r="E2065" s="612" t="s">
        <v>3130</v>
      </c>
      <c r="F2065" s="612" t="s">
        <v>3108</v>
      </c>
      <c r="G2065" s="612" t="s">
        <v>3131</v>
      </c>
      <c r="H2065" s="613">
        <v>19</v>
      </c>
      <c r="I2065" s="612">
        <v>10</v>
      </c>
      <c r="J2065" s="614">
        <v>0.2</v>
      </c>
      <c r="K2065" s="613">
        <f t="shared" si="32"/>
        <v>190</v>
      </c>
      <c r="L2065" s="612" t="s">
        <v>3063</v>
      </c>
      <c r="M2065" s="612" t="s">
        <v>3438</v>
      </c>
      <c r="N2065" s="612" t="s">
        <v>3439</v>
      </c>
      <c r="O2065" s="612" t="s">
        <v>3440</v>
      </c>
      <c r="P2065" s="612" t="s">
        <v>988</v>
      </c>
      <c r="Q2065" s="612" t="s">
        <v>3135</v>
      </c>
    </row>
    <row r="2066" spans="1:17">
      <c r="A2066" s="607">
        <v>42879</v>
      </c>
      <c r="B2066" s="607">
        <v>42957</v>
      </c>
      <c r="C2066" s="607">
        <v>42880</v>
      </c>
      <c r="D2066" s="608" t="s">
        <v>3084</v>
      </c>
      <c r="E2066" s="608" t="s">
        <v>3205</v>
      </c>
      <c r="F2066" s="608" t="s">
        <v>3045</v>
      </c>
      <c r="G2066" s="608" t="s">
        <v>3206</v>
      </c>
      <c r="H2066" s="609">
        <v>38</v>
      </c>
      <c r="I2066" s="608">
        <v>4</v>
      </c>
      <c r="J2066" s="610">
        <v>0.2</v>
      </c>
      <c r="K2066" s="609">
        <f t="shared" si="32"/>
        <v>152</v>
      </c>
      <c r="L2066" s="608" t="s">
        <v>3063</v>
      </c>
      <c r="M2066" s="608" t="s">
        <v>3438</v>
      </c>
      <c r="N2066" s="608" t="s">
        <v>3439</v>
      </c>
      <c r="O2066" s="608" t="s">
        <v>3440</v>
      </c>
      <c r="P2066" s="608" t="s">
        <v>988</v>
      </c>
      <c r="Q2066" s="608" t="s">
        <v>3058</v>
      </c>
    </row>
    <row r="2067" spans="1:17">
      <c r="A2067" s="611">
        <v>42882</v>
      </c>
      <c r="B2067" s="611">
        <v>42913</v>
      </c>
      <c r="C2067" s="611">
        <v>42890</v>
      </c>
      <c r="D2067" s="612" t="s">
        <v>3184</v>
      </c>
      <c r="E2067" s="612" t="s">
        <v>3210</v>
      </c>
      <c r="F2067" s="612" t="s">
        <v>3108</v>
      </c>
      <c r="G2067" s="612" t="s">
        <v>3211</v>
      </c>
      <c r="H2067" s="613">
        <v>18</v>
      </c>
      <c r="I2067" s="612">
        <v>50</v>
      </c>
      <c r="J2067" s="614">
        <v>0.1</v>
      </c>
      <c r="K2067" s="613">
        <f t="shared" si="32"/>
        <v>900</v>
      </c>
      <c r="L2067" s="612" t="s">
        <v>3072</v>
      </c>
      <c r="M2067" s="612" t="s">
        <v>3196</v>
      </c>
      <c r="N2067" s="612" t="s">
        <v>3197</v>
      </c>
      <c r="O2067" s="612" t="s">
        <v>3198</v>
      </c>
      <c r="P2067" s="612" t="s">
        <v>1303</v>
      </c>
      <c r="Q2067" s="612" t="s">
        <v>3115</v>
      </c>
    </row>
    <row r="2068" spans="1:17">
      <c r="A2068" s="607">
        <v>42517</v>
      </c>
      <c r="B2068" s="607">
        <v>42561</v>
      </c>
      <c r="C2068" s="607">
        <v>42522</v>
      </c>
      <c r="D2068" s="608" t="s">
        <v>3288</v>
      </c>
      <c r="E2068" s="608" t="s">
        <v>3126</v>
      </c>
      <c r="F2068" s="608" t="s">
        <v>3108</v>
      </c>
      <c r="G2068" s="608" t="s">
        <v>3127</v>
      </c>
      <c r="H2068" s="609">
        <v>4.5</v>
      </c>
      <c r="I2068" s="608">
        <v>10</v>
      </c>
      <c r="J2068" s="610">
        <v>0.2</v>
      </c>
      <c r="K2068" s="609">
        <f t="shared" si="32"/>
        <v>45</v>
      </c>
      <c r="L2068" s="608" t="s">
        <v>3047</v>
      </c>
      <c r="M2068" s="608" t="s">
        <v>3381</v>
      </c>
      <c r="N2068" s="608" t="s">
        <v>3382</v>
      </c>
      <c r="O2068" s="608" t="s">
        <v>3383</v>
      </c>
      <c r="P2068" s="608" t="s">
        <v>982</v>
      </c>
      <c r="Q2068" s="608" t="s">
        <v>3128</v>
      </c>
    </row>
    <row r="2069" spans="1:17">
      <c r="A2069" s="611">
        <v>42517</v>
      </c>
      <c r="B2069" s="611">
        <v>42534</v>
      </c>
      <c r="C2069" s="611">
        <v>42520</v>
      </c>
      <c r="D2069" s="612" t="s">
        <v>3084</v>
      </c>
      <c r="E2069" s="612" t="s">
        <v>3225</v>
      </c>
      <c r="F2069" s="612" t="s">
        <v>3108</v>
      </c>
      <c r="G2069" s="612" t="s">
        <v>3226</v>
      </c>
      <c r="H2069" s="613">
        <v>46</v>
      </c>
      <c r="I2069" s="612">
        <v>30</v>
      </c>
      <c r="J2069" s="614">
        <v>0.2</v>
      </c>
      <c r="K2069" s="613">
        <f t="shared" si="32"/>
        <v>1380</v>
      </c>
      <c r="L2069" s="612" t="s">
        <v>3063</v>
      </c>
      <c r="M2069" s="612" t="s">
        <v>3073</v>
      </c>
      <c r="N2069" s="612" t="s">
        <v>3074</v>
      </c>
      <c r="O2069" s="612" t="s">
        <v>3075</v>
      </c>
      <c r="P2069" s="612" t="s">
        <v>988</v>
      </c>
      <c r="Q2069" s="612" t="s">
        <v>3055</v>
      </c>
    </row>
    <row r="2070" spans="1:17">
      <c r="A2070" s="607">
        <v>42517</v>
      </c>
      <c r="B2070" s="607">
        <v>42543</v>
      </c>
      <c r="C2070" s="607">
        <v>42518</v>
      </c>
      <c r="D2070" s="608" t="s">
        <v>3084</v>
      </c>
      <c r="E2070" s="608" t="s">
        <v>3431</v>
      </c>
      <c r="F2070" s="608" t="s">
        <v>3081</v>
      </c>
      <c r="G2070" s="608" t="s">
        <v>3432</v>
      </c>
      <c r="H2070" s="609">
        <v>28.5</v>
      </c>
      <c r="I2070" s="608">
        <v>10</v>
      </c>
      <c r="J2070" s="610">
        <v>0.2</v>
      </c>
      <c r="K2070" s="609">
        <f t="shared" si="32"/>
        <v>285</v>
      </c>
      <c r="L2070" s="608" t="s">
        <v>3063</v>
      </c>
      <c r="M2070" s="608" t="s">
        <v>3073</v>
      </c>
      <c r="N2070" s="608" t="s">
        <v>3074</v>
      </c>
      <c r="O2070" s="608" t="s">
        <v>3075</v>
      </c>
      <c r="P2070" s="608" t="s">
        <v>988</v>
      </c>
      <c r="Q2070" s="608" t="s">
        <v>3179</v>
      </c>
    </row>
    <row r="2071" spans="1:17">
      <c r="A2071" s="611">
        <v>42882</v>
      </c>
      <c r="B2071" s="611">
        <v>42912</v>
      </c>
      <c r="C2071" s="611">
        <v>42882</v>
      </c>
      <c r="D2071" s="612" t="s">
        <v>3199</v>
      </c>
      <c r="E2071" s="612" t="s">
        <v>3300</v>
      </c>
      <c r="F2071" s="612" t="s">
        <v>3077</v>
      </c>
      <c r="G2071" s="612" t="s">
        <v>3301</v>
      </c>
      <c r="H2071" s="613">
        <v>62.5</v>
      </c>
      <c r="I2071" s="612">
        <v>35</v>
      </c>
      <c r="J2071" s="614">
        <v>0.2</v>
      </c>
      <c r="K2071" s="613">
        <f t="shared" si="32"/>
        <v>2187.5</v>
      </c>
      <c r="L2071" s="612" t="s">
        <v>3072</v>
      </c>
      <c r="M2071" s="612" t="s">
        <v>3384</v>
      </c>
      <c r="N2071" s="612" t="s">
        <v>3385</v>
      </c>
      <c r="O2071" s="612" t="s">
        <v>3386</v>
      </c>
      <c r="P2071" s="612" t="s">
        <v>2336</v>
      </c>
      <c r="Q2071" s="612" t="s">
        <v>3139</v>
      </c>
    </row>
    <row r="2072" spans="1:17">
      <c r="A2072" s="607">
        <v>42882</v>
      </c>
      <c r="B2072" s="607">
        <v>42944</v>
      </c>
      <c r="C2072" s="607">
        <v>42884</v>
      </c>
      <c r="D2072" s="608" t="s">
        <v>3199</v>
      </c>
      <c r="E2072" s="608" t="s">
        <v>3164</v>
      </c>
      <c r="F2072" s="608" t="s">
        <v>3045</v>
      </c>
      <c r="G2072" s="608" t="s">
        <v>3046</v>
      </c>
      <c r="H2072" s="609">
        <v>32</v>
      </c>
      <c r="I2072" s="608">
        <v>20</v>
      </c>
      <c r="J2072" s="610">
        <v>0</v>
      </c>
      <c r="K2072" s="609">
        <f t="shared" si="32"/>
        <v>640</v>
      </c>
      <c r="L2072" s="608" t="s">
        <v>3072</v>
      </c>
      <c r="M2072" s="608" t="s">
        <v>3384</v>
      </c>
      <c r="N2072" s="608" t="s">
        <v>3385</v>
      </c>
      <c r="O2072" s="608" t="s">
        <v>3386</v>
      </c>
      <c r="P2072" s="608" t="s">
        <v>2336</v>
      </c>
      <c r="Q2072" s="608" t="s">
        <v>3051</v>
      </c>
    </row>
    <row r="2073" spans="1:17">
      <c r="A2073" s="611">
        <v>43247</v>
      </c>
      <c r="B2073" s="611">
        <v>43252</v>
      </c>
      <c r="C2073" s="611">
        <v>43250</v>
      </c>
      <c r="D2073" s="612" t="s">
        <v>3199</v>
      </c>
      <c r="E2073" s="612" t="s">
        <v>3293</v>
      </c>
      <c r="F2073" s="612" t="s">
        <v>3053</v>
      </c>
      <c r="G2073" s="612" t="s">
        <v>3294</v>
      </c>
      <c r="H2073" s="613">
        <v>33.25</v>
      </c>
      <c r="I2073" s="612">
        <v>25</v>
      </c>
      <c r="J2073" s="614">
        <v>0.2</v>
      </c>
      <c r="K2073" s="613">
        <f t="shared" si="32"/>
        <v>831.25</v>
      </c>
      <c r="L2073" s="612" t="s">
        <v>3072</v>
      </c>
      <c r="M2073" s="612" t="s">
        <v>3384</v>
      </c>
      <c r="N2073" s="612" t="s">
        <v>3385</v>
      </c>
      <c r="O2073" s="612" t="s">
        <v>3386</v>
      </c>
      <c r="P2073" s="612" t="s">
        <v>2336</v>
      </c>
      <c r="Q2073" s="612" t="s">
        <v>3150</v>
      </c>
    </row>
    <row r="2074" spans="1:17">
      <c r="A2074" s="607">
        <v>42518</v>
      </c>
      <c r="B2074" s="607">
        <v>42531</v>
      </c>
      <c r="C2074" s="607">
        <v>42522</v>
      </c>
      <c r="D2074" s="608" t="s">
        <v>3184</v>
      </c>
      <c r="E2074" s="608" t="s">
        <v>3094</v>
      </c>
      <c r="F2074" s="608" t="s">
        <v>3045</v>
      </c>
      <c r="G2074" s="608" t="s">
        <v>3095</v>
      </c>
      <c r="H2074" s="609">
        <v>2.5</v>
      </c>
      <c r="I2074" s="608">
        <v>10</v>
      </c>
      <c r="J2074" s="610">
        <v>0</v>
      </c>
      <c r="K2074" s="609">
        <f t="shared" si="32"/>
        <v>25</v>
      </c>
      <c r="L2074" s="608" t="s">
        <v>3063</v>
      </c>
      <c r="M2074" s="608" t="s">
        <v>3456</v>
      </c>
      <c r="N2074" s="608" t="s">
        <v>3457</v>
      </c>
      <c r="O2074" s="608" t="s">
        <v>3430</v>
      </c>
      <c r="P2074" s="608" t="s">
        <v>2159</v>
      </c>
      <c r="Q2074" s="608" t="s">
        <v>3099</v>
      </c>
    </row>
    <row r="2075" spans="1:17">
      <c r="A2075" s="611">
        <v>42518</v>
      </c>
      <c r="B2075" s="611">
        <v>42551</v>
      </c>
      <c r="C2075" s="611">
        <v>42518</v>
      </c>
      <c r="D2075" s="612" t="s">
        <v>3184</v>
      </c>
      <c r="E2075" s="612" t="s">
        <v>3272</v>
      </c>
      <c r="F2075" s="612" t="s">
        <v>3108</v>
      </c>
      <c r="G2075" s="612" t="s">
        <v>3131</v>
      </c>
      <c r="H2075" s="613">
        <v>14</v>
      </c>
      <c r="I2075" s="612">
        <v>20</v>
      </c>
      <c r="J2075" s="614">
        <v>0</v>
      </c>
      <c r="K2075" s="613">
        <f t="shared" si="32"/>
        <v>280</v>
      </c>
      <c r="L2075" s="612" t="s">
        <v>3063</v>
      </c>
      <c r="M2075" s="612" t="s">
        <v>3456</v>
      </c>
      <c r="N2075" s="612" t="s">
        <v>3457</v>
      </c>
      <c r="O2075" s="612" t="s">
        <v>3430</v>
      </c>
      <c r="P2075" s="612" t="s">
        <v>2159</v>
      </c>
      <c r="Q2075" s="612" t="s">
        <v>3183</v>
      </c>
    </row>
    <row r="2076" spans="1:17">
      <c r="A2076" s="607">
        <v>42152</v>
      </c>
      <c r="B2076" s="607">
        <v>42248</v>
      </c>
      <c r="C2076" s="607">
        <v>42161</v>
      </c>
      <c r="D2076" s="608" t="s">
        <v>3288</v>
      </c>
      <c r="E2076" s="608" t="s">
        <v>3091</v>
      </c>
      <c r="F2076" s="608" t="s">
        <v>3053</v>
      </c>
      <c r="G2076" s="608" t="s">
        <v>3092</v>
      </c>
      <c r="H2076" s="609">
        <v>19.5</v>
      </c>
      <c r="I2076" s="608">
        <v>20</v>
      </c>
      <c r="J2076" s="610">
        <v>0</v>
      </c>
      <c r="K2076" s="609">
        <f t="shared" si="32"/>
        <v>390</v>
      </c>
      <c r="L2076" s="608" t="s">
        <v>3072</v>
      </c>
      <c r="M2076" s="608" t="s">
        <v>3153</v>
      </c>
      <c r="N2076" s="608" t="s">
        <v>3154</v>
      </c>
      <c r="O2076" s="608" t="s">
        <v>3155</v>
      </c>
      <c r="P2076" s="608" t="s">
        <v>3156</v>
      </c>
      <c r="Q2076" s="608" t="s">
        <v>3093</v>
      </c>
    </row>
    <row r="2077" spans="1:17">
      <c r="A2077" s="611">
        <v>43248</v>
      </c>
      <c r="B2077" s="611">
        <v>43344</v>
      </c>
      <c r="C2077" s="611">
        <v>43257</v>
      </c>
      <c r="D2077" s="612" t="s">
        <v>3288</v>
      </c>
      <c r="E2077" s="612" t="s">
        <v>3342</v>
      </c>
      <c r="F2077" s="612" t="s">
        <v>3104</v>
      </c>
      <c r="G2077" s="612" t="s">
        <v>3343</v>
      </c>
      <c r="H2077" s="613">
        <v>14</v>
      </c>
      <c r="I2077" s="612">
        <v>15</v>
      </c>
      <c r="J2077" s="614">
        <v>0</v>
      </c>
      <c r="K2077" s="613">
        <f t="shared" si="32"/>
        <v>210</v>
      </c>
      <c r="L2077" s="612" t="s">
        <v>3072</v>
      </c>
      <c r="M2077" s="612" t="s">
        <v>3153</v>
      </c>
      <c r="N2077" s="612" t="s">
        <v>3154</v>
      </c>
      <c r="O2077" s="612" t="s">
        <v>3155</v>
      </c>
      <c r="P2077" s="612" t="s">
        <v>3156</v>
      </c>
      <c r="Q2077" s="612" t="s">
        <v>3157</v>
      </c>
    </row>
    <row r="2078" spans="1:17">
      <c r="A2078" s="607">
        <v>42883</v>
      </c>
      <c r="B2078" s="607">
        <v>42898</v>
      </c>
      <c r="C2078" s="607">
        <v>42893</v>
      </c>
      <c r="D2078" s="608" t="s">
        <v>3288</v>
      </c>
      <c r="E2078" s="608" t="s">
        <v>3126</v>
      </c>
      <c r="F2078" s="608" t="s">
        <v>3108</v>
      </c>
      <c r="G2078" s="608" t="s">
        <v>3127</v>
      </c>
      <c r="H2078" s="609">
        <v>4.5</v>
      </c>
      <c r="I2078" s="608">
        <v>15</v>
      </c>
      <c r="J2078" s="610">
        <v>0</v>
      </c>
      <c r="K2078" s="609">
        <f t="shared" si="32"/>
        <v>67.5</v>
      </c>
      <c r="L2078" s="608" t="s">
        <v>3072</v>
      </c>
      <c r="M2078" s="608" t="s">
        <v>3153</v>
      </c>
      <c r="N2078" s="608" t="s">
        <v>3154</v>
      </c>
      <c r="O2078" s="608" t="s">
        <v>3155</v>
      </c>
      <c r="P2078" s="608" t="s">
        <v>3156</v>
      </c>
      <c r="Q2078" s="608" t="s">
        <v>3128</v>
      </c>
    </row>
    <row r="2079" spans="1:17">
      <c r="A2079" s="611">
        <v>42152</v>
      </c>
      <c r="B2079" s="611">
        <v>42168</v>
      </c>
      <c r="C2079" s="611">
        <v>42156</v>
      </c>
      <c r="D2079" s="612" t="s">
        <v>3288</v>
      </c>
      <c r="E2079" s="612" t="s">
        <v>3060</v>
      </c>
      <c r="F2079" s="612" t="s">
        <v>3061</v>
      </c>
      <c r="G2079" s="612" t="s">
        <v>3062</v>
      </c>
      <c r="H2079" s="613">
        <v>53</v>
      </c>
      <c r="I2079" s="612">
        <v>20</v>
      </c>
      <c r="J2079" s="614">
        <v>0</v>
      </c>
      <c r="K2079" s="613">
        <f t="shared" si="32"/>
        <v>1060</v>
      </c>
      <c r="L2079" s="612" t="s">
        <v>3072</v>
      </c>
      <c r="M2079" s="612" t="s">
        <v>3153</v>
      </c>
      <c r="N2079" s="612" t="s">
        <v>3154</v>
      </c>
      <c r="O2079" s="612" t="s">
        <v>3155</v>
      </c>
      <c r="P2079" s="612" t="s">
        <v>3156</v>
      </c>
      <c r="Q2079" s="612" t="s">
        <v>3067</v>
      </c>
    </row>
    <row r="2080" spans="1:17">
      <c r="A2080" s="607">
        <v>43248</v>
      </c>
      <c r="B2080" s="607">
        <v>43276</v>
      </c>
      <c r="C2080" s="607">
        <v>43249</v>
      </c>
      <c r="D2080" s="608" t="s">
        <v>3184</v>
      </c>
      <c r="E2080" s="608" t="s">
        <v>3100</v>
      </c>
      <c r="F2080" s="608" t="s">
        <v>3045</v>
      </c>
      <c r="G2080" s="608" t="s">
        <v>3101</v>
      </c>
      <c r="H2080" s="609">
        <v>34</v>
      </c>
      <c r="I2080" s="608">
        <v>50</v>
      </c>
      <c r="J2080" s="610">
        <v>0</v>
      </c>
      <c r="K2080" s="609">
        <f t="shared" si="32"/>
        <v>1700</v>
      </c>
      <c r="L2080" s="608" t="s">
        <v>3072</v>
      </c>
      <c r="M2080" s="608" t="s">
        <v>3394</v>
      </c>
      <c r="N2080" s="608" t="s">
        <v>3395</v>
      </c>
      <c r="O2080" s="608" t="s">
        <v>186</v>
      </c>
      <c r="P2080" s="608" t="s">
        <v>389</v>
      </c>
      <c r="Q2080" s="608" t="s">
        <v>3102</v>
      </c>
    </row>
    <row r="2081" spans="1:17">
      <c r="A2081" s="611">
        <v>42883</v>
      </c>
      <c r="B2081" s="611">
        <v>42973</v>
      </c>
      <c r="C2081" s="611">
        <v>42889</v>
      </c>
      <c r="D2081" s="612" t="s">
        <v>3184</v>
      </c>
      <c r="E2081" s="612" t="s">
        <v>3189</v>
      </c>
      <c r="F2081" s="612" t="s">
        <v>3061</v>
      </c>
      <c r="G2081" s="612" t="s">
        <v>3190</v>
      </c>
      <c r="H2081" s="613">
        <v>30</v>
      </c>
      <c r="I2081" s="612">
        <v>40</v>
      </c>
      <c r="J2081" s="614">
        <v>0</v>
      </c>
      <c r="K2081" s="613">
        <f t="shared" si="32"/>
        <v>1200</v>
      </c>
      <c r="L2081" s="612" t="s">
        <v>3072</v>
      </c>
      <c r="M2081" s="612" t="s">
        <v>3394</v>
      </c>
      <c r="N2081" s="612" t="s">
        <v>3395</v>
      </c>
      <c r="O2081" s="612" t="s">
        <v>186</v>
      </c>
      <c r="P2081" s="612" t="s">
        <v>389</v>
      </c>
      <c r="Q2081" s="612" t="s">
        <v>3191</v>
      </c>
    </row>
    <row r="2082" spans="1:17">
      <c r="A2082" s="607">
        <v>42152</v>
      </c>
      <c r="B2082" s="607">
        <v>42247</v>
      </c>
      <c r="C2082" s="607">
        <v>42158</v>
      </c>
      <c r="D2082" s="608" t="s">
        <v>3184</v>
      </c>
      <c r="E2082" s="608" t="s">
        <v>3122</v>
      </c>
      <c r="F2082" s="608" t="s">
        <v>3123</v>
      </c>
      <c r="G2082" s="608" t="s">
        <v>3124</v>
      </c>
      <c r="H2082" s="609">
        <v>24</v>
      </c>
      <c r="I2082" s="608">
        <v>35</v>
      </c>
      <c r="J2082" s="610">
        <v>0</v>
      </c>
      <c r="K2082" s="609">
        <f t="shared" si="32"/>
        <v>840</v>
      </c>
      <c r="L2082" s="608" t="s">
        <v>3072</v>
      </c>
      <c r="M2082" s="608" t="s">
        <v>3394</v>
      </c>
      <c r="N2082" s="608" t="s">
        <v>3395</v>
      </c>
      <c r="O2082" s="608" t="s">
        <v>186</v>
      </c>
      <c r="P2082" s="608" t="s">
        <v>389</v>
      </c>
      <c r="Q2082" s="608" t="s">
        <v>3125</v>
      </c>
    </row>
    <row r="2083" spans="1:17">
      <c r="A2083" s="611">
        <v>43249</v>
      </c>
      <c r="B2083" s="611">
        <v>43295</v>
      </c>
      <c r="C2083" s="611">
        <v>43253</v>
      </c>
      <c r="D2083" s="612" t="s">
        <v>3084</v>
      </c>
      <c r="E2083" s="612" t="s">
        <v>3172</v>
      </c>
      <c r="F2083" s="612" t="s">
        <v>3108</v>
      </c>
      <c r="G2083" s="612" t="s">
        <v>3173</v>
      </c>
      <c r="H2083" s="613">
        <v>15</v>
      </c>
      <c r="I2083" s="612">
        <v>3</v>
      </c>
      <c r="J2083" s="614">
        <v>0</v>
      </c>
      <c r="K2083" s="613">
        <f t="shared" si="32"/>
        <v>45</v>
      </c>
      <c r="L2083" s="612" t="s">
        <v>3047</v>
      </c>
      <c r="M2083" s="612" t="s">
        <v>3454</v>
      </c>
      <c r="N2083" s="612" t="s">
        <v>3455</v>
      </c>
      <c r="O2083" s="612" t="s">
        <v>186</v>
      </c>
      <c r="P2083" s="612" t="s">
        <v>389</v>
      </c>
      <c r="Q2083" s="612" t="s">
        <v>3139</v>
      </c>
    </row>
    <row r="2084" spans="1:17">
      <c r="A2084" s="607">
        <v>42519</v>
      </c>
      <c r="B2084" s="607">
        <v>42610</v>
      </c>
      <c r="C2084" s="607">
        <v>42521</v>
      </c>
      <c r="D2084" s="608" t="s">
        <v>3129</v>
      </c>
      <c r="E2084" s="608" t="s">
        <v>3431</v>
      </c>
      <c r="F2084" s="608" t="s">
        <v>3081</v>
      </c>
      <c r="G2084" s="608" t="s">
        <v>3432</v>
      </c>
      <c r="H2084" s="609">
        <v>28.5</v>
      </c>
      <c r="I2084" s="608">
        <v>4</v>
      </c>
      <c r="J2084" s="610">
        <v>0</v>
      </c>
      <c r="K2084" s="609">
        <f t="shared" si="32"/>
        <v>114</v>
      </c>
      <c r="L2084" s="608" t="s">
        <v>3047</v>
      </c>
      <c r="M2084" s="608" t="s">
        <v>3451</v>
      </c>
      <c r="N2084" s="608" t="s">
        <v>3452</v>
      </c>
      <c r="O2084" s="608" t="s">
        <v>3453</v>
      </c>
      <c r="P2084" s="608" t="s">
        <v>910</v>
      </c>
      <c r="Q2084" s="608" t="s">
        <v>3179</v>
      </c>
    </row>
    <row r="2085" spans="1:17">
      <c r="A2085" s="611">
        <v>42519</v>
      </c>
      <c r="B2085" s="611">
        <v>42563</v>
      </c>
      <c r="C2085" s="611">
        <v>42519</v>
      </c>
      <c r="D2085" s="612" t="s">
        <v>3129</v>
      </c>
      <c r="E2085" s="612" t="s">
        <v>3100</v>
      </c>
      <c r="F2085" s="612" t="s">
        <v>3045</v>
      </c>
      <c r="G2085" s="612" t="s">
        <v>3101</v>
      </c>
      <c r="H2085" s="613">
        <v>34</v>
      </c>
      <c r="I2085" s="612">
        <v>21</v>
      </c>
      <c r="J2085" s="614">
        <v>0</v>
      </c>
      <c r="K2085" s="613">
        <f t="shared" si="32"/>
        <v>714</v>
      </c>
      <c r="L2085" s="612" t="s">
        <v>3047</v>
      </c>
      <c r="M2085" s="612" t="s">
        <v>3451</v>
      </c>
      <c r="N2085" s="612" t="s">
        <v>3452</v>
      </c>
      <c r="O2085" s="612" t="s">
        <v>3453</v>
      </c>
      <c r="P2085" s="612" t="s">
        <v>910</v>
      </c>
      <c r="Q2085" s="612" t="s">
        <v>3102</v>
      </c>
    </row>
    <row r="2086" spans="1:17">
      <c r="A2086" s="607">
        <v>43249</v>
      </c>
      <c r="B2086" s="607">
        <v>43274</v>
      </c>
      <c r="C2086" s="607">
        <v>43249</v>
      </c>
      <c r="D2086" s="608" t="s">
        <v>3129</v>
      </c>
      <c r="E2086" s="608" t="s">
        <v>3165</v>
      </c>
      <c r="F2086" s="608" t="s">
        <v>3104</v>
      </c>
      <c r="G2086" s="608" t="s">
        <v>3166</v>
      </c>
      <c r="H2086" s="609">
        <v>10</v>
      </c>
      <c r="I2086" s="608">
        <v>3</v>
      </c>
      <c r="J2086" s="610">
        <v>0</v>
      </c>
      <c r="K2086" s="609">
        <f t="shared" si="32"/>
        <v>30</v>
      </c>
      <c r="L2086" s="608" t="s">
        <v>3047</v>
      </c>
      <c r="M2086" s="608" t="s">
        <v>3451</v>
      </c>
      <c r="N2086" s="608" t="s">
        <v>3452</v>
      </c>
      <c r="O2086" s="608" t="s">
        <v>3453</v>
      </c>
      <c r="P2086" s="608" t="s">
        <v>910</v>
      </c>
      <c r="Q2086" s="608" t="s">
        <v>3106</v>
      </c>
    </row>
    <row r="2087" spans="1:17">
      <c r="A2087" s="611">
        <v>42884</v>
      </c>
      <c r="B2087" s="611">
        <v>42908</v>
      </c>
      <c r="C2087" s="611">
        <v>42893</v>
      </c>
      <c r="D2087" s="612" t="s">
        <v>3199</v>
      </c>
      <c r="E2087" s="612" t="s">
        <v>3200</v>
      </c>
      <c r="F2087" s="612" t="s">
        <v>3123</v>
      </c>
      <c r="G2087" s="612" t="s">
        <v>3201</v>
      </c>
      <c r="H2087" s="613">
        <v>39</v>
      </c>
      <c r="I2087" s="612">
        <v>12</v>
      </c>
      <c r="J2087" s="614">
        <v>0</v>
      </c>
      <c r="K2087" s="613">
        <f t="shared" si="32"/>
        <v>468</v>
      </c>
      <c r="L2087" s="612" t="s">
        <v>3072</v>
      </c>
      <c r="M2087" s="612" t="s">
        <v>3277</v>
      </c>
      <c r="N2087" s="612" t="s">
        <v>3278</v>
      </c>
      <c r="O2087" s="612" t="s">
        <v>3075</v>
      </c>
      <c r="P2087" s="612" t="s">
        <v>988</v>
      </c>
      <c r="Q2087" s="612" t="s">
        <v>3139</v>
      </c>
    </row>
    <row r="2088" spans="1:17">
      <c r="A2088" s="607">
        <v>42519</v>
      </c>
      <c r="B2088" s="607">
        <v>42560</v>
      </c>
      <c r="C2088" s="607">
        <v>42521</v>
      </c>
      <c r="D2088" s="608" t="s">
        <v>3199</v>
      </c>
      <c r="E2088" s="608" t="s">
        <v>3100</v>
      </c>
      <c r="F2088" s="608" t="s">
        <v>3045</v>
      </c>
      <c r="G2088" s="608" t="s">
        <v>3101</v>
      </c>
      <c r="H2088" s="609">
        <v>34</v>
      </c>
      <c r="I2088" s="608">
        <v>35</v>
      </c>
      <c r="J2088" s="610">
        <v>0</v>
      </c>
      <c r="K2088" s="609">
        <f t="shared" si="32"/>
        <v>1190</v>
      </c>
      <c r="L2088" s="608" t="s">
        <v>3072</v>
      </c>
      <c r="M2088" s="608" t="s">
        <v>3277</v>
      </c>
      <c r="N2088" s="608" t="s">
        <v>3278</v>
      </c>
      <c r="O2088" s="608" t="s">
        <v>3075</v>
      </c>
      <c r="P2088" s="608" t="s">
        <v>988</v>
      </c>
      <c r="Q2088" s="608" t="s">
        <v>3102</v>
      </c>
    </row>
    <row r="2089" spans="1:17">
      <c r="A2089" s="611">
        <v>42519</v>
      </c>
      <c r="B2089" s="611">
        <v>42547</v>
      </c>
      <c r="C2089" s="611">
        <v>42524</v>
      </c>
      <c r="D2089" s="612" t="s">
        <v>3199</v>
      </c>
      <c r="E2089" s="612" t="s">
        <v>3241</v>
      </c>
      <c r="F2089" s="612" t="s">
        <v>3077</v>
      </c>
      <c r="G2089" s="612" t="s">
        <v>3242</v>
      </c>
      <c r="H2089" s="613">
        <v>6</v>
      </c>
      <c r="I2089" s="612">
        <v>30</v>
      </c>
      <c r="J2089" s="614">
        <v>0</v>
      </c>
      <c r="K2089" s="613">
        <f t="shared" si="32"/>
        <v>180</v>
      </c>
      <c r="L2089" s="612" t="s">
        <v>3072</v>
      </c>
      <c r="M2089" s="612" t="s">
        <v>3277</v>
      </c>
      <c r="N2089" s="612" t="s">
        <v>3278</v>
      </c>
      <c r="O2089" s="612" t="s">
        <v>3075</v>
      </c>
      <c r="P2089" s="612" t="s">
        <v>988</v>
      </c>
      <c r="Q2089" s="612" t="s">
        <v>3070</v>
      </c>
    </row>
    <row r="2090" spans="1:17">
      <c r="A2090" s="607">
        <v>42885</v>
      </c>
      <c r="B2090" s="607">
        <v>42930</v>
      </c>
      <c r="C2090" s="607">
        <v>42894</v>
      </c>
      <c r="D2090" s="608" t="s">
        <v>3199</v>
      </c>
      <c r="E2090" s="608" t="s">
        <v>3100</v>
      </c>
      <c r="F2090" s="608" t="s">
        <v>3045</v>
      </c>
      <c r="G2090" s="608" t="s">
        <v>3101</v>
      </c>
      <c r="H2090" s="609">
        <v>34</v>
      </c>
      <c r="I2090" s="608">
        <v>4</v>
      </c>
      <c r="J2090" s="610">
        <v>0</v>
      </c>
      <c r="K2090" s="609">
        <f t="shared" si="32"/>
        <v>136</v>
      </c>
      <c r="L2090" s="608" t="s">
        <v>3072</v>
      </c>
      <c r="M2090" s="608" t="s">
        <v>3435</v>
      </c>
      <c r="N2090" s="608" t="s">
        <v>3436</v>
      </c>
      <c r="O2090" s="608" t="s">
        <v>3437</v>
      </c>
      <c r="P2090" s="608" t="s">
        <v>1743</v>
      </c>
      <c r="Q2090" s="608" t="s">
        <v>3102</v>
      </c>
    </row>
    <row r="2091" spans="1:17">
      <c r="A2091" s="611">
        <v>43250</v>
      </c>
      <c r="B2091" s="611">
        <v>43319</v>
      </c>
      <c r="C2091" s="611">
        <v>43259</v>
      </c>
      <c r="D2091" s="612" t="s">
        <v>3199</v>
      </c>
      <c r="E2091" s="612" t="s">
        <v>3148</v>
      </c>
      <c r="F2091" s="612" t="s">
        <v>3081</v>
      </c>
      <c r="G2091" s="612" t="s">
        <v>3149</v>
      </c>
      <c r="H2091" s="613">
        <v>13</v>
      </c>
      <c r="I2091" s="612">
        <v>10</v>
      </c>
      <c r="J2091" s="614">
        <v>0</v>
      </c>
      <c r="K2091" s="613">
        <f t="shared" si="32"/>
        <v>130</v>
      </c>
      <c r="L2091" s="612" t="s">
        <v>3072</v>
      </c>
      <c r="M2091" s="612" t="s">
        <v>3435</v>
      </c>
      <c r="N2091" s="612" t="s">
        <v>3436</v>
      </c>
      <c r="O2091" s="612" t="s">
        <v>3437</v>
      </c>
      <c r="P2091" s="612" t="s">
        <v>1743</v>
      </c>
      <c r="Q2091" s="612" t="s">
        <v>3150</v>
      </c>
    </row>
    <row r="2092" spans="1:17">
      <c r="A2092" s="607">
        <v>43250</v>
      </c>
      <c r="B2092" s="607">
        <v>43259</v>
      </c>
      <c r="C2092" s="607">
        <v>43255</v>
      </c>
      <c r="D2092" s="608" t="s">
        <v>3071</v>
      </c>
      <c r="E2092" s="608" t="s">
        <v>3100</v>
      </c>
      <c r="F2092" s="608" t="s">
        <v>3045</v>
      </c>
      <c r="G2092" s="608" t="s">
        <v>3101</v>
      </c>
      <c r="H2092" s="609">
        <v>34</v>
      </c>
      <c r="I2092" s="608">
        <v>15</v>
      </c>
      <c r="J2092" s="610">
        <v>0</v>
      </c>
      <c r="K2092" s="609">
        <f t="shared" si="32"/>
        <v>510</v>
      </c>
      <c r="L2092" s="608" t="s">
        <v>3047</v>
      </c>
      <c r="M2092" s="608" t="s">
        <v>3458</v>
      </c>
      <c r="N2092" s="608" t="s">
        <v>3459</v>
      </c>
      <c r="O2092" s="608" t="s">
        <v>3460</v>
      </c>
      <c r="P2092" s="608" t="s">
        <v>3188</v>
      </c>
      <c r="Q2092" s="608" t="s">
        <v>3102</v>
      </c>
    </row>
    <row r="2093" spans="1:17">
      <c r="A2093" s="611">
        <v>42520</v>
      </c>
      <c r="B2093" s="611">
        <v>42614</v>
      </c>
      <c r="C2093" s="611">
        <v>42522</v>
      </c>
      <c r="D2093" s="612" t="s">
        <v>3071</v>
      </c>
      <c r="E2093" s="612" t="s">
        <v>3172</v>
      </c>
      <c r="F2093" s="612" t="s">
        <v>3108</v>
      </c>
      <c r="G2093" s="612" t="s">
        <v>3173</v>
      </c>
      <c r="H2093" s="613">
        <v>15</v>
      </c>
      <c r="I2093" s="612">
        <v>12</v>
      </c>
      <c r="J2093" s="614">
        <v>0.2</v>
      </c>
      <c r="K2093" s="613">
        <f t="shared" si="32"/>
        <v>180</v>
      </c>
      <c r="L2093" s="612" t="s">
        <v>3072</v>
      </c>
      <c r="M2093" s="612" t="s">
        <v>3283</v>
      </c>
      <c r="N2093" s="612" t="s">
        <v>3284</v>
      </c>
      <c r="O2093" s="612" t="s">
        <v>3285</v>
      </c>
      <c r="P2093" s="612" t="s">
        <v>1743</v>
      </c>
      <c r="Q2093" s="612" t="s">
        <v>3139</v>
      </c>
    </row>
    <row r="2094" spans="1:17">
      <c r="A2094" s="607">
        <v>42885</v>
      </c>
      <c r="B2094" s="607">
        <v>42952</v>
      </c>
      <c r="C2094" s="607">
        <v>42892</v>
      </c>
      <c r="D2094" s="608" t="s">
        <v>3071</v>
      </c>
      <c r="E2094" s="608" t="s">
        <v>3143</v>
      </c>
      <c r="F2094" s="608" t="s">
        <v>3123</v>
      </c>
      <c r="G2094" s="608" t="s">
        <v>3144</v>
      </c>
      <c r="H2094" s="609">
        <v>32.799999999999997</v>
      </c>
      <c r="I2094" s="608">
        <v>10</v>
      </c>
      <c r="J2094" s="610">
        <v>0.2</v>
      </c>
      <c r="K2094" s="609">
        <f t="shared" si="32"/>
        <v>328</v>
      </c>
      <c r="L2094" s="608" t="s">
        <v>3072</v>
      </c>
      <c r="M2094" s="608" t="s">
        <v>3283</v>
      </c>
      <c r="N2094" s="608" t="s">
        <v>3284</v>
      </c>
      <c r="O2094" s="608" t="s">
        <v>3285</v>
      </c>
      <c r="P2094" s="608" t="s">
        <v>1743</v>
      </c>
      <c r="Q2094" s="608" t="s">
        <v>3067</v>
      </c>
    </row>
    <row r="2095" spans="1:17">
      <c r="A2095" s="611">
        <v>43250</v>
      </c>
      <c r="B2095" s="611">
        <v>43349</v>
      </c>
      <c r="C2095" s="611">
        <v>43260</v>
      </c>
      <c r="D2095" s="612" t="s">
        <v>3084</v>
      </c>
      <c r="E2095" s="612" t="s">
        <v>3076</v>
      </c>
      <c r="F2095" s="612" t="s">
        <v>3077</v>
      </c>
      <c r="G2095" s="612" t="s">
        <v>3078</v>
      </c>
      <c r="H2095" s="613">
        <v>9.65</v>
      </c>
      <c r="I2095" s="612">
        <v>30</v>
      </c>
      <c r="J2095" s="614">
        <v>0.1</v>
      </c>
      <c r="K2095" s="613">
        <f t="shared" si="32"/>
        <v>289.5</v>
      </c>
      <c r="L2095" s="612" t="s">
        <v>3072</v>
      </c>
      <c r="M2095" s="612" t="s">
        <v>3304</v>
      </c>
      <c r="N2095" s="612" t="s">
        <v>3305</v>
      </c>
      <c r="O2095" s="612" t="s">
        <v>3306</v>
      </c>
      <c r="P2095" s="612" t="s">
        <v>921</v>
      </c>
      <c r="Q2095" s="612" t="s">
        <v>3079</v>
      </c>
    </row>
    <row r="2096" spans="1:17">
      <c r="A2096" s="607">
        <v>42154</v>
      </c>
      <c r="B2096" s="607">
        <v>42241</v>
      </c>
      <c r="C2096" s="607">
        <v>42154</v>
      </c>
      <c r="D2096" s="608" t="s">
        <v>3084</v>
      </c>
      <c r="E2096" s="608" t="s">
        <v>3280</v>
      </c>
      <c r="F2096" s="608" t="s">
        <v>3108</v>
      </c>
      <c r="G2096" s="608" t="s">
        <v>3131</v>
      </c>
      <c r="H2096" s="609">
        <v>14</v>
      </c>
      <c r="I2096" s="608">
        <v>30</v>
      </c>
      <c r="J2096" s="610">
        <v>0</v>
      </c>
      <c r="K2096" s="609">
        <f t="shared" si="32"/>
        <v>420</v>
      </c>
      <c r="L2096" s="608" t="s">
        <v>3072</v>
      </c>
      <c r="M2096" s="608" t="s">
        <v>3304</v>
      </c>
      <c r="N2096" s="608" t="s">
        <v>3305</v>
      </c>
      <c r="O2096" s="608" t="s">
        <v>3306</v>
      </c>
      <c r="P2096" s="608" t="s">
        <v>921</v>
      </c>
      <c r="Q2096" s="608" t="s">
        <v>3183</v>
      </c>
    </row>
    <row r="2097" spans="1:17">
      <c r="A2097" s="611">
        <v>42520</v>
      </c>
      <c r="B2097" s="611">
        <v>42600</v>
      </c>
      <c r="C2097" s="611">
        <v>42521</v>
      </c>
      <c r="D2097" s="612" t="s">
        <v>3084</v>
      </c>
      <c r="E2097" s="612" t="s">
        <v>3215</v>
      </c>
      <c r="F2097" s="612" t="s">
        <v>3077</v>
      </c>
      <c r="G2097" s="612" t="s">
        <v>3216</v>
      </c>
      <c r="H2097" s="613">
        <v>18.399999999999999</v>
      </c>
      <c r="I2097" s="612">
        <v>40</v>
      </c>
      <c r="J2097" s="614">
        <v>0.1</v>
      </c>
      <c r="K2097" s="613">
        <f t="shared" si="32"/>
        <v>736</v>
      </c>
      <c r="L2097" s="612" t="s">
        <v>3072</v>
      </c>
      <c r="M2097" s="612" t="s">
        <v>3304</v>
      </c>
      <c r="N2097" s="612" t="s">
        <v>3305</v>
      </c>
      <c r="O2097" s="612" t="s">
        <v>3306</v>
      </c>
      <c r="P2097" s="612" t="s">
        <v>921</v>
      </c>
      <c r="Q2097" s="612" t="s">
        <v>3079</v>
      </c>
    </row>
    <row r="2098" spans="1:17">
      <c r="A2098" s="607">
        <v>42521</v>
      </c>
      <c r="B2098" s="607">
        <v>42557</v>
      </c>
      <c r="C2098" s="607">
        <v>42526</v>
      </c>
      <c r="D2098" s="608" t="s">
        <v>3158</v>
      </c>
      <c r="E2098" s="608" t="s">
        <v>3200</v>
      </c>
      <c r="F2098" s="608" t="s">
        <v>3123</v>
      </c>
      <c r="G2098" s="608" t="s">
        <v>3201</v>
      </c>
      <c r="H2098" s="609">
        <v>39</v>
      </c>
      <c r="I2098" s="608">
        <v>77</v>
      </c>
      <c r="J2098" s="610">
        <v>0.1</v>
      </c>
      <c r="K2098" s="609">
        <f t="shared" si="32"/>
        <v>3003</v>
      </c>
      <c r="L2098" s="608" t="s">
        <v>3063</v>
      </c>
      <c r="M2098" s="608" t="s">
        <v>3347</v>
      </c>
      <c r="N2098" s="608" t="s">
        <v>3348</v>
      </c>
      <c r="O2098" s="608" t="s">
        <v>3349</v>
      </c>
      <c r="P2098" s="608" t="s">
        <v>3188</v>
      </c>
      <c r="Q2098" s="608" t="s">
        <v>3139</v>
      </c>
    </row>
    <row r="2099" spans="1:17">
      <c r="A2099" s="611">
        <v>42155</v>
      </c>
      <c r="B2099" s="611">
        <v>42235</v>
      </c>
      <c r="C2099" s="611">
        <v>42156</v>
      </c>
      <c r="D2099" s="612" t="s">
        <v>3158</v>
      </c>
      <c r="E2099" s="612" t="s">
        <v>3143</v>
      </c>
      <c r="F2099" s="612" t="s">
        <v>3123</v>
      </c>
      <c r="G2099" s="612" t="s">
        <v>3144</v>
      </c>
      <c r="H2099" s="613">
        <v>32.799999999999997</v>
      </c>
      <c r="I2099" s="612">
        <v>25</v>
      </c>
      <c r="J2099" s="614">
        <v>0.1</v>
      </c>
      <c r="K2099" s="613">
        <f t="shared" si="32"/>
        <v>819.99999999999989</v>
      </c>
      <c r="L2099" s="612" t="s">
        <v>3063</v>
      </c>
      <c r="M2099" s="612" t="s">
        <v>3347</v>
      </c>
      <c r="N2099" s="612" t="s">
        <v>3348</v>
      </c>
      <c r="O2099" s="612" t="s">
        <v>3349</v>
      </c>
      <c r="P2099" s="612" t="s">
        <v>3188</v>
      </c>
      <c r="Q2099" s="612" t="s">
        <v>3067</v>
      </c>
    </row>
    <row r="2100" spans="1:17">
      <c r="A2100" s="607">
        <v>42521</v>
      </c>
      <c r="B2100" s="607">
        <v>42571</v>
      </c>
      <c r="C2100" s="607">
        <v>42521</v>
      </c>
      <c r="D2100" s="608" t="s">
        <v>3158</v>
      </c>
      <c r="E2100" s="608" t="s">
        <v>3076</v>
      </c>
      <c r="F2100" s="608" t="s">
        <v>3077</v>
      </c>
      <c r="G2100" s="608" t="s">
        <v>3078</v>
      </c>
      <c r="H2100" s="609">
        <v>9.65</v>
      </c>
      <c r="I2100" s="608">
        <v>12</v>
      </c>
      <c r="J2100" s="610">
        <v>0</v>
      </c>
      <c r="K2100" s="609">
        <f t="shared" si="32"/>
        <v>115.80000000000001</v>
      </c>
      <c r="L2100" s="608" t="s">
        <v>3063</v>
      </c>
      <c r="M2100" s="608" t="s">
        <v>3347</v>
      </c>
      <c r="N2100" s="608" t="s">
        <v>3348</v>
      </c>
      <c r="O2100" s="608" t="s">
        <v>3349</v>
      </c>
      <c r="P2100" s="608" t="s">
        <v>3188</v>
      </c>
      <c r="Q2100" s="608" t="s">
        <v>3079</v>
      </c>
    </row>
    <row r="2101" spans="1:17">
      <c r="A2101" s="611">
        <v>42521</v>
      </c>
      <c r="B2101" s="611">
        <v>42542</v>
      </c>
      <c r="C2101" s="611">
        <v>42531</v>
      </c>
      <c r="D2101" s="612" t="s">
        <v>3158</v>
      </c>
      <c r="E2101" s="612" t="s">
        <v>3281</v>
      </c>
      <c r="F2101" s="612" t="s">
        <v>3104</v>
      </c>
      <c r="G2101" s="612" t="s">
        <v>3282</v>
      </c>
      <c r="H2101" s="613">
        <v>12.5</v>
      </c>
      <c r="I2101" s="612">
        <v>55</v>
      </c>
      <c r="J2101" s="614">
        <v>0</v>
      </c>
      <c r="K2101" s="613">
        <f t="shared" si="32"/>
        <v>687.5</v>
      </c>
      <c r="L2101" s="612" t="s">
        <v>3063</v>
      </c>
      <c r="M2101" s="612" t="s">
        <v>3347</v>
      </c>
      <c r="N2101" s="612" t="s">
        <v>3348</v>
      </c>
      <c r="O2101" s="612" t="s">
        <v>3349</v>
      </c>
      <c r="P2101" s="612" t="s">
        <v>3188</v>
      </c>
      <c r="Q2101" s="612" t="s">
        <v>3106</v>
      </c>
    </row>
    <row r="2102" spans="1:17">
      <c r="A2102" s="607">
        <v>43251</v>
      </c>
      <c r="B2102" s="607">
        <v>43348</v>
      </c>
      <c r="C2102" s="607">
        <v>43260</v>
      </c>
      <c r="D2102" s="608" t="s">
        <v>3158</v>
      </c>
      <c r="E2102" s="608" t="s">
        <v>3122</v>
      </c>
      <c r="F2102" s="608" t="s">
        <v>3123</v>
      </c>
      <c r="G2102" s="608" t="s">
        <v>3124</v>
      </c>
      <c r="H2102" s="609">
        <v>24</v>
      </c>
      <c r="I2102" s="608">
        <v>4</v>
      </c>
      <c r="J2102" s="610">
        <v>0.1</v>
      </c>
      <c r="K2102" s="609">
        <f t="shared" si="32"/>
        <v>96</v>
      </c>
      <c r="L2102" s="608" t="s">
        <v>3063</v>
      </c>
      <c r="M2102" s="608" t="s">
        <v>3347</v>
      </c>
      <c r="N2102" s="608" t="s">
        <v>3348</v>
      </c>
      <c r="O2102" s="608" t="s">
        <v>3349</v>
      </c>
      <c r="P2102" s="608" t="s">
        <v>3188</v>
      </c>
      <c r="Q2102" s="608" t="s">
        <v>3125</v>
      </c>
    </row>
    <row r="2103" spans="1:17">
      <c r="A2103" s="611">
        <v>42155</v>
      </c>
      <c r="B2103" s="611">
        <v>42193</v>
      </c>
      <c r="C2103" s="611">
        <v>42160</v>
      </c>
      <c r="D2103" s="612" t="s">
        <v>3184</v>
      </c>
      <c r="E2103" s="612" t="s">
        <v>3286</v>
      </c>
      <c r="F2103" s="612" t="s">
        <v>3123</v>
      </c>
      <c r="G2103" s="612" t="s">
        <v>3287</v>
      </c>
      <c r="H2103" s="613">
        <v>7.45</v>
      </c>
      <c r="I2103" s="612">
        <v>20</v>
      </c>
      <c r="J2103" s="614">
        <v>0.25</v>
      </c>
      <c r="K2103" s="613">
        <f t="shared" si="32"/>
        <v>149</v>
      </c>
      <c r="L2103" s="612" t="s">
        <v>3063</v>
      </c>
      <c r="M2103" s="612" t="s">
        <v>3267</v>
      </c>
      <c r="N2103" s="612" t="s">
        <v>3268</v>
      </c>
      <c r="O2103" s="612" t="s">
        <v>3269</v>
      </c>
      <c r="P2103" s="612" t="s">
        <v>3156</v>
      </c>
      <c r="Q2103" s="612" t="s">
        <v>3125</v>
      </c>
    </row>
    <row r="2104" spans="1:17">
      <c r="A2104" s="607">
        <v>43251</v>
      </c>
      <c r="B2104" s="607">
        <v>43344</v>
      </c>
      <c r="C2104" s="607">
        <v>43257</v>
      </c>
      <c r="D2104" s="608" t="s">
        <v>3184</v>
      </c>
      <c r="E2104" s="608" t="s">
        <v>3193</v>
      </c>
      <c r="F2104" s="608" t="s">
        <v>3077</v>
      </c>
      <c r="G2104" s="608" t="s">
        <v>3194</v>
      </c>
      <c r="H2104" s="609">
        <v>25.89</v>
      </c>
      <c r="I2104" s="608">
        <v>4</v>
      </c>
      <c r="J2104" s="610">
        <v>0.25</v>
      </c>
      <c r="K2104" s="609">
        <f t="shared" si="32"/>
        <v>103.56</v>
      </c>
      <c r="L2104" s="608" t="s">
        <v>3063</v>
      </c>
      <c r="M2104" s="608" t="s">
        <v>3267</v>
      </c>
      <c r="N2104" s="608" t="s">
        <v>3268</v>
      </c>
      <c r="O2104" s="608" t="s">
        <v>3269</v>
      </c>
      <c r="P2104" s="608" t="s">
        <v>3156</v>
      </c>
      <c r="Q2104" s="608" t="s">
        <v>3195</v>
      </c>
    </row>
    <row r="2105" spans="1:17">
      <c r="A2105" s="611">
        <v>42155</v>
      </c>
      <c r="B2105" s="611">
        <v>42186</v>
      </c>
      <c r="C2105" s="611">
        <v>42156</v>
      </c>
      <c r="D2105" s="612" t="s">
        <v>3288</v>
      </c>
      <c r="E2105" s="612" t="s">
        <v>3137</v>
      </c>
      <c r="F2105" s="612" t="s">
        <v>3104</v>
      </c>
      <c r="G2105" s="612" t="s">
        <v>3138</v>
      </c>
      <c r="H2105" s="613">
        <v>17.45</v>
      </c>
      <c r="I2105" s="612">
        <v>3</v>
      </c>
      <c r="J2105" s="614">
        <v>0</v>
      </c>
      <c r="K2105" s="613">
        <f t="shared" si="32"/>
        <v>52.349999999999994</v>
      </c>
      <c r="L2105" s="612" t="s">
        <v>3072</v>
      </c>
      <c r="M2105" s="612" t="s">
        <v>3222</v>
      </c>
      <c r="N2105" s="612" t="s">
        <v>3223</v>
      </c>
      <c r="O2105" s="612" t="s">
        <v>3224</v>
      </c>
      <c r="P2105" s="612" t="s">
        <v>3188</v>
      </c>
      <c r="Q2105" s="612" t="s">
        <v>3139</v>
      </c>
    </row>
    <row r="2106" spans="1:17">
      <c r="A2106" s="607">
        <v>42521</v>
      </c>
      <c r="B2106" s="607">
        <v>42531</v>
      </c>
      <c r="C2106" s="607">
        <v>42531</v>
      </c>
      <c r="D2106" s="608" t="s">
        <v>3288</v>
      </c>
      <c r="E2106" s="608" t="s">
        <v>3280</v>
      </c>
      <c r="F2106" s="608" t="s">
        <v>3108</v>
      </c>
      <c r="G2106" s="608" t="s">
        <v>3131</v>
      </c>
      <c r="H2106" s="609">
        <v>14</v>
      </c>
      <c r="I2106" s="608">
        <v>35</v>
      </c>
      <c r="J2106" s="610">
        <v>0</v>
      </c>
      <c r="K2106" s="609">
        <f t="shared" si="32"/>
        <v>490</v>
      </c>
      <c r="L2106" s="608" t="s">
        <v>3072</v>
      </c>
      <c r="M2106" s="608" t="s">
        <v>3222</v>
      </c>
      <c r="N2106" s="608" t="s">
        <v>3223</v>
      </c>
      <c r="O2106" s="608" t="s">
        <v>3224</v>
      </c>
      <c r="P2106" s="608" t="s">
        <v>3188</v>
      </c>
      <c r="Q2106" s="608" t="s">
        <v>3183</v>
      </c>
    </row>
    <row r="2107" spans="1:17">
      <c r="A2107" s="611">
        <v>42886</v>
      </c>
      <c r="B2107" s="611">
        <v>42952</v>
      </c>
      <c r="C2107" s="611">
        <v>42890</v>
      </c>
      <c r="D2107" s="612" t="s">
        <v>3288</v>
      </c>
      <c r="E2107" s="612" t="s">
        <v>3265</v>
      </c>
      <c r="F2107" s="612" t="s">
        <v>3104</v>
      </c>
      <c r="G2107" s="612" t="s">
        <v>3266</v>
      </c>
      <c r="H2107" s="613">
        <v>9.1999999999999993</v>
      </c>
      <c r="I2107" s="612">
        <v>42</v>
      </c>
      <c r="J2107" s="614">
        <v>0</v>
      </c>
      <c r="K2107" s="613">
        <f t="shared" si="32"/>
        <v>386.4</v>
      </c>
      <c r="L2107" s="612" t="s">
        <v>3072</v>
      </c>
      <c r="M2107" s="612" t="s">
        <v>3222</v>
      </c>
      <c r="N2107" s="612" t="s">
        <v>3223</v>
      </c>
      <c r="O2107" s="612" t="s">
        <v>3224</v>
      </c>
      <c r="P2107" s="612" t="s">
        <v>3188</v>
      </c>
      <c r="Q2107" s="612" t="s">
        <v>3106</v>
      </c>
    </row>
    <row r="2108" spans="1:17">
      <c r="A2108" s="607">
        <v>42524</v>
      </c>
      <c r="B2108" s="607">
        <v>42619</v>
      </c>
      <c r="C2108" s="607">
        <v>42526</v>
      </c>
      <c r="D2108" s="608" t="s">
        <v>3158</v>
      </c>
      <c r="E2108" s="608" t="s">
        <v>3076</v>
      </c>
      <c r="F2108" s="608" t="s">
        <v>3077</v>
      </c>
      <c r="G2108" s="608" t="s">
        <v>3078</v>
      </c>
      <c r="H2108" s="609">
        <v>9.65</v>
      </c>
      <c r="I2108" s="608">
        <v>9</v>
      </c>
      <c r="J2108" s="610">
        <v>0</v>
      </c>
      <c r="K2108" s="609">
        <f t="shared" si="32"/>
        <v>86.850000000000009</v>
      </c>
      <c r="L2108" s="608" t="s">
        <v>3072</v>
      </c>
      <c r="M2108" s="608" t="s">
        <v>3391</v>
      </c>
      <c r="N2108" s="608" t="s">
        <v>3392</v>
      </c>
      <c r="O2108" s="608" t="s">
        <v>3393</v>
      </c>
      <c r="P2108" s="608" t="s">
        <v>910</v>
      </c>
      <c r="Q2108" s="608" t="s">
        <v>3079</v>
      </c>
    </row>
    <row r="2109" spans="1:17">
      <c r="A2109" s="611">
        <v>43254</v>
      </c>
      <c r="B2109" s="611">
        <v>43266</v>
      </c>
      <c r="C2109" s="611">
        <v>43255</v>
      </c>
      <c r="D2109" s="612" t="s">
        <v>3184</v>
      </c>
      <c r="E2109" s="612" t="s">
        <v>3225</v>
      </c>
      <c r="F2109" s="612" t="s">
        <v>3108</v>
      </c>
      <c r="G2109" s="612" t="s">
        <v>3226</v>
      </c>
      <c r="H2109" s="613">
        <v>46</v>
      </c>
      <c r="I2109" s="612">
        <v>36</v>
      </c>
      <c r="J2109" s="614">
        <v>0.15</v>
      </c>
      <c r="K2109" s="613">
        <f t="shared" si="32"/>
        <v>1656</v>
      </c>
      <c r="L2109" s="612" t="s">
        <v>3072</v>
      </c>
      <c r="M2109" s="612" t="s">
        <v>3404</v>
      </c>
      <c r="N2109" s="612" t="s">
        <v>3405</v>
      </c>
      <c r="O2109" s="612" t="s">
        <v>3297</v>
      </c>
      <c r="P2109" s="612" t="s">
        <v>988</v>
      </c>
      <c r="Q2109" s="612" t="s">
        <v>3055</v>
      </c>
    </row>
    <row r="2110" spans="1:17">
      <c r="A2110" s="607">
        <v>42158</v>
      </c>
      <c r="B2110" s="607">
        <v>42168</v>
      </c>
      <c r="C2110" s="607">
        <v>42163</v>
      </c>
      <c r="D2110" s="608" t="s">
        <v>3184</v>
      </c>
      <c r="E2110" s="608" t="s">
        <v>3243</v>
      </c>
      <c r="F2110" s="608" t="s">
        <v>3061</v>
      </c>
      <c r="G2110" s="608" t="s">
        <v>3244</v>
      </c>
      <c r="H2110" s="609">
        <v>45.6</v>
      </c>
      <c r="I2110" s="608">
        <v>8</v>
      </c>
      <c r="J2110" s="610">
        <v>0.15</v>
      </c>
      <c r="K2110" s="609">
        <f t="shared" si="32"/>
        <v>364.8</v>
      </c>
      <c r="L2110" s="608" t="s">
        <v>3072</v>
      </c>
      <c r="M2110" s="608" t="s">
        <v>3404</v>
      </c>
      <c r="N2110" s="608" t="s">
        <v>3405</v>
      </c>
      <c r="O2110" s="608" t="s">
        <v>3297</v>
      </c>
      <c r="P2110" s="608" t="s">
        <v>988</v>
      </c>
      <c r="Q2110" s="608" t="s">
        <v>3150</v>
      </c>
    </row>
    <row r="2111" spans="1:17">
      <c r="A2111" s="611">
        <v>42524</v>
      </c>
      <c r="B2111" s="611">
        <v>42569</v>
      </c>
      <c r="C2111" s="611">
        <v>42528</v>
      </c>
      <c r="D2111" s="612" t="s">
        <v>3184</v>
      </c>
      <c r="E2111" s="612" t="s">
        <v>3148</v>
      </c>
      <c r="F2111" s="612" t="s">
        <v>3081</v>
      </c>
      <c r="G2111" s="612" t="s">
        <v>3149</v>
      </c>
      <c r="H2111" s="613">
        <v>13</v>
      </c>
      <c r="I2111" s="612">
        <v>28</v>
      </c>
      <c r="J2111" s="614">
        <v>0.15</v>
      </c>
      <c r="K2111" s="613">
        <f t="shared" si="32"/>
        <v>364</v>
      </c>
      <c r="L2111" s="612" t="s">
        <v>3072</v>
      </c>
      <c r="M2111" s="612" t="s">
        <v>3404</v>
      </c>
      <c r="N2111" s="612" t="s">
        <v>3405</v>
      </c>
      <c r="O2111" s="612" t="s">
        <v>3297</v>
      </c>
      <c r="P2111" s="612" t="s">
        <v>988</v>
      </c>
      <c r="Q2111" s="612" t="s">
        <v>3150</v>
      </c>
    </row>
    <row r="2112" spans="1:17">
      <c r="A2112" s="607">
        <v>42158</v>
      </c>
      <c r="B2112" s="607">
        <v>42221</v>
      </c>
      <c r="C2112" s="607">
        <v>42168</v>
      </c>
      <c r="D2112" s="608" t="s">
        <v>3158</v>
      </c>
      <c r="E2112" s="608" t="s">
        <v>3107</v>
      </c>
      <c r="F2112" s="608" t="s">
        <v>3108</v>
      </c>
      <c r="G2112" s="608" t="s">
        <v>3109</v>
      </c>
      <c r="H2112" s="609">
        <v>18</v>
      </c>
      <c r="I2112" s="608">
        <v>20</v>
      </c>
      <c r="J2112" s="610">
        <v>0</v>
      </c>
      <c r="K2112" s="609">
        <f t="shared" si="32"/>
        <v>360</v>
      </c>
      <c r="L2112" s="608" t="s">
        <v>3072</v>
      </c>
      <c r="M2112" s="608" t="s">
        <v>3239</v>
      </c>
      <c r="N2112" s="608" t="s">
        <v>3240</v>
      </c>
      <c r="O2112" s="608" t="s">
        <v>3169</v>
      </c>
      <c r="P2112" s="608" t="s">
        <v>1036</v>
      </c>
      <c r="Q2112" s="608" t="s">
        <v>3110</v>
      </c>
    </row>
    <row r="2113" spans="1:17">
      <c r="A2113" s="611">
        <v>42525</v>
      </c>
      <c r="B2113" s="611">
        <v>42612</v>
      </c>
      <c r="C2113" s="611">
        <v>42528</v>
      </c>
      <c r="D2113" s="612" t="s">
        <v>3199</v>
      </c>
      <c r="E2113" s="612" t="s">
        <v>3130</v>
      </c>
      <c r="F2113" s="612" t="s">
        <v>3108</v>
      </c>
      <c r="G2113" s="612" t="s">
        <v>3131</v>
      </c>
      <c r="H2113" s="613">
        <v>19</v>
      </c>
      <c r="I2113" s="612">
        <v>20</v>
      </c>
      <c r="J2113" s="614">
        <v>0.15</v>
      </c>
      <c r="K2113" s="613">
        <f t="shared" si="32"/>
        <v>380</v>
      </c>
      <c r="L2113" s="612" t="s">
        <v>3063</v>
      </c>
      <c r="M2113" s="612" t="s">
        <v>3257</v>
      </c>
      <c r="N2113" s="612" t="s">
        <v>3258</v>
      </c>
      <c r="O2113" s="612" t="s">
        <v>3259</v>
      </c>
      <c r="P2113" s="612" t="s">
        <v>910</v>
      </c>
      <c r="Q2113" s="612" t="s">
        <v>3135</v>
      </c>
    </row>
    <row r="2114" spans="1:17">
      <c r="A2114" s="607">
        <v>43255</v>
      </c>
      <c r="B2114" s="607">
        <v>43272</v>
      </c>
      <c r="C2114" s="607">
        <v>43260</v>
      </c>
      <c r="D2114" s="608" t="s">
        <v>3199</v>
      </c>
      <c r="E2114" s="608" t="s">
        <v>3137</v>
      </c>
      <c r="F2114" s="608" t="s">
        <v>3104</v>
      </c>
      <c r="G2114" s="608" t="s">
        <v>3138</v>
      </c>
      <c r="H2114" s="609">
        <v>17.45</v>
      </c>
      <c r="I2114" s="608">
        <v>30</v>
      </c>
      <c r="J2114" s="610">
        <v>0.15</v>
      </c>
      <c r="K2114" s="609">
        <f t="shared" si="32"/>
        <v>523.5</v>
      </c>
      <c r="L2114" s="608" t="s">
        <v>3063</v>
      </c>
      <c r="M2114" s="608" t="s">
        <v>3257</v>
      </c>
      <c r="N2114" s="608" t="s">
        <v>3258</v>
      </c>
      <c r="O2114" s="608" t="s">
        <v>3259</v>
      </c>
      <c r="P2114" s="608" t="s">
        <v>910</v>
      </c>
      <c r="Q2114" s="608" t="s">
        <v>3139</v>
      </c>
    </row>
    <row r="2115" spans="1:17">
      <c r="A2115" s="611">
        <v>43255</v>
      </c>
      <c r="B2115" s="611">
        <v>43331</v>
      </c>
      <c r="C2115" s="611">
        <v>43258</v>
      </c>
      <c r="D2115" s="612" t="s">
        <v>3199</v>
      </c>
      <c r="E2115" s="612" t="s">
        <v>3273</v>
      </c>
      <c r="F2115" s="612" t="s">
        <v>3108</v>
      </c>
      <c r="G2115" s="612" t="s">
        <v>3274</v>
      </c>
      <c r="H2115" s="613">
        <v>18</v>
      </c>
      <c r="I2115" s="612">
        <v>40</v>
      </c>
      <c r="J2115" s="614">
        <v>0.15</v>
      </c>
      <c r="K2115" s="613">
        <f t="shared" ref="K2115:K2156" si="33">I2115*H2115</f>
        <v>720</v>
      </c>
      <c r="L2115" s="612" t="s">
        <v>3063</v>
      </c>
      <c r="M2115" s="612" t="s">
        <v>3257</v>
      </c>
      <c r="N2115" s="612" t="s">
        <v>3258</v>
      </c>
      <c r="O2115" s="612" t="s">
        <v>3259</v>
      </c>
      <c r="P2115" s="612" t="s">
        <v>910</v>
      </c>
      <c r="Q2115" s="612" t="s">
        <v>3135</v>
      </c>
    </row>
    <row r="2116" spans="1:17">
      <c r="A2116" s="607">
        <v>42159</v>
      </c>
      <c r="B2116" s="607">
        <v>42212</v>
      </c>
      <c r="C2116" s="607">
        <v>42168</v>
      </c>
      <c r="D2116" s="608" t="s">
        <v>3199</v>
      </c>
      <c r="E2116" s="608" t="s">
        <v>3111</v>
      </c>
      <c r="F2116" s="608" t="s">
        <v>3045</v>
      </c>
      <c r="G2116" s="608" t="s">
        <v>3112</v>
      </c>
      <c r="H2116" s="609">
        <v>12.5</v>
      </c>
      <c r="I2116" s="608">
        <v>20</v>
      </c>
      <c r="J2116" s="610">
        <v>0</v>
      </c>
      <c r="K2116" s="609">
        <f t="shared" si="33"/>
        <v>250</v>
      </c>
      <c r="L2116" s="608" t="s">
        <v>3063</v>
      </c>
      <c r="M2116" s="608" t="s">
        <v>3257</v>
      </c>
      <c r="N2116" s="608" t="s">
        <v>3258</v>
      </c>
      <c r="O2116" s="608" t="s">
        <v>3259</v>
      </c>
      <c r="P2116" s="608" t="s">
        <v>910</v>
      </c>
      <c r="Q2116" s="608" t="s">
        <v>3051</v>
      </c>
    </row>
    <row r="2117" spans="1:17">
      <c r="A2117" s="611">
        <v>42159</v>
      </c>
      <c r="B2117" s="611">
        <v>42192</v>
      </c>
      <c r="C2117" s="611">
        <v>42162</v>
      </c>
      <c r="D2117" s="612" t="s">
        <v>3158</v>
      </c>
      <c r="E2117" s="612" t="s">
        <v>3241</v>
      </c>
      <c r="F2117" s="612" t="s">
        <v>3077</v>
      </c>
      <c r="G2117" s="612" t="s">
        <v>3242</v>
      </c>
      <c r="H2117" s="613">
        <v>6</v>
      </c>
      <c r="I2117" s="612">
        <v>10</v>
      </c>
      <c r="J2117" s="614">
        <v>0.05</v>
      </c>
      <c r="K2117" s="613">
        <f t="shared" si="33"/>
        <v>60</v>
      </c>
      <c r="L2117" s="612" t="s">
        <v>3063</v>
      </c>
      <c r="M2117" s="612" t="s">
        <v>3267</v>
      </c>
      <c r="N2117" s="612" t="s">
        <v>3268</v>
      </c>
      <c r="O2117" s="612" t="s">
        <v>3269</v>
      </c>
      <c r="P2117" s="612" t="s">
        <v>3156</v>
      </c>
      <c r="Q2117" s="612" t="s">
        <v>3070</v>
      </c>
    </row>
    <row r="2118" spans="1:17">
      <c r="A2118" s="607">
        <v>42159</v>
      </c>
      <c r="B2118" s="607">
        <v>42255</v>
      </c>
      <c r="C2118" s="607">
        <v>42167</v>
      </c>
      <c r="D2118" s="608" t="s">
        <v>3158</v>
      </c>
      <c r="E2118" s="608" t="s">
        <v>3189</v>
      </c>
      <c r="F2118" s="608" t="s">
        <v>3061</v>
      </c>
      <c r="G2118" s="608" t="s">
        <v>3190</v>
      </c>
      <c r="H2118" s="609">
        <v>30</v>
      </c>
      <c r="I2118" s="608">
        <v>15</v>
      </c>
      <c r="J2118" s="610">
        <v>0.05</v>
      </c>
      <c r="K2118" s="609">
        <f t="shared" si="33"/>
        <v>450</v>
      </c>
      <c r="L2118" s="608" t="s">
        <v>3063</v>
      </c>
      <c r="M2118" s="608" t="s">
        <v>3267</v>
      </c>
      <c r="N2118" s="608" t="s">
        <v>3268</v>
      </c>
      <c r="O2118" s="608" t="s">
        <v>3269</v>
      </c>
      <c r="P2118" s="608" t="s">
        <v>3156</v>
      </c>
      <c r="Q2118" s="608" t="s">
        <v>3191</v>
      </c>
    </row>
    <row r="2119" spans="1:17">
      <c r="A2119" s="611">
        <v>43255</v>
      </c>
      <c r="B2119" s="611">
        <v>43326</v>
      </c>
      <c r="C2119" s="611">
        <v>43258</v>
      </c>
      <c r="D2119" s="612" t="s">
        <v>3071</v>
      </c>
      <c r="E2119" s="612" t="s">
        <v>3293</v>
      </c>
      <c r="F2119" s="612" t="s">
        <v>3053</v>
      </c>
      <c r="G2119" s="612" t="s">
        <v>3294</v>
      </c>
      <c r="H2119" s="613">
        <v>33.25</v>
      </c>
      <c r="I2119" s="612">
        <v>130</v>
      </c>
      <c r="J2119" s="614">
        <v>0</v>
      </c>
      <c r="K2119" s="613">
        <f t="shared" si="33"/>
        <v>4322.5</v>
      </c>
      <c r="L2119" s="612" t="s">
        <v>3072</v>
      </c>
      <c r="M2119" s="612" t="s">
        <v>3161</v>
      </c>
      <c r="N2119" s="612" t="s">
        <v>3162</v>
      </c>
      <c r="O2119" s="612" t="s">
        <v>3163</v>
      </c>
      <c r="P2119" s="612" t="s">
        <v>2336</v>
      </c>
      <c r="Q2119" s="612" t="s">
        <v>3150</v>
      </c>
    </row>
    <row r="2120" spans="1:17">
      <c r="A2120" s="607">
        <v>42890</v>
      </c>
      <c r="B2120" s="607">
        <v>42896</v>
      </c>
      <c r="C2120" s="607">
        <v>42898</v>
      </c>
      <c r="D2120" s="608" t="s">
        <v>3071</v>
      </c>
      <c r="E2120" s="608" t="s">
        <v>3076</v>
      </c>
      <c r="F2120" s="608" t="s">
        <v>3077</v>
      </c>
      <c r="G2120" s="608" t="s">
        <v>3078</v>
      </c>
      <c r="H2120" s="609">
        <v>9.65</v>
      </c>
      <c r="I2120" s="608">
        <v>40</v>
      </c>
      <c r="J2120" s="610">
        <v>0</v>
      </c>
      <c r="K2120" s="609">
        <f t="shared" si="33"/>
        <v>386</v>
      </c>
      <c r="L2120" s="608" t="s">
        <v>3072</v>
      </c>
      <c r="M2120" s="608" t="s">
        <v>3161</v>
      </c>
      <c r="N2120" s="608" t="s">
        <v>3162</v>
      </c>
      <c r="O2120" s="608" t="s">
        <v>3163</v>
      </c>
      <c r="P2120" s="608" t="s">
        <v>2336</v>
      </c>
      <c r="Q2120" s="608" t="s">
        <v>3079</v>
      </c>
    </row>
    <row r="2121" spans="1:17">
      <c r="A2121" s="611">
        <v>42159</v>
      </c>
      <c r="B2121" s="611">
        <v>42169</v>
      </c>
      <c r="C2121" s="611">
        <v>42163</v>
      </c>
      <c r="D2121" s="612" t="s">
        <v>3071</v>
      </c>
      <c r="E2121" s="612" t="s">
        <v>3130</v>
      </c>
      <c r="F2121" s="612" t="s">
        <v>3108</v>
      </c>
      <c r="G2121" s="612" t="s">
        <v>3131</v>
      </c>
      <c r="H2121" s="613">
        <v>19</v>
      </c>
      <c r="I2121" s="612">
        <v>8</v>
      </c>
      <c r="J2121" s="614">
        <v>0</v>
      </c>
      <c r="K2121" s="613">
        <f t="shared" si="33"/>
        <v>152</v>
      </c>
      <c r="L2121" s="612" t="s">
        <v>3072</v>
      </c>
      <c r="M2121" s="612" t="s">
        <v>3161</v>
      </c>
      <c r="N2121" s="612" t="s">
        <v>3162</v>
      </c>
      <c r="O2121" s="612" t="s">
        <v>3163</v>
      </c>
      <c r="P2121" s="612" t="s">
        <v>2336</v>
      </c>
      <c r="Q2121" s="612" t="s">
        <v>3135</v>
      </c>
    </row>
    <row r="2122" spans="1:17">
      <c r="A2122" s="607">
        <v>42890</v>
      </c>
      <c r="B2122" s="607">
        <v>42900</v>
      </c>
      <c r="C2122" s="607">
        <v>42898</v>
      </c>
      <c r="D2122" s="608" t="s">
        <v>3071</v>
      </c>
      <c r="E2122" s="608" t="s">
        <v>3379</v>
      </c>
      <c r="F2122" s="608" t="s">
        <v>3104</v>
      </c>
      <c r="G2122" s="608" t="s">
        <v>3380</v>
      </c>
      <c r="H2122" s="609">
        <v>16.25</v>
      </c>
      <c r="I2122" s="608">
        <v>22</v>
      </c>
      <c r="J2122" s="610">
        <v>0</v>
      </c>
      <c r="K2122" s="609">
        <f t="shared" si="33"/>
        <v>357.5</v>
      </c>
      <c r="L2122" s="608" t="s">
        <v>3072</v>
      </c>
      <c r="M2122" s="608" t="s">
        <v>3161</v>
      </c>
      <c r="N2122" s="608" t="s">
        <v>3162</v>
      </c>
      <c r="O2122" s="608" t="s">
        <v>3163</v>
      </c>
      <c r="P2122" s="608" t="s">
        <v>2336</v>
      </c>
      <c r="Q2122" s="608" t="s">
        <v>3115</v>
      </c>
    </row>
    <row r="2123" spans="1:17">
      <c r="A2123" s="611">
        <v>43255</v>
      </c>
      <c r="B2123" s="611">
        <v>43281</v>
      </c>
      <c r="C2123" s="611">
        <v>43264</v>
      </c>
      <c r="D2123" s="612" t="s">
        <v>3199</v>
      </c>
      <c r="E2123" s="612" t="s">
        <v>3126</v>
      </c>
      <c r="F2123" s="612" t="s">
        <v>3108</v>
      </c>
      <c r="G2123" s="612" t="s">
        <v>3127</v>
      </c>
      <c r="H2123" s="613">
        <v>4.5</v>
      </c>
      <c r="I2123" s="612">
        <v>20</v>
      </c>
      <c r="J2123" s="614">
        <v>0</v>
      </c>
      <c r="K2123" s="613">
        <f t="shared" si="33"/>
        <v>90</v>
      </c>
      <c r="L2123" s="612" t="s">
        <v>3072</v>
      </c>
      <c r="M2123" s="612" t="s">
        <v>3340</v>
      </c>
      <c r="N2123" s="612" t="s">
        <v>3341</v>
      </c>
      <c r="O2123" s="612" t="s">
        <v>3169</v>
      </c>
      <c r="P2123" s="612" t="s">
        <v>1036</v>
      </c>
      <c r="Q2123" s="612" t="s">
        <v>3128</v>
      </c>
    </row>
    <row r="2124" spans="1:17">
      <c r="A2124" s="607">
        <v>42159</v>
      </c>
      <c r="B2124" s="607">
        <v>42189</v>
      </c>
      <c r="C2124" s="607">
        <v>42164</v>
      </c>
      <c r="D2124" s="608" t="s">
        <v>3199</v>
      </c>
      <c r="E2124" s="608" t="s">
        <v>3056</v>
      </c>
      <c r="F2124" s="608" t="s">
        <v>3045</v>
      </c>
      <c r="G2124" s="608" t="s">
        <v>3057</v>
      </c>
      <c r="H2124" s="609">
        <v>21</v>
      </c>
      <c r="I2124" s="608">
        <v>10</v>
      </c>
      <c r="J2124" s="610">
        <v>0</v>
      </c>
      <c r="K2124" s="609">
        <f t="shared" si="33"/>
        <v>210</v>
      </c>
      <c r="L2124" s="608" t="s">
        <v>3072</v>
      </c>
      <c r="M2124" s="608" t="s">
        <v>3340</v>
      </c>
      <c r="N2124" s="608" t="s">
        <v>3341</v>
      </c>
      <c r="O2124" s="608" t="s">
        <v>3169</v>
      </c>
      <c r="P2124" s="608" t="s">
        <v>1036</v>
      </c>
      <c r="Q2124" s="608" t="s">
        <v>3058</v>
      </c>
    </row>
    <row r="2125" spans="1:17">
      <c r="A2125" s="611">
        <v>42891</v>
      </c>
      <c r="B2125" s="611">
        <v>42980</v>
      </c>
      <c r="C2125" s="611">
        <v>42898</v>
      </c>
      <c r="D2125" s="612" t="s">
        <v>3288</v>
      </c>
      <c r="E2125" s="612" t="s">
        <v>3137</v>
      </c>
      <c r="F2125" s="612" t="s">
        <v>3104</v>
      </c>
      <c r="G2125" s="612" t="s">
        <v>3138</v>
      </c>
      <c r="H2125" s="613">
        <v>17.45</v>
      </c>
      <c r="I2125" s="612">
        <v>14</v>
      </c>
      <c r="J2125" s="614">
        <v>0.05</v>
      </c>
      <c r="K2125" s="613">
        <f t="shared" si="33"/>
        <v>244.29999999999998</v>
      </c>
      <c r="L2125" s="612" t="s">
        <v>3072</v>
      </c>
      <c r="M2125" s="612" t="s">
        <v>3372</v>
      </c>
      <c r="N2125" s="612" t="s">
        <v>3373</v>
      </c>
      <c r="O2125" s="612" t="s">
        <v>3374</v>
      </c>
      <c r="P2125" s="612" t="s">
        <v>1727</v>
      </c>
      <c r="Q2125" s="612" t="s">
        <v>3139</v>
      </c>
    </row>
    <row r="2126" spans="1:17">
      <c r="A2126" s="607">
        <v>43256</v>
      </c>
      <c r="B2126" s="607">
        <v>43286</v>
      </c>
      <c r="C2126" s="607">
        <v>43256</v>
      </c>
      <c r="D2126" s="608" t="s">
        <v>3184</v>
      </c>
      <c r="E2126" s="608" t="s">
        <v>3210</v>
      </c>
      <c r="F2126" s="608" t="s">
        <v>3108</v>
      </c>
      <c r="G2126" s="608" t="s">
        <v>3211</v>
      </c>
      <c r="H2126" s="609">
        <v>18</v>
      </c>
      <c r="I2126" s="608">
        <v>2</v>
      </c>
      <c r="J2126" s="610">
        <v>0.15</v>
      </c>
      <c r="K2126" s="609">
        <f t="shared" si="33"/>
        <v>36</v>
      </c>
      <c r="L2126" s="608" t="s">
        <v>3072</v>
      </c>
      <c r="M2126" s="608" t="s">
        <v>3132</v>
      </c>
      <c r="N2126" s="608" t="s">
        <v>3133</v>
      </c>
      <c r="O2126" s="608" t="s">
        <v>3134</v>
      </c>
      <c r="P2126" s="608" t="s">
        <v>930</v>
      </c>
      <c r="Q2126" s="608" t="s">
        <v>3115</v>
      </c>
    </row>
    <row r="2127" spans="1:17">
      <c r="A2127" s="611">
        <v>42526</v>
      </c>
      <c r="B2127" s="611">
        <v>42625</v>
      </c>
      <c r="C2127" s="611">
        <v>42528</v>
      </c>
      <c r="D2127" s="612" t="s">
        <v>3184</v>
      </c>
      <c r="E2127" s="612" t="s">
        <v>3275</v>
      </c>
      <c r="F2127" s="612" t="s">
        <v>3077</v>
      </c>
      <c r="G2127" s="612" t="s">
        <v>3276</v>
      </c>
      <c r="H2127" s="613">
        <v>12</v>
      </c>
      <c r="I2127" s="612">
        <v>30</v>
      </c>
      <c r="J2127" s="614">
        <v>0.15</v>
      </c>
      <c r="K2127" s="613">
        <f t="shared" si="33"/>
        <v>360</v>
      </c>
      <c r="L2127" s="612" t="s">
        <v>3072</v>
      </c>
      <c r="M2127" s="612" t="s">
        <v>3132</v>
      </c>
      <c r="N2127" s="612" t="s">
        <v>3133</v>
      </c>
      <c r="O2127" s="612" t="s">
        <v>3134</v>
      </c>
      <c r="P2127" s="612" t="s">
        <v>930</v>
      </c>
      <c r="Q2127" s="612" t="s">
        <v>3279</v>
      </c>
    </row>
    <row r="2128" spans="1:17">
      <c r="A2128" s="607">
        <v>42526</v>
      </c>
      <c r="B2128" s="607">
        <v>42610</v>
      </c>
      <c r="C2128" s="607">
        <v>42531</v>
      </c>
      <c r="D2128" s="608" t="s">
        <v>3184</v>
      </c>
      <c r="E2128" s="608" t="s">
        <v>3130</v>
      </c>
      <c r="F2128" s="608" t="s">
        <v>3108</v>
      </c>
      <c r="G2128" s="608" t="s">
        <v>3131</v>
      </c>
      <c r="H2128" s="609">
        <v>19</v>
      </c>
      <c r="I2128" s="608">
        <v>10</v>
      </c>
      <c r="J2128" s="610">
        <v>0.15</v>
      </c>
      <c r="K2128" s="609">
        <f t="shared" si="33"/>
        <v>190</v>
      </c>
      <c r="L2128" s="608" t="s">
        <v>3072</v>
      </c>
      <c r="M2128" s="608" t="s">
        <v>3132</v>
      </c>
      <c r="N2128" s="608" t="s">
        <v>3133</v>
      </c>
      <c r="O2128" s="608" t="s">
        <v>3134</v>
      </c>
      <c r="P2128" s="608" t="s">
        <v>930</v>
      </c>
      <c r="Q2128" s="608" t="s">
        <v>3135</v>
      </c>
    </row>
    <row r="2129" spans="1:17">
      <c r="A2129" s="611">
        <v>42891</v>
      </c>
      <c r="B2129" s="611">
        <v>42975</v>
      </c>
      <c r="C2129" s="611">
        <v>42891</v>
      </c>
      <c r="D2129" s="612" t="s">
        <v>3071</v>
      </c>
      <c r="E2129" s="612" t="s">
        <v>3323</v>
      </c>
      <c r="F2129" s="612" t="s">
        <v>3081</v>
      </c>
      <c r="G2129" s="612" t="s">
        <v>3324</v>
      </c>
      <c r="H2129" s="613">
        <v>25</v>
      </c>
      <c r="I2129" s="612">
        <v>20</v>
      </c>
      <c r="J2129" s="614">
        <v>0.25</v>
      </c>
      <c r="K2129" s="613">
        <f t="shared" si="33"/>
        <v>500</v>
      </c>
      <c r="L2129" s="612" t="s">
        <v>3072</v>
      </c>
      <c r="M2129" s="612" t="s">
        <v>3359</v>
      </c>
      <c r="N2129" s="612" t="s">
        <v>3360</v>
      </c>
      <c r="O2129" s="612" t="s">
        <v>3361</v>
      </c>
      <c r="P2129" s="612" t="s">
        <v>982</v>
      </c>
      <c r="Q2129" s="612" t="s">
        <v>3191</v>
      </c>
    </row>
    <row r="2130" spans="1:17">
      <c r="A2130" s="607">
        <v>43256</v>
      </c>
      <c r="B2130" s="607">
        <v>43259</v>
      </c>
      <c r="C2130" s="607">
        <v>43259</v>
      </c>
      <c r="D2130" s="608" t="s">
        <v>3071</v>
      </c>
      <c r="E2130" s="608" t="s">
        <v>3265</v>
      </c>
      <c r="F2130" s="608" t="s">
        <v>3104</v>
      </c>
      <c r="G2130" s="608" t="s">
        <v>3266</v>
      </c>
      <c r="H2130" s="609">
        <v>9.1999999999999993</v>
      </c>
      <c r="I2130" s="608">
        <v>10</v>
      </c>
      <c r="J2130" s="610">
        <v>0.25</v>
      </c>
      <c r="K2130" s="609">
        <f t="shared" si="33"/>
        <v>92</v>
      </c>
      <c r="L2130" s="608" t="s">
        <v>3072</v>
      </c>
      <c r="M2130" s="608" t="s">
        <v>3359</v>
      </c>
      <c r="N2130" s="608" t="s">
        <v>3360</v>
      </c>
      <c r="O2130" s="608" t="s">
        <v>3361</v>
      </c>
      <c r="P2130" s="608" t="s">
        <v>982</v>
      </c>
      <c r="Q2130" s="608" t="s">
        <v>3106</v>
      </c>
    </row>
    <row r="2131" spans="1:17">
      <c r="A2131" s="611">
        <v>42526</v>
      </c>
      <c r="B2131" s="611">
        <v>42607</v>
      </c>
      <c r="C2131" s="611">
        <v>42531</v>
      </c>
      <c r="D2131" s="612" t="s">
        <v>3071</v>
      </c>
      <c r="E2131" s="612" t="s">
        <v>3068</v>
      </c>
      <c r="F2131" s="612" t="s">
        <v>3061</v>
      </c>
      <c r="G2131" s="612" t="s">
        <v>3069</v>
      </c>
      <c r="H2131" s="613">
        <v>23.25</v>
      </c>
      <c r="I2131" s="612">
        <v>20</v>
      </c>
      <c r="J2131" s="614">
        <v>0.25</v>
      </c>
      <c r="K2131" s="613">
        <f t="shared" si="33"/>
        <v>465</v>
      </c>
      <c r="L2131" s="612" t="s">
        <v>3072</v>
      </c>
      <c r="M2131" s="612" t="s">
        <v>3359</v>
      </c>
      <c r="N2131" s="612" t="s">
        <v>3360</v>
      </c>
      <c r="O2131" s="612" t="s">
        <v>3361</v>
      </c>
      <c r="P2131" s="612" t="s">
        <v>982</v>
      </c>
      <c r="Q2131" s="612" t="s">
        <v>3070</v>
      </c>
    </row>
    <row r="2132" spans="1:17">
      <c r="A2132" s="607">
        <v>42526</v>
      </c>
      <c r="B2132" s="607">
        <v>42623</v>
      </c>
      <c r="C2132" s="607">
        <v>42531</v>
      </c>
      <c r="D2132" s="608" t="s">
        <v>3158</v>
      </c>
      <c r="E2132" s="608" t="s">
        <v>3103</v>
      </c>
      <c r="F2132" s="608" t="s">
        <v>3104</v>
      </c>
      <c r="G2132" s="608" t="s">
        <v>3105</v>
      </c>
      <c r="H2132" s="609">
        <v>81</v>
      </c>
      <c r="I2132" s="608">
        <v>1</v>
      </c>
      <c r="J2132" s="610">
        <v>0.04</v>
      </c>
      <c r="K2132" s="609">
        <f t="shared" si="33"/>
        <v>81</v>
      </c>
      <c r="L2132" s="608" t="s">
        <v>3072</v>
      </c>
      <c r="M2132" s="608" t="s">
        <v>3185</v>
      </c>
      <c r="N2132" s="608" t="s">
        <v>3186</v>
      </c>
      <c r="O2132" s="608" t="s">
        <v>3187</v>
      </c>
      <c r="P2132" s="608" t="s">
        <v>3188</v>
      </c>
      <c r="Q2132" s="608" t="s">
        <v>3106</v>
      </c>
    </row>
    <row r="2133" spans="1:17">
      <c r="A2133" s="611">
        <v>43256</v>
      </c>
      <c r="B2133" s="611">
        <v>43285</v>
      </c>
      <c r="C2133" s="611">
        <v>43257</v>
      </c>
      <c r="D2133" s="612" t="s">
        <v>3158</v>
      </c>
      <c r="E2133" s="612" t="s">
        <v>3370</v>
      </c>
      <c r="F2133" s="612" t="s">
        <v>3053</v>
      </c>
      <c r="G2133" s="612" t="s">
        <v>3371</v>
      </c>
      <c r="H2133" s="613">
        <v>9</v>
      </c>
      <c r="I2133" s="612">
        <v>2</v>
      </c>
      <c r="J2133" s="614">
        <v>0</v>
      </c>
      <c r="K2133" s="613">
        <f t="shared" si="33"/>
        <v>18</v>
      </c>
      <c r="L2133" s="612" t="s">
        <v>3072</v>
      </c>
      <c r="M2133" s="612" t="s">
        <v>3185</v>
      </c>
      <c r="N2133" s="612" t="s">
        <v>3186</v>
      </c>
      <c r="O2133" s="612" t="s">
        <v>3187</v>
      </c>
      <c r="P2133" s="612" t="s">
        <v>3188</v>
      </c>
      <c r="Q2133" s="612" t="s">
        <v>3090</v>
      </c>
    </row>
    <row r="2134" spans="1:17">
      <c r="A2134" s="607">
        <v>42160</v>
      </c>
      <c r="B2134" s="607">
        <v>42227</v>
      </c>
      <c r="C2134" s="607">
        <v>42165</v>
      </c>
      <c r="D2134" s="608" t="s">
        <v>3158</v>
      </c>
      <c r="E2134" s="608" t="s">
        <v>3205</v>
      </c>
      <c r="F2134" s="608" t="s">
        <v>3045</v>
      </c>
      <c r="G2134" s="608" t="s">
        <v>3206</v>
      </c>
      <c r="H2134" s="609">
        <v>38</v>
      </c>
      <c r="I2134" s="608">
        <v>2</v>
      </c>
      <c r="J2134" s="610">
        <v>0.05</v>
      </c>
      <c r="K2134" s="609">
        <f t="shared" si="33"/>
        <v>76</v>
      </c>
      <c r="L2134" s="608" t="s">
        <v>3072</v>
      </c>
      <c r="M2134" s="608" t="s">
        <v>3185</v>
      </c>
      <c r="N2134" s="608" t="s">
        <v>3186</v>
      </c>
      <c r="O2134" s="608" t="s">
        <v>3187</v>
      </c>
      <c r="P2134" s="608" t="s">
        <v>3188</v>
      </c>
      <c r="Q2134" s="608" t="s">
        <v>3058</v>
      </c>
    </row>
    <row r="2135" spans="1:17">
      <c r="A2135" s="611">
        <v>43256</v>
      </c>
      <c r="B2135" s="611">
        <v>43307</v>
      </c>
      <c r="C2135" s="611">
        <v>43256</v>
      </c>
      <c r="D2135" s="612" t="s">
        <v>3158</v>
      </c>
      <c r="E2135" s="612" t="s">
        <v>3148</v>
      </c>
      <c r="F2135" s="612" t="s">
        <v>3081</v>
      </c>
      <c r="G2135" s="612" t="s">
        <v>3149</v>
      </c>
      <c r="H2135" s="613">
        <v>13</v>
      </c>
      <c r="I2135" s="612">
        <v>2</v>
      </c>
      <c r="J2135" s="614">
        <v>0</v>
      </c>
      <c r="K2135" s="613">
        <f t="shared" si="33"/>
        <v>26</v>
      </c>
      <c r="L2135" s="612" t="s">
        <v>3072</v>
      </c>
      <c r="M2135" s="612" t="s">
        <v>3185</v>
      </c>
      <c r="N2135" s="612" t="s">
        <v>3186</v>
      </c>
      <c r="O2135" s="612" t="s">
        <v>3187</v>
      </c>
      <c r="P2135" s="612" t="s">
        <v>3188</v>
      </c>
      <c r="Q2135" s="612" t="s">
        <v>3150</v>
      </c>
    </row>
    <row r="2136" spans="1:17">
      <c r="A2136" s="607">
        <v>42526</v>
      </c>
      <c r="B2136" s="607">
        <v>42553</v>
      </c>
      <c r="C2136" s="607">
        <v>42536</v>
      </c>
      <c r="D2136" s="608" t="s">
        <v>3158</v>
      </c>
      <c r="E2136" s="608" t="s">
        <v>3233</v>
      </c>
      <c r="F2136" s="608" t="s">
        <v>3077</v>
      </c>
      <c r="G2136" s="608" t="s">
        <v>3234</v>
      </c>
      <c r="H2136" s="609">
        <v>31</v>
      </c>
      <c r="I2136" s="608">
        <v>1</v>
      </c>
      <c r="J2136" s="610">
        <v>0</v>
      </c>
      <c r="K2136" s="609">
        <f t="shared" si="33"/>
        <v>31</v>
      </c>
      <c r="L2136" s="608" t="s">
        <v>3072</v>
      </c>
      <c r="M2136" s="608" t="s">
        <v>3185</v>
      </c>
      <c r="N2136" s="608" t="s">
        <v>3186</v>
      </c>
      <c r="O2136" s="608" t="s">
        <v>3187</v>
      </c>
      <c r="P2136" s="608" t="s">
        <v>3188</v>
      </c>
      <c r="Q2136" s="608" t="s">
        <v>3121</v>
      </c>
    </row>
    <row r="2137" spans="1:17">
      <c r="A2137" s="611">
        <v>42891</v>
      </c>
      <c r="B2137" s="611">
        <v>42954</v>
      </c>
      <c r="C2137" s="611">
        <v>42895</v>
      </c>
      <c r="D2137" s="612" t="s">
        <v>3158</v>
      </c>
      <c r="E2137" s="612" t="s">
        <v>3307</v>
      </c>
      <c r="F2137" s="612" t="s">
        <v>3081</v>
      </c>
      <c r="G2137" s="612" t="s">
        <v>3308</v>
      </c>
      <c r="H2137" s="613">
        <v>17</v>
      </c>
      <c r="I2137" s="612">
        <v>1</v>
      </c>
      <c r="J2137" s="614">
        <v>0</v>
      </c>
      <c r="K2137" s="613">
        <f t="shared" si="33"/>
        <v>17</v>
      </c>
      <c r="L2137" s="612" t="s">
        <v>3072</v>
      </c>
      <c r="M2137" s="612" t="s">
        <v>3185</v>
      </c>
      <c r="N2137" s="612" t="s">
        <v>3186</v>
      </c>
      <c r="O2137" s="612" t="s">
        <v>3187</v>
      </c>
      <c r="P2137" s="612" t="s">
        <v>3188</v>
      </c>
      <c r="Q2137" s="612" t="s">
        <v>3083</v>
      </c>
    </row>
    <row r="2138" spans="1:17">
      <c r="A2138" s="607">
        <v>42891</v>
      </c>
      <c r="B2138" s="607">
        <v>42945</v>
      </c>
      <c r="C2138" s="607">
        <v>42894</v>
      </c>
      <c r="D2138" s="608" t="s">
        <v>3158</v>
      </c>
      <c r="E2138" s="608" t="s">
        <v>3289</v>
      </c>
      <c r="F2138" s="608" t="s">
        <v>3081</v>
      </c>
      <c r="G2138" s="608" t="s">
        <v>3290</v>
      </c>
      <c r="H2138" s="609">
        <v>10</v>
      </c>
      <c r="I2138" s="608">
        <v>4</v>
      </c>
      <c r="J2138" s="610">
        <v>0</v>
      </c>
      <c r="K2138" s="609">
        <f t="shared" si="33"/>
        <v>40</v>
      </c>
      <c r="L2138" s="608" t="s">
        <v>3072</v>
      </c>
      <c r="M2138" s="608" t="s">
        <v>3185</v>
      </c>
      <c r="N2138" s="608" t="s">
        <v>3186</v>
      </c>
      <c r="O2138" s="608" t="s">
        <v>3187</v>
      </c>
      <c r="P2138" s="608" t="s">
        <v>3188</v>
      </c>
      <c r="Q2138" s="608" t="s">
        <v>3135</v>
      </c>
    </row>
    <row r="2139" spans="1:17">
      <c r="A2139" s="611">
        <v>43256</v>
      </c>
      <c r="B2139" s="611">
        <v>43292</v>
      </c>
      <c r="C2139" s="611">
        <v>43264</v>
      </c>
      <c r="D2139" s="612" t="s">
        <v>3158</v>
      </c>
      <c r="E2139" s="612" t="s">
        <v>3137</v>
      </c>
      <c r="F2139" s="612" t="s">
        <v>3104</v>
      </c>
      <c r="G2139" s="612" t="s">
        <v>3138</v>
      </c>
      <c r="H2139" s="613">
        <v>17.45</v>
      </c>
      <c r="I2139" s="612">
        <v>2</v>
      </c>
      <c r="J2139" s="614">
        <v>0.03</v>
      </c>
      <c r="K2139" s="613">
        <f t="shared" si="33"/>
        <v>34.9</v>
      </c>
      <c r="L2139" s="612" t="s">
        <v>3072</v>
      </c>
      <c r="M2139" s="612" t="s">
        <v>3185</v>
      </c>
      <c r="N2139" s="612" t="s">
        <v>3186</v>
      </c>
      <c r="O2139" s="612" t="s">
        <v>3187</v>
      </c>
      <c r="P2139" s="612" t="s">
        <v>3188</v>
      </c>
      <c r="Q2139" s="612" t="s">
        <v>3139</v>
      </c>
    </row>
    <row r="2140" spans="1:17">
      <c r="A2140" s="607">
        <v>42160</v>
      </c>
      <c r="B2140" s="607">
        <v>42165</v>
      </c>
      <c r="C2140" s="607">
        <v>42170</v>
      </c>
      <c r="D2140" s="608" t="s">
        <v>3158</v>
      </c>
      <c r="E2140" s="608" t="s">
        <v>3293</v>
      </c>
      <c r="F2140" s="608" t="s">
        <v>3053</v>
      </c>
      <c r="G2140" s="608" t="s">
        <v>3294</v>
      </c>
      <c r="H2140" s="609">
        <v>33.25</v>
      </c>
      <c r="I2140" s="608">
        <v>2</v>
      </c>
      <c r="J2140" s="610">
        <v>0.03</v>
      </c>
      <c r="K2140" s="609">
        <f t="shared" si="33"/>
        <v>66.5</v>
      </c>
      <c r="L2140" s="608" t="s">
        <v>3072</v>
      </c>
      <c r="M2140" s="608" t="s">
        <v>3185</v>
      </c>
      <c r="N2140" s="608" t="s">
        <v>3186</v>
      </c>
      <c r="O2140" s="608" t="s">
        <v>3187</v>
      </c>
      <c r="P2140" s="608" t="s">
        <v>3188</v>
      </c>
      <c r="Q2140" s="608" t="s">
        <v>3150</v>
      </c>
    </row>
    <row r="2141" spans="1:17">
      <c r="A2141" s="611">
        <v>42891</v>
      </c>
      <c r="B2141" s="611">
        <v>42903</v>
      </c>
      <c r="C2141" s="611">
        <v>42901</v>
      </c>
      <c r="D2141" s="612" t="s">
        <v>3158</v>
      </c>
      <c r="E2141" s="612" t="s">
        <v>3068</v>
      </c>
      <c r="F2141" s="612" t="s">
        <v>3061</v>
      </c>
      <c r="G2141" s="612" t="s">
        <v>3069</v>
      </c>
      <c r="H2141" s="613">
        <v>23.25</v>
      </c>
      <c r="I2141" s="612">
        <v>1</v>
      </c>
      <c r="J2141" s="614">
        <v>0.03</v>
      </c>
      <c r="K2141" s="613">
        <f t="shared" si="33"/>
        <v>23.25</v>
      </c>
      <c r="L2141" s="612" t="s">
        <v>3072</v>
      </c>
      <c r="M2141" s="612" t="s">
        <v>3185</v>
      </c>
      <c r="N2141" s="612" t="s">
        <v>3186</v>
      </c>
      <c r="O2141" s="612" t="s">
        <v>3187</v>
      </c>
      <c r="P2141" s="612" t="s">
        <v>3188</v>
      </c>
      <c r="Q2141" s="612" t="s">
        <v>3070</v>
      </c>
    </row>
    <row r="2142" spans="1:17">
      <c r="A2142" s="607">
        <v>42160</v>
      </c>
      <c r="B2142" s="607">
        <v>42256</v>
      </c>
      <c r="C2142" s="607">
        <v>42163</v>
      </c>
      <c r="D2142" s="608" t="s">
        <v>3158</v>
      </c>
      <c r="E2142" s="608" t="s">
        <v>3275</v>
      </c>
      <c r="F2142" s="608" t="s">
        <v>3077</v>
      </c>
      <c r="G2142" s="608" t="s">
        <v>3276</v>
      </c>
      <c r="H2142" s="609">
        <v>12</v>
      </c>
      <c r="I2142" s="608">
        <v>3</v>
      </c>
      <c r="J2142" s="610">
        <v>0.02</v>
      </c>
      <c r="K2142" s="609">
        <f t="shared" si="33"/>
        <v>36</v>
      </c>
      <c r="L2142" s="608" t="s">
        <v>3072</v>
      </c>
      <c r="M2142" s="608" t="s">
        <v>3185</v>
      </c>
      <c r="N2142" s="608" t="s">
        <v>3186</v>
      </c>
      <c r="O2142" s="608" t="s">
        <v>3187</v>
      </c>
      <c r="P2142" s="608" t="s">
        <v>3188</v>
      </c>
      <c r="Q2142" s="608" t="s">
        <v>3279</v>
      </c>
    </row>
    <row r="2143" spans="1:17">
      <c r="A2143" s="611">
        <v>42891</v>
      </c>
      <c r="B2143" s="611">
        <v>42937</v>
      </c>
      <c r="C2143" s="611">
        <v>42892</v>
      </c>
      <c r="D2143" s="612" t="s">
        <v>3158</v>
      </c>
      <c r="E2143" s="612" t="s">
        <v>3338</v>
      </c>
      <c r="F2143" s="612" t="s">
        <v>3053</v>
      </c>
      <c r="G2143" s="612" t="s">
        <v>3339</v>
      </c>
      <c r="H2143" s="613">
        <v>7</v>
      </c>
      <c r="I2143" s="612">
        <v>2</v>
      </c>
      <c r="J2143" s="614">
        <v>0</v>
      </c>
      <c r="K2143" s="613">
        <f t="shared" si="33"/>
        <v>14</v>
      </c>
      <c r="L2143" s="612" t="s">
        <v>3072</v>
      </c>
      <c r="M2143" s="612" t="s">
        <v>3185</v>
      </c>
      <c r="N2143" s="612" t="s">
        <v>3186</v>
      </c>
      <c r="O2143" s="612" t="s">
        <v>3187</v>
      </c>
      <c r="P2143" s="612" t="s">
        <v>3188</v>
      </c>
      <c r="Q2143" s="612" t="s">
        <v>3067</v>
      </c>
    </row>
    <row r="2144" spans="1:17">
      <c r="A2144" s="607">
        <v>42160</v>
      </c>
      <c r="B2144" s="607">
        <v>42175</v>
      </c>
      <c r="C2144" s="607">
        <v>42166</v>
      </c>
      <c r="D2144" s="608" t="s">
        <v>3158</v>
      </c>
      <c r="E2144" s="608" t="s">
        <v>3260</v>
      </c>
      <c r="F2144" s="608" t="s">
        <v>3108</v>
      </c>
      <c r="G2144" s="608" t="s">
        <v>3261</v>
      </c>
      <c r="H2144" s="609">
        <v>7.75</v>
      </c>
      <c r="I2144" s="608">
        <v>4</v>
      </c>
      <c r="J2144" s="610">
        <v>0</v>
      </c>
      <c r="K2144" s="609">
        <f t="shared" si="33"/>
        <v>31</v>
      </c>
      <c r="L2144" s="608" t="s">
        <v>3072</v>
      </c>
      <c r="M2144" s="608" t="s">
        <v>3185</v>
      </c>
      <c r="N2144" s="608" t="s">
        <v>3186</v>
      </c>
      <c r="O2144" s="608" t="s">
        <v>3187</v>
      </c>
      <c r="P2144" s="608" t="s">
        <v>3188</v>
      </c>
      <c r="Q2144" s="608" t="s">
        <v>3150</v>
      </c>
    </row>
    <row r="2145" spans="1:17">
      <c r="A2145" s="611">
        <v>42891</v>
      </c>
      <c r="B2145" s="611">
        <v>42938</v>
      </c>
      <c r="C2145" s="611">
        <v>42894</v>
      </c>
      <c r="D2145" s="612" t="s">
        <v>3158</v>
      </c>
      <c r="E2145" s="612" t="s">
        <v>3323</v>
      </c>
      <c r="F2145" s="612" t="s">
        <v>3081</v>
      </c>
      <c r="G2145" s="612" t="s">
        <v>3324</v>
      </c>
      <c r="H2145" s="613">
        <v>25</v>
      </c>
      <c r="I2145" s="612">
        <v>1</v>
      </c>
      <c r="J2145" s="614">
        <v>0.02</v>
      </c>
      <c r="K2145" s="613">
        <f t="shared" si="33"/>
        <v>25</v>
      </c>
      <c r="L2145" s="612" t="s">
        <v>3072</v>
      </c>
      <c r="M2145" s="612" t="s">
        <v>3185</v>
      </c>
      <c r="N2145" s="612" t="s">
        <v>3186</v>
      </c>
      <c r="O2145" s="612" t="s">
        <v>3187</v>
      </c>
      <c r="P2145" s="612" t="s">
        <v>3188</v>
      </c>
      <c r="Q2145" s="612" t="s">
        <v>3191</v>
      </c>
    </row>
    <row r="2146" spans="1:17">
      <c r="A2146" s="607">
        <v>42891</v>
      </c>
      <c r="B2146" s="607">
        <v>42971</v>
      </c>
      <c r="C2146" s="607">
        <v>42897</v>
      </c>
      <c r="D2146" s="608" t="s">
        <v>3158</v>
      </c>
      <c r="E2146" s="608" t="s">
        <v>3107</v>
      </c>
      <c r="F2146" s="608" t="s">
        <v>3108</v>
      </c>
      <c r="G2146" s="608" t="s">
        <v>3109</v>
      </c>
      <c r="H2146" s="609">
        <v>18</v>
      </c>
      <c r="I2146" s="608">
        <v>2</v>
      </c>
      <c r="J2146" s="610">
        <v>0.05</v>
      </c>
      <c r="K2146" s="609">
        <f t="shared" si="33"/>
        <v>36</v>
      </c>
      <c r="L2146" s="608" t="s">
        <v>3072</v>
      </c>
      <c r="M2146" s="608" t="s">
        <v>3185</v>
      </c>
      <c r="N2146" s="608" t="s">
        <v>3186</v>
      </c>
      <c r="O2146" s="608" t="s">
        <v>3187</v>
      </c>
      <c r="P2146" s="608" t="s">
        <v>3188</v>
      </c>
      <c r="Q2146" s="608" t="s">
        <v>3110</v>
      </c>
    </row>
    <row r="2147" spans="1:17">
      <c r="A2147" s="611">
        <v>42160</v>
      </c>
      <c r="B2147" s="611">
        <v>42212</v>
      </c>
      <c r="C2147" s="611">
        <v>42170</v>
      </c>
      <c r="D2147" s="612" t="s">
        <v>3158</v>
      </c>
      <c r="E2147" s="612" t="s">
        <v>3375</v>
      </c>
      <c r="F2147" s="612" t="s">
        <v>3081</v>
      </c>
      <c r="G2147" s="612" t="s">
        <v>3376</v>
      </c>
      <c r="H2147" s="613">
        <v>40</v>
      </c>
      <c r="I2147" s="612">
        <v>2</v>
      </c>
      <c r="J2147" s="614">
        <v>0.1</v>
      </c>
      <c r="K2147" s="613">
        <f t="shared" si="33"/>
        <v>80</v>
      </c>
      <c r="L2147" s="612" t="s">
        <v>3072</v>
      </c>
      <c r="M2147" s="612" t="s">
        <v>3185</v>
      </c>
      <c r="N2147" s="612" t="s">
        <v>3186</v>
      </c>
      <c r="O2147" s="612" t="s">
        <v>3187</v>
      </c>
      <c r="P2147" s="612" t="s">
        <v>3188</v>
      </c>
      <c r="Q2147" s="612" t="s">
        <v>3191</v>
      </c>
    </row>
    <row r="2148" spans="1:17">
      <c r="A2148" s="607">
        <v>43256</v>
      </c>
      <c r="B2148" s="607">
        <v>43317</v>
      </c>
      <c r="C2148" s="607">
        <v>43256</v>
      </c>
      <c r="D2148" s="608" t="s">
        <v>3158</v>
      </c>
      <c r="E2148" s="608" t="s">
        <v>3164</v>
      </c>
      <c r="F2148" s="608" t="s">
        <v>3045</v>
      </c>
      <c r="G2148" s="608" t="s">
        <v>3046</v>
      </c>
      <c r="H2148" s="609">
        <v>32</v>
      </c>
      <c r="I2148" s="608">
        <v>1</v>
      </c>
      <c r="J2148" s="610">
        <v>0</v>
      </c>
      <c r="K2148" s="609">
        <f t="shared" si="33"/>
        <v>32</v>
      </c>
      <c r="L2148" s="608" t="s">
        <v>3072</v>
      </c>
      <c r="M2148" s="608" t="s">
        <v>3185</v>
      </c>
      <c r="N2148" s="608" t="s">
        <v>3186</v>
      </c>
      <c r="O2148" s="608" t="s">
        <v>3187</v>
      </c>
      <c r="P2148" s="608" t="s">
        <v>3188</v>
      </c>
      <c r="Q2148" s="608" t="s">
        <v>3051</v>
      </c>
    </row>
    <row r="2149" spans="1:17">
      <c r="A2149" s="611">
        <v>42526</v>
      </c>
      <c r="B2149" s="611">
        <v>42529</v>
      </c>
      <c r="C2149" s="611">
        <v>42530</v>
      </c>
      <c r="D2149" s="612" t="s">
        <v>3158</v>
      </c>
      <c r="E2149" s="612" t="s">
        <v>3100</v>
      </c>
      <c r="F2149" s="612" t="s">
        <v>3045</v>
      </c>
      <c r="G2149" s="612" t="s">
        <v>3101</v>
      </c>
      <c r="H2149" s="613">
        <v>34</v>
      </c>
      <c r="I2149" s="612">
        <v>2</v>
      </c>
      <c r="J2149" s="614">
        <v>0.06</v>
      </c>
      <c r="K2149" s="613">
        <f t="shared" si="33"/>
        <v>68</v>
      </c>
      <c r="L2149" s="612" t="s">
        <v>3072</v>
      </c>
      <c r="M2149" s="612" t="s">
        <v>3185</v>
      </c>
      <c r="N2149" s="612" t="s">
        <v>3186</v>
      </c>
      <c r="O2149" s="612" t="s">
        <v>3187</v>
      </c>
      <c r="P2149" s="612" t="s">
        <v>3188</v>
      </c>
      <c r="Q2149" s="612" t="s">
        <v>3102</v>
      </c>
    </row>
    <row r="2150" spans="1:17">
      <c r="A2150" s="607">
        <v>43256</v>
      </c>
      <c r="B2150" s="607">
        <v>43344</v>
      </c>
      <c r="C2150" s="607">
        <v>43266</v>
      </c>
      <c r="D2150" s="608" t="s">
        <v>3158</v>
      </c>
      <c r="E2150" s="608" t="s">
        <v>3130</v>
      </c>
      <c r="F2150" s="608" t="s">
        <v>3108</v>
      </c>
      <c r="G2150" s="608" t="s">
        <v>3131</v>
      </c>
      <c r="H2150" s="609">
        <v>19</v>
      </c>
      <c r="I2150" s="608">
        <v>24</v>
      </c>
      <c r="J2150" s="610">
        <v>0.2</v>
      </c>
      <c r="K2150" s="609">
        <f t="shared" si="33"/>
        <v>456</v>
      </c>
      <c r="L2150" s="608" t="s">
        <v>3072</v>
      </c>
      <c r="M2150" s="608" t="s">
        <v>3185</v>
      </c>
      <c r="N2150" s="608" t="s">
        <v>3186</v>
      </c>
      <c r="O2150" s="608" t="s">
        <v>3187</v>
      </c>
      <c r="P2150" s="608" t="s">
        <v>3188</v>
      </c>
      <c r="Q2150" s="608" t="s">
        <v>3135</v>
      </c>
    </row>
    <row r="2151" spans="1:17">
      <c r="A2151" s="611">
        <v>42526</v>
      </c>
      <c r="B2151" s="611">
        <v>42620</v>
      </c>
      <c r="C2151" s="611">
        <v>42532</v>
      </c>
      <c r="D2151" s="612" t="s">
        <v>3158</v>
      </c>
      <c r="E2151" s="612" t="s">
        <v>3241</v>
      </c>
      <c r="F2151" s="612" t="s">
        <v>3077</v>
      </c>
      <c r="G2151" s="612" t="s">
        <v>3242</v>
      </c>
      <c r="H2151" s="613">
        <v>6</v>
      </c>
      <c r="I2151" s="612">
        <v>4</v>
      </c>
      <c r="J2151" s="614">
        <v>0</v>
      </c>
      <c r="K2151" s="613">
        <f t="shared" si="33"/>
        <v>24</v>
      </c>
      <c r="L2151" s="612" t="s">
        <v>3072</v>
      </c>
      <c r="M2151" s="612" t="s">
        <v>3185</v>
      </c>
      <c r="N2151" s="612" t="s">
        <v>3186</v>
      </c>
      <c r="O2151" s="612" t="s">
        <v>3187</v>
      </c>
      <c r="P2151" s="612" t="s">
        <v>3188</v>
      </c>
      <c r="Q2151" s="612" t="s">
        <v>3070</v>
      </c>
    </row>
    <row r="2152" spans="1:17">
      <c r="A2152" s="607">
        <v>42160</v>
      </c>
      <c r="B2152" s="607">
        <v>42221</v>
      </c>
      <c r="C2152" s="607">
        <v>42162</v>
      </c>
      <c r="D2152" s="608" t="s">
        <v>3158</v>
      </c>
      <c r="E2152" s="608" t="s">
        <v>3251</v>
      </c>
      <c r="F2152" s="608" t="s">
        <v>3077</v>
      </c>
      <c r="G2152" s="608" t="s">
        <v>3252</v>
      </c>
      <c r="H2152" s="609">
        <v>15</v>
      </c>
      <c r="I2152" s="608">
        <v>2</v>
      </c>
      <c r="J2152" s="610">
        <v>0.01</v>
      </c>
      <c r="K2152" s="609">
        <f t="shared" si="33"/>
        <v>30</v>
      </c>
      <c r="L2152" s="608" t="s">
        <v>3072</v>
      </c>
      <c r="M2152" s="608" t="s">
        <v>3185</v>
      </c>
      <c r="N2152" s="608" t="s">
        <v>3186</v>
      </c>
      <c r="O2152" s="608" t="s">
        <v>3187</v>
      </c>
      <c r="P2152" s="608" t="s">
        <v>3188</v>
      </c>
      <c r="Q2152" s="608" t="s">
        <v>3142</v>
      </c>
    </row>
    <row r="2153" spans="1:17">
      <c r="A2153" s="611">
        <v>42160</v>
      </c>
      <c r="B2153" s="611">
        <v>42168</v>
      </c>
      <c r="C2153" s="611">
        <v>42165</v>
      </c>
      <c r="D2153" s="612" t="s">
        <v>3158</v>
      </c>
      <c r="E2153" s="612" t="s">
        <v>3189</v>
      </c>
      <c r="F2153" s="612" t="s">
        <v>3061</v>
      </c>
      <c r="G2153" s="612" t="s">
        <v>3190</v>
      </c>
      <c r="H2153" s="613">
        <v>30</v>
      </c>
      <c r="I2153" s="612">
        <v>1</v>
      </c>
      <c r="J2153" s="614">
        <v>0.05</v>
      </c>
      <c r="K2153" s="613">
        <f t="shared" si="33"/>
        <v>30</v>
      </c>
      <c r="L2153" s="612" t="s">
        <v>3072</v>
      </c>
      <c r="M2153" s="612" t="s">
        <v>3185</v>
      </c>
      <c r="N2153" s="612" t="s">
        <v>3186</v>
      </c>
      <c r="O2153" s="612" t="s">
        <v>3187</v>
      </c>
      <c r="P2153" s="612" t="s">
        <v>3188</v>
      </c>
      <c r="Q2153" s="612" t="s">
        <v>3191</v>
      </c>
    </row>
    <row r="2154" spans="1:17">
      <c r="A2154" s="607">
        <v>43256</v>
      </c>
      <c r="B2154" s="607">
        <v>43297</v>
      </c>
      <c r="C2154" s="607">
        <v>43262</v>
      </c>
      <c r="D2154" s="608" t="s">
        <v>3158</v>
      </c>
      <c r="E2154" s="608" t="s">
        <v>3122</v>
      </c>
      <c r="F2154" s="608" t="s">
        <v>3123</v>
      </c>
      <c r="G2154" s="608" t="s">
        <v>3124</v>
      </c>
      <c r="H2154" s="609">
        <v>24</v>
      </c>
      <c r="I2154" s="608">
        <v>2</v>
      </c>
      <c r="J2154" s="610">
        <v>0</v>
      </c>
      <c r="K2154" s="609">
        <f t="shared" si="33"/>
        <v>48</v>
      </c>
      <c r="L2154" s="608" t="s">
        <v>3072</v>
      </c>
      <c r="M2154" s="608" t="s">
        <v>3185</v>
      </c>
      <c r="N2154" s="608" t="s">
        <v>3186</v>
      </c>
      <c r="O2154" s="608" t="s">
        <v>3187</v>
      </c>
      <c r="P2154" s="608" t="s">
        <v>3188</v>
      </c>
      <c r="Q2154" s="608" t="s">
        <v>3125</v>
      </c>
    </row>
    <row r="2155" spans="1:17">
      <c r="A2155" s="611">
        <v>42526</v>
      </c>
      <c r="B2155" s="611">
        <v>42547</v>
      </c>
      <c r="C2155" s="611">
        <v>42536</v>
      </c>
      <c r="D2155" s="612" t="s">
        <v>3158</v>
      </c>
      <c r="E2155" s="612" t="s">
        <v>3076</v>
      </c>
      <c r="F2155" s="612" t="s">
        <v>3077</v>
      </c>
      <c r="G2155" s="612" t="s">
        <v>3078</v>
      </c>
      <c r="H2155" s="613">
        <v>9.65</v>
      </c>
      <c r="I2155" s="612">
        <v>3</v>
      </c>
      <c r="J2155" s="614">
        <v>0</v>
      </c>
      <c r="K2155" s="613">
        <f t="shared" si="33"/>
        <v>28.950000000000003</v>
      </c>
      <c r="L2155" s="612" t="s">
        <v>3072</v>
      </c>
      <c r="M2155" s="612" t="s">
        <v>3185</v>
      </c>
      <c r="N2155" s="612" t="s">
        <v>3186</v>
      </c>
      <c r="O2155" s="612" t="s">
        <v>3187</v>
      </c>
      <c r="P2155" s="612" t="s">
        <v>3188</v>
      </c>
      <c r="Q2155" s="612" t="s">
        <v>3079</v>
      </c>
    </row>
    <row r="2156" spans="1:17">
      <c r="A2156" s="607">
        <v>42160</v>
      </c>
      <c r="B2156" s="607">
        <v>42198</v>
      </c>
      <c r="C2156" s="607">
        <v>42168</v>
      </c>
      <c r="D2156" s="608" t="s">
        <v>3158</v>
      </c>
      <c r="E2156" s="608" t="s">
        <v>3325</v>
      </c>
      <c r="F2156" s="608" t="s">
        <v>3081</v>
      </c>
      <c r="G2156" s="608" t="s">
        <v>3326</v>
      </c>
      <c r="H2156" s="609">
        <v>22</v>
      </c>
      <c r="I2156" s="608">
        <v>1</v>
      </c>
      <c r="J2156" s="610">
        <v>0</v>
      </c>
      <c r="K2156" s="609">
        <f t="shared" si="33"/>
        <v>22</v>
      </c>
      <c r="L2156" s="608" t="s">
        <v>3072</v>
      </c>
      <c r="M2156" s="608" t="s">
        <v>3185</v>
      </c>
      <c r="N2156" s="608" t="s">
        <v>3186</v>
      </c>
      <c r="O2156" s="608" t="s">
        <v>3187</v>
      </c>
      <c r="P2156" s="608" t="s">
        <v>3188</v>
      </c>
      <c r="Q2156" s="608" t="s">
        <v>3083</v>
      </c>
    </row>
  </sheetData>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theme="9" tint="0.59999389629810485"/>
  </sheetPr>
  <dimension ref="A1:T124"/>
  <sheetViews>
    <sheetView showGridLines="0" zoomScaleNormal="100" workbookViewId="0">
      <selection activeCell="H13" sqref="H13"/>
    </sheetView>
  </sheetViews>
  <sheetFormatPr defaultColWidth="9" defaultRowHeight="16.5"/>
  <cols>
    <col min="1" max="1" width="15.5" style="4" customWidth="1"/>
    <col min="2" max="2" width="11.25" style="4" customWidth="1"/>
    <col min="3" max="3" width="20.25" style="4" customWidth="1"/>
    <col min="4" max="4" width="22.875" style="4" customWidth="1"/>
    <col min="5" max="5" width="20.875" style="4" customWidth="1"/>
    <col min="6" max="6" width="17.625" style="4" customWidth="1"/>
    <col min="7" max="16384" width="9" style="4"/>
  </cols>
  <sheetData>
    <row r="1" spans="1:20" ht="52.5">
      <c r="A1" s="299" t="s">
        <v>886</v>
      </c>
      <c r="B1" s="297"/>
      <c r="C1" s="298"/>
      <c r="D1" s="298"/>
      <c r="E1" s="298"/>
      <c r="F1" s="298"/>
      <c r="G1" s="298"/>
      <c r="H1" s="298"/>
      <c r="I1" s="298"/>
      <c r="J1" s="298"/>
      <c r="K1" s="298"/>
      <c r="L1" s="298"/>
      <c r="M1" s="298"/>
      <c r="N1" s="298"/>
      <c r="O1" s="298"/>
      <c r="P1" s="298"/>
      <c r="Q1" s="298"/>
      <c r="R1" s="298"/>
      <c r="S1" s="298"/>
      <c r="T1" s="298"/>
    </row>
    <row r="4" spans="1:20" ht="36" customHeight="1">
      <c r="A4" s="300">
        <f ca="1">TODAY()</f>
        <v>43200</v>
      </c>
      <c r="B4" s="720" t="s">
        <v>887</v>
      </c>
      <c r="C4" s="720"/>
      <c r="D4" s="720"/>
      <c r="E4" s="720"/>
      <c r="F4" s="720"/>
    </row>
    <row r="5" spans="1:20" ht="18" customHeight="1">
      <c r="A5" s="13"/>
      <c r="B5" s="14"/>
      <c r="C5" s="14"/>
      <c r="D5" s="14"/>
    </row>
    <row r="6" spans="1:20" ht="20.25">
      <c r="A6" s="303" t="s">
        <v>361</v>
      </c>
      <c r="B6" s="303" t="s">
        <v>362</v>
      </c>
      <c r="C6" s="303" t="s">
        <v>363</v>
      </c>
      <c r="D6" s="303" t="s">
        <v>364</v>
      </c>
      <c r="E6" s="303" t="s">
        <v>365</v>
      </c>
      <c r="F6" s="303" t="s">
        <v>366</v>
      </c>
    </row>
    <row r="7" spans="1:20" ht="20.25">
      <c r="A7" s="301">
        <v>42104</v>
      </c>
      <c r="B7" s="77" t="s">
        <v>18</v>
      </c>
      <c r="C7" s="77" t="s">
        <v>367</v>
      </c>
      <c r="D7" s="77" t="s">
        <v>378</v>
      </c>
      <c r="E7" s="77" t="s">
        <v>376</v>
      </c>
      <c r="F7" s="302">
        <v>6241</v>
      </c>
    </row>
    <row r="8" spans="1:20" ht="20.25">
      <c r="A8" s="301">
        <v>42113</v>
      </c>
      <c r="B8" s="77" t="s">
        <v>18</v>
      </c>
      <c r="C8" s="77" t="s">
        <v>367</v>
      </c>
      <c r="D8" s="77" t="s">
        <v>368</v>
      </c>
      <c r="E8" s="77" t="s">
        <v>369</v>
      </c>
      <c r="F8" s="302">
        <v>2356</v>
      </c>
    </row>
    <row r="9" spans="1:20" ht="20.25">
      <c r="A9" s="301">
        <v>42146</v>
      </c>
      <c r="B9" s="77" t="s">
        <v>18</v>
      </c>
      <c r="C9" s="77" t="s">
        <v>367</v>
      </c>
      <c r="D9" s="77" t="s">
        <v>407</v>
      </c>
      <c r="E9" s="77" t="s">
        <v>389</v>
      </c>
      <c r="F9" s="302">
        <v>998</v>
      </c>
    </row>
    <row r="10" spans="1:20" ht="20.25">
      <c r="A10" s="301">
        <v>42182</v>
      </c>
      <c r="B10" s="77" t="s">
        <v>18</v>
      </c>
      <c r="C10" s="77" t="s">
        <v>57</v>
      </c>
      <c r="D10" s="77" t="s">
        <v>370</v>
      </c>
      <c r="E10" s="77" t="s">
        <v>369</v>
      </c>
      <c r="F10" s="302">
        <v>3584</v>
      </c>
    </row>
    <row r="11" spans="1:20" ht="20.25">
      <c r="A11" s="301">
        <v>42284</v>
      </c>
      <c r="B11" s="77" t="s">
        <v>18</v>
      </c>
      <c r="C11" s="77" t="s">
        <v>54</v>
      </c>
      <c r="D11" s="77" t="s">
        <v>427</v>
      </c>
      <c r="E11" s="77" t="s">
        <v>372</v>
      </c>
      <c r="F11" s="302">
        <v>1099</v>
      </c>
    </row>
    <row r="12" spans="1:20" ht="20.25">
      <c r="A12" s="301">
        <v>42338</v>
      </c>
      <c r="B12" s="77" t="s">
        <v>18</v>
      </c>
      <c r="C12" s="77" t="s">
        <v>367</v>
      </c>
      <c r="D12" s="77" t="s">
        <v>370</v>
      </c>
      <c r="E12" s="77" t="s">
        <v>369</v>
      </c>
      <c r="F12" s="302">
        <v>3584</v>
      </c>
    </row>
    <row r="13" spans="1:20" ht="20.25">
      <c r="A13" s="301">
        <v>42351</v>
      </c>
      <c r="B13" s="77" t="s">
        <v>18</v>
      </c>
      <c r="C13" s="77" t="s">
        <v>57</v>
      </c>
      <c r="D13" s="77" t="s">
        <v>380</v>
      </c>
      <c r="E13" s="77" t="s">
        <v>369</v>
      </c>
      <c r="F13" s="302">
        <v>2356</v>
      </c>
    </row>
    <row r="14" spans="1:20" ht="20.25">
      <c r="A14" s="301">
        <v>42379</v>
      </c>
      <c r="B14" s="77" t="s">
        <v>18</v>
      </c>
      <c r="C14" s="77" t="s">
        <v>367</v>
      </c>
      <c r="D14" s="77" t="s">
        <v>380</v>
      </c>
      <c r="E14" s="77" t="s">
        <v>369</v>
      </c>
      <c r="F14" s="302">
        <v>2356</v>
      </c>
    </row>
    <row r="15" spans="1:20" ht="20.25">
      <c r="A15" s="301">
        <v>42385</v>
      </c>
      <c r="B15" s="77" t="s">
        <v>18</v>
      </c>
      <c r="C15" s="77" t="s">
        <v>54</v>
      </c>
      <c r="D15" s="77" t="s">
        <v>407</v>
      </c>
      <c r="E15" s="77" t="s">
        <v>389</v>
      </c>
      <c r="F15" s="302">
        <v>998</v>
      </c>
    </row>
    <row r="16" spans="1:20" ht="20.25">
      <c r="A16" s="301">
        <v>42410</v>
      </c>
      <c r="B16" s="77" t="s">
        <v>18</v>
      </c>
      <c r="C16" s="77" t="s">
        <v>54</v>
      </c>
      <c r="D16" s="77" t="s">
        <v>393</v>
      </c>
      <c r="E16" s="77" t="s">
        <v>369</v>
      </c>
      <c r="F16" s="302">
        <v>2369</v>
      </c>
    </row>
    <row r="17" spans="1:6" ht="20.25">
      <c r="A17" s="301">
        <v>42436</v>
      </c>
      <c r="B17" s="77" t="s">
        <v>18</v>
      </c>
      <c r="C17" s="77" t="s">
        <v>367</v>
      </c>
      <c r="D17" s="77" t="s">
        <v>375</v>
      </c>
      <c r="E17" s="77" t="s">
        <v>376</v>
      </c>
      <c r="F17" s="302">
        <v>5987</v>
      </c>
    </row>
    <row r="18" spans="1:6" ht="20.25">
      <c r="A18" s="301">
        <v>42490</v>
      </c>
      <c r="B18" s="77" t="s">
        <v>18</v>
      </c>
      <c r="C18" s="77" t="s">
        <v>367</v>
      </c>
      <c r="D18" s="77" t="s">
        <v>388</v>
      </c>
      <c r="E18" s="77" t="s">
        <v>374</v>
      </c>
      <c r="F18" s="302">
        <v>2247</v>
      </c>
    </row>
    <row r="19" spans="1:6" ht="20.25">
      <c r="A19" s="301">
        <v>42546</v>
      </c>
      <c r="B19" s="77" t="s">
        <v>18</v>
      </c>
      <c r="C19" s="77" t="s">
        <v>57</v>
      </c>
      <c r="D19" s="77" t="s">
        <v>371</v>
      </c>
      <c r="E19" s="77" t="s">
        <v>372</v>
      </c>
      <c r="F19" s="302">
        <v>1124</v>
      </c>
    </row>
    <row r="20" spans="1:6" ht="20.25">
      <c r="A20" s="301">
        <v>42591</v>
      </c>
      <c r="B20" s="77" t="s">
        <v>18</v>
      </c>
      <c r="C20" s="77" t="s">
        <v>367</v>
      </c>
      <c r="D20" s="77" t="s">
        <v>414</v>
      </c>
      <c r="E20" s="77" t="s">
        <v>372</v>
      </c>
      <c r="F20" s="302">
        <v>3325</v>
      </c>
    </row>
    <row r="21" spans="1:6" ht="20.25">
      <c r="A21" s="301">
        <v>42613</v>
      </c>
      <c r="B21" s="77" t="s">
        <v>18</v>
      </c>
      <c r="C21" s="77" t="s">
        <v>57</v>
      </c>
      <c r="D21" s="77" t="s">
        <v>385</v>
      </c>
      <c r="E21" s="77" t="s">
        <v>374</v>
      </c>
      <c r="F21" s="302">
        <v>4469</v>
      </c>
    </row>
    <row r="22" spans="1:6" ht="20.25">
      <c r="A22" s="301">
        <v>42614</v>
      </c>
      <c r="B22" s="77" t="s">
        <v>18</v>
      </c>
      <c r="C22" s="77" t="s">
        <v>367</v>
      </c>
      <c r="D22" s="77" t="s">
        <v>408</v>
      </c>
      <c r="E22" s="77" t="s">
        <v>372</v>
      </c>
      <c r="F22" s="302">
        <v>1155</v>
      </c>
    </row>
    <row r="23" spans="1:6" ht="20.25">
      <c r="A23" s="301">
        <v>42629</v>
      </c>
      <c r="B23" s="77" t="s">
        <v>18</v>
      </c>
      <c r="C23" s="77" t="s">
        <v>54</v>
      </c>
      <c r="D23" s="77" t="s">
        <v>393</v>
      </c>
      <c r="E23" s="77" t="s">
        <v>374</v>
      </c>
      <c r="F23" s="302">
        <v>2369</v>
      </c>
    </row>
    <row r="24" spans="1:6" ht="20.25">
      <c r="A24" s="301">
        <v>42694</v>
      </c>
      <c r="B24" s="77" t="s">
        <v>18</v>
      </c>
      <c r="C24" s="77" t="s">
        <v>367</v>
      </c>
      <c r="D24" s="77" t="s">
        <v>375</v>
      </c>
      <c r="E24" s="77" t="s">
        <v>376</v>
      </c>
      <c r="F24" s="302">
        <v>4788</v>
      </c>
    </row>
    <row r="25" spans="1:6" ht="20.25">
      <c r="A25" s="301">
        <v>42034</v>
      </c>
      <c r="B25" s="77" t="s">
        <v>19</v>
      </c>
      <c r="C25" s="77" t="s">
        <v>57</v>
      </c>
      <c r="D25" s="77" t="s">
        <v>380</v>
      </c>
      <c r="E25" s="77" t="s">
        <v>369</v>
      </c>
      <c r="F25" s="302">
        <v>2356</v>
      </c>
    </row>
    <row r="26" spans="1:6" ht="20.25">
      <c r="A26" s="301">
        <v>42067</v>
      </c>
      <c r="B26" s="77" t="s">
        <v>19</v>
      </c>
      <c r="C26" s="77" t="s">
        <v>57</v>
      </c>
      <c r="D26" s="77" t="s">
        <v>395</v>
      </c>
      <c r="E26" s="77" t="s">
        <v>374</v>
      </c>
      <c r="F26" s="302">
        <v>1547</v>
      </c>
    </row>
    <row r="27" spans="1:6" ht="20.25">
      <c r="A27" s="301">
        <v>42077</v>
      </c>
      <c r="B27" s="77" t="s">
        <v>19</v>
      </c>
      <c r="C27" s="77" t="s">
        <v>57</v>
      </c>
      <c r="D27" s="77" t="s">
        <v>395</v>
      </c>
      <c r="E27" s="77" t="s">
        <v>374</v>
      </c>
      <c r="F27" s="302">
        <v>1547</v>
      </c>
    </row>
    <row r="28" spans="1:6" ht="20.25">
      <c r="A28" s="301">
        <v>42107</v>
      </c>
      <c r="B28" s="77" t="s">
        <v>19</v>
      </c>
      <c r="C28" s="77" t="s">
        <v>367</v>
      </c>
      <c r="D28" s="77" t="s">
        <v>408</v>
      </c>
      <c r="E28" s="77" t="s">
        <v>372</v>
      </c>
      <c r="F28" s="302">
        <v>1155</v>
      </c>
    </row>
    <row r="29" spans="1:6" ht="20.25">
      <c r="A29" s="301">
        <v>42240</v>
      </c>
      <c r="B29" s="77" t="s">
        <v>19</v>
      </c>
      <c r="C29" s="77" t="s">
        <v>54</v>
      </c>
      <c r="D29" s="77" t="s">
        <v>368</v>
      </c>
      <c r="E29" s="77" t="s">
        <v>369</v>
      </c>
      <c r="F29" s="302">
        <v>5536</v>
      </c>
    </row>
    <row r="30" spans="1:6" ht="20.25">
      <c r="A30" s="301">
        <v>42241</v>
      </c>
      <c r="B30" s="77" t="s">
        <v>19</v>
      </c>
      <c r="C30" s="77" t="s">
        <v>367</v>
      </c>
      <c r="D30" s="77" t="s">
        <v>371</v>
      </c>
      <c r="E30" s="77" t="s">
        <v>372</v>
      </c>
      <c r="F30" s="302">
        <v>1124</v>
      </c>
    </row>
    <row r="31" spans="1:6" ht="20.25">
      <c r="A31" s="301">
        <v>42298</v>
      </c>
      <c r="B31" s="77" t="s">
        <v>19</v>
      </c>
      <c r="C31" s="77" t="s">
        <v>54</v>
      </c>
      <c r="D31" s="77" t="s">
        <v>382</v>
      </c>
      <c r="E31" s="77" t="s">
        <v>369</v>
      </c>
      <c r="F31" s="302">
        <v>5698</v>
      </c>
    </row>
    <row r="32" spans="1:6" ht="20.25">
      <c r="A32" s="301">
        <v>42357</v>
      </c>
      <c r="B32" s="77" t="s">
        <v>19</v>
      </c>
      <c r="C32" s="77" t="s">
        <v>367</v>
      </c>
      <c r="D32" s="77" t="s">
        <v>428</v>
      </c>
      <c r="E32" s="77" t="s">
        <v>374</v>
      </c>
      <c r="F32" s="302">
        <v>2485</v>
      </c>
    </row>
    <row r="33" spans="1:6" ht="20.25">
      <c r="A33" s="301">
        <v>42411</v>
      </c>
      <c r="B33" s="77" t="s">
        <v>19</v>
      </c>
      <c r="C33" s="77" t="s">
        <v>367</v>
      </c>
      <c r="D33" s="77" t="s">
        <v>373</v>
      </c>
      <c r="E33" s="77" t="s">
        <v>374</v>
      </c>
      <c r="F33" s="302">
        <v>1025</v>
      </c>
    </row>
    <row r="34" spans="1:6" ht="20.25">
      <c r="A34" s="301">
        <v>42593</v>
      </c>
      <c r="B34" s="77" t="s">
        <v>19</v>
      </c>
      <c r="C34" s="77" t="s">
        <v>54</v>
      </c>
      <c r="D34" s="77" t="s">
        <v>378</v>
      </c>
      <c r="E34" s="77" t="s">
        <v>376</v>
      </c>
      <c r="F34" s="302">
        <v>6241</v>
      </c>
    </row>
    <row r="35" spans="1:6" ht="20.25">
      <c r="A35" s="301">
        <v>42606</v>
      </c>
      <c r="B35" s="77" t="s">
        <v>19</v>
      </c>
      <c r="C35" s="77" t="s">
        <v>54</v>
      </c>
      <c r="D35" s="77" t="s">
        <v>373</v>
      </c>
      <c r="E35" s="77" t="s">
        <v>374</v>
      </c>
      <c r="F35" s="302">
        <v>1025</v>
      </c>
    </row>
    <row r="36" spans="1:6" ht="20.25">
      <c r="A36" s="301">
        <v>42619</v>
      </c>
      <c r="B36" s="77" t="s">
        <v>19</v>
      </c>
      <c r="C36" s="77" t="s">
        <v>367</v>
      </c>
      <c r="D36" s="77" t="s">
        <v>371</v>
      </c>
      <c r="E36" s="77" t="s">
        <v>372</v>
      </c>
      <c r="F36" s="302">
        <v>1124</v>
      </c>
    </row>
    <row r="37" spans="1:6" ht="20.25">
      <c r="A37" s="301">
        <v>42624</v>
      </c>
      <c r="B37" s="77" t="s">
        <v>19</v>
      </c>
      <c r="C37" s="77" t="s">
        <v>57</v>
      </c>
      <c r="D37" s="77" t="s">
        <v>373</v>
      </c>
      <c r="E37" s="77" t="s">
        <v>374</v>
      </c>
      <c r="F37" s="302">
        <v>1025</v>
      </c>
    </row>
    <row r="38" spans="1:6" ht="20.25">
      <c r="A38" s="301">
        <v>42685</v>
      </c>
      <c r="B38" s="77" t="s">
        <v>19</v>
      </c>
      <c r="C38" s="77" t="s">
        <v>367</v>
      </c>
      <c r="D38" s="77" t="s">
        <v>412</v>
      </c>
      <c r="E38" s="77" t="s">
        <v>374</v>
      </c>
      <c r="F38" s="302">
        <v>1255</v>
      </c>
    </row>
    <row r="39" spans="1:6" ht="20.25">
      <c r="A39" s="301">
        <v>42717</v>
      </c>
      <c r="B39" s="77" t="s">
        <v>19</v>
      </c>
      <c r="C39" s="77" t="s">
        <v>54</v>
      </c>
      <c r="D39" s="77" t="s">
        <v>395</v>
      </c>
      <c r="E39" s="77" t="s">
        <v>389</v>
      </c>
      <c r="F39" s="302">
        <v>1547</v>
      </c>
    </row>
    <row r="40" spans="1:6" ht="20.25">
      <c r="A40" s="301">
        <v>42062</v>
      </c>
      <c r="B40" s="77" t="s">
        <v>22</v>
      </c>
      <c r="C40" s="77" t="s">
        <v>54</v>
      </c>
      <c r="D40" s="77" t="s">
        <v>378</v>
      </c>
      <c r="E40" s="77" t="s">
        <v>376</v>
      </c>
      <c r="F40" s="302">
        <v>6241</v>
      </c>
    </row>
    <row r="41" spans="1:6" ht="20.25">
      <c r="A41" s="301">
        <v>42088</v>
      </c>
      <c r="B41" s="77" t="s">
        <v>22</v>
      </c>
      <c r="C41" s="77" t="s">
        <v>54</v>
      </c>
      <c r="D41" s="77" t="s">
        <v>373</v>
      </c>
      <c r="E41" s="77" t="s">
        <v>374</v>
      </c>
      <c r="F41" s="302">
        <v>1025</v>
      </c>
    </row>
    <row r="42" spans="1:6" ht="20.25">
      <c r="A42" s="301">
        <v>42187</v>
      </c>
      <c r="B42" s="77" t="s">
        <v>22</v>
      </c>
      <c r="C42" s="77" t="s">
        <v>57</v>
      </c>
      <c r="D42" s="77" t="s">
        <v>412</v>
      </c>
      <c r="E42" s="77" t="s">
        <v>374</v>
      </c>
      <c r="F42" s="302">
        <v>1547</v>
      </c>
    </row>
    <row r="43" spans="1:6" ht="20.25">
      <c r="A43" s="301">
        <v>42196</v>
      </c>
      <c r="B43" s="77" t="s">
        <v>22</v>
      </c>
      <c r="C43" s="77" t="s">
        <v>367</v>
      </c>
      <c r="D43" s="77" t="s">
        <v>373</v>
      </c>
      <c r="E43" s="77" t="s">
        <v>374</v>
      </c>
      <c r="F43" s="302">
        <v>2369</v>
      </c>
    </row>
    <row r="44" spans="1:6" ht="20.25">
      <c r="A44" s="301">
        <v>42226</v>
      </c>
      <c r="B44" s="77" t="s">
        <v>22</v>
      </c>
      <c r="C44" s="77" t="s">
        <v>367</v>
      </c>
      <c r="D44" s="77" t="s">
        <v>373</v>
      </c>
      <c r="E44" s="77" t="s">
        <v>374</v>
      </c>
      <c r="F44" s="302">
        <v>2369</v>
      </c>
    </row>
    <row r="45" spans="1:6" ht="20.25">
      <c r="A45" s="301">
        <v>42255</v>
      </c>
      <c r="B45" s="77" t="s">
        <v>22</v>
      </c>
      <c r="C45" s="77" t="s">
        <v>54</v>
      </c>
      <c r="D45" s="77" t="s">
        <v>370</v>
      </c>
      <c r="E45" s="77" t="s">
        <v>369</v>
      </c>
      <c r="F45" s="302">
        <v>3584</v>
      </c>
    </row>
    <row r="46" spans="1:6" ht="20.25">
      <c r="A46" s="301">
        <v>42259</v>
      </c>
      <c r="B46" s="77" t="s">
        <v>22</v>
      </c>
      <c r="C46" s="77" t="s">
        <v>367</v>
      </c>
      <c r="D46" s="77" t="s">
        <v>412</v>
      </c>
      <c r="E46" s="77" t="s">
        <v>374</v>
      </c>
      <c r="F46" s="302">
        <v>1255</v>
      </c>
    </row>
    <row r="47" spans="1:6" ht="20.25">
      <c r="A47" s="301">
        <v>42264</v>
      </c>
      <c r="B47" s="77" t="s">
        <v>22</v>
      </c>
      <c r="C47" s="77" t="s">
        <v>57</v>
      </c>
      <c r="D47" s="77" t="s">
        <v>385</v>
      </c>
      <c r="E47" s="77" t="s">
        <v>374</v>
      </c>
      <c r="F47" s="302">
        <v>4469</v>
      </c>
    </row>
    <row r="48" spans="1:6" ht="20.25">
      <c r="A48" s="301">
        <v>42310</v>
      </c>
      <c r="B48" s="77" t="s">
        <v>22</v>
      </c>
      <c r="C48" s="77" t="s">
        <v>54</v>
      </c>
      <c r="D48" s="77" t="s">
        <v>382</v>
      </c>
      <c r="E48" s="77" t="s">
        <v>369</v>
      </c>
      <c r="F48" s="302">
        <v>5698</v>
      </c>
    </row>
    <row r="49" spans="1:6" ht="20.25">
      <c r="A49" s="301">
        <v>42334</v>
      </c>
      <c r="B49" s="77" t="s">
        <v>22</v>
      </c>
      <c r="C49" s="77" t="s">
        <v>367</v>
      </c>
      <c r="D49" s="77" t="s">
        <v>378</v>
      </c>
      <c r="E49" s="77" t="s">
        <v>376</v>
      </c>
      <c r="F49" s="302">
        <v>6241</v>
      </c>
    </row>
    <row r="50" spans="1:6" ht="20.25">
      <c r="A50" s="301">
        <v>42403</v>
      </c>
      <c r="B50" s="77" t="s">
        <v>22</v>
      </c>
      <c r="C50" s="77" t="s">
        <v>57</v>
      </c>
      <c r="D50" s="77" t="s">
        <v>395</v>
      </c>
      <c r="E50" s="77" t="s">
        <v>374</v>
      </c>
      <c r="F50" s="302">
        <v>1547</v>
      </c>
    </row>
    <row r="51" spans="1:6" ht="20.25">
      <c r="A51" s="301">
        <v>42428</v>
      </c>
      <c r="B51" s="77" t="s">
        <v>22</v>
      </c>
      <c r="C51" s="77" t="s">
        <v>367</v>
      </c>
      <c r="D51" s="77" t="s">
        <v>408</v>
      </c>
      <c r="E51" s="77" t="s">
        <v>372</v>
      </c>
      <c r="F51" s="302">
        <v>1155</v>
      </c>
    </row>
    <row r="52" spans="1:6" ht="20.25">
      <c r="A52" s="301">
        <v>42585</v>
      </c>
      <c r="B52" s="77" t="s">
        <v>22</v>
      </c>
      <c r="C52" s="77" t="s">
        <v>54</v>
      </c>
      <c r="D52" s="77" t="s">
        <v>402</v>
      </c>
      <c r="E52" s="77" t="s">
        <v>403</v>
      </c>
      <c r="F52" s="302">
        <v>1585</v>
      </c>
    </row>
    <row r="53" spans="1:6" ht="20.25">
      <c r="A53" s="301">
        <v>42588</v>
      </c>
      <c r="B53" s="77" t="s">
        <v>22</v>
      </c>
      <c r="C53" s="77" t="s">
        <v>54</v>
      </c>
      <c r="D53" s="77" t="s">
        <v>395</v>
      </c>
      <c r="E53" s="77" t="s">
        <v>374</v>
      </c>
      <c r="F53" s="302">
        <v>1547</v>
      </c>
    </row>
    <row r="54" spans="1:6" ht="20.25">
      <c r="A54" s="301">
        <v>42610</v>
      </c>
      <c r="B54" s="77" t="s">
        <v>22</v>
      </c>
      <c r="C54" s="77" t="s">
        <v>367</v>
      </c>
      <c r="D54" s="77" t="s">
        <v>371</v>
      </c>
      <c r="E54" s="77" t="s">
        <v>372</v>
      </c>
      <c r="F54" s="302">
        <v>1124</v>
      </c>
    </row>
    <row r="55" spans="1:6" ht="20.25">
      <c r="A55" s="301">
        <v>42683</v>
      </c>
      <c r="B55" s="77" t="s">
        <v>22</v>
      </c>
      <c r="C55" s="77" t="s">
        <v>367</v>
      </c>
      <c r="D55" s="77" t="s">
        <v>426</v>
      </c>
      <c r="E55" s="77" t="s">
        <v>403</v>
      </c>
      <c r="F55" s="302">
        <v>1167</v>
      </c>
    </row>
    <row r="56" spans="1:6" ht="20.25">
      <c r="A56" s="301">
        <v>42086</v>
      </c>
      <c r="B56" s="77" t="s">
        <v>24</v>
      </c>
      <c r="C56" s="77" t="s">
        <v>54</v>
      </c>
      <c r="D56" s="77" t="s">
        <v>400</v>
      </c>
      <c r="E56" s="77" t="s">
        <v>389</v>
      </c>
      <c r="F56" s="302">
        <v>1025</v>
      </c>
    </row>
    <row r="57" spans="1:6" ht="20.25">
      <c r="A57" s="301">
        <v>42154</v>
      </c>
      <c r="B57" s="77" t="s">
        <v>24</v>
      </c>
      <c r="C57" s="77" t="s">
        <v>57</v>
      </c>
      <c r="D57" s="77" t="s">
        <v>380</v>
      </c>
      <c r="E57" s="77" t="s">
        <v>369</v>
      </c>
      <c r="F57" s="302">
        <v>2356</v>
      </c>
    </row>
    <row r="58" spans="1:6" ht="20.25">
      <c r="A58" s="301">
        <v>42187</v>
      </c>
      <c r="B58" s="77" t="s">
        <v>24</v>
      </c>
      <c r="C58" s="77" t="s">
        <v>54</v>
      </c>
      <c r="D58" s="77" t="s">
        <v>368</v>
      </c>
      <c r="E58" s="77" t="s">
        <v>369</v>
      </c>
      <c r="F58" s="302">
        <v>5536</v>
      </c>
    </row>
    <row r="59" spans="1:6" ht="20.25">
      <c r="A59" s="301">
        <v>42257</v>
      </c>
      <c r="B59" s="77" t="s">
        <v>24</v>
      </c>
      <c r="C59" s="77" t="s">
        <v>367</v>
      </c>
      <c r="D59" s="77" t="s">
        <v>373</v>
      </c>
      <c r="E59" s="77" t="s">
        <v>374</v>
      </c>
      <c r="F59" s="302">
        <v>1025</v>
      </c>
    </row>
    <row r="60" spans="1:6" ht="20.25">
      <c r="A60" s="301">
        <v>42285</v>
      </c>
      <c r="B60" s="77" t="s">
        <v>24</v>
      </c>
      <c r="C60" s="77" t="s">
        <v>54</v>
      </c>
      <c r="D60" s="77" t="s">
        <v>402</v>
      </c>
      <c r="E60" s="77" t="s">
        <v>372</v>
      </c>
      <c r="F60" s="302">
        <v>1585</v>
      </c>
    </row>
    <row r="61" spans="1:6" ht="20.25">
      <c r="A61" s="301">
        <v>42309</v>
      </c>
      <c r="B61" s="77" t="s">
        <v>24</v>
      </c>
      <c r="C61" s="77" t="s">
        <v>57</v>
      </c>
      <c r="D61" s="77" t="s">
        <v>395</v>
      </c>
      <c r="E61" s="77" t="s">
        <v>374</v>
      </c>
      <c r="F61" s="302">
        <v>1547</v>
      </c>
    </row>
    <row r="62" spans="1:6" ht="20.25">
      <c r="A62" s="301">
        <v>42404</v>
      </c>
      <c r="B62" s="77" t="s">
        <v>24</v>
      </c>
      <c r="C62" s="77" t="s">
        <v>367</v>
      </c>
      <c r="D62" s="77" t="s">
        <v>371</v>
      </c>
      <c r="E62" s="77" t="s">
        <v>372</v>
      </c>
      <c r="F62" s="302">
        <v>1124</v>
      </c>
    </row>
    <row r="63" spans="1:6" ht="20.25">
      <c r="A63" s="301">
        <v>42408</v>
      </c>
      <c r="B63" s="77" t="s">
        <v>24</v>
      </c>
      <c r="C63" s="77" t="s">
        <v>57</v>
      </c>
      <c r="D63" s="77" t="s">
        <v>373</v>
      </c>
      <c r="E63" s="77" t="s">
        <v>369</v>
      </c>
      <c r="F63" s="302">
        <v>1025</v>
      </c>
    </row>
    <row r="64" spans="1:6" ht="20.25">
      <c r="A64" s="301">
        <v>42438</v>
      </c>
      <c r="B64" s="77" t="s">
        <v>24</v>
      </c>
      <c r="C64" s="77" t="s">
        <v>367</v>
      </c>
      <c r="D64" s="77" t="s">
        <v>373</v>
      </c>
      <c r="E64" s="77" t="s">
        <v>374</v>
      </c>
      <c r="F64" s="302">
        <v>2485</v>
      </c>
    </row>
    <row r="65" spans="1:6" ht="20.25">
      <c r="A65" s="301">
        <v>42471</v>
      </c>
      <c r="B65" s="77" t="s">
        <v>24</v>
      </c>
      <c r="C65" s="77" t="s">
        <v>57</v>
      </c>
      <c r="D65" s="77" t="s">
        <v>402</v>
      </c>
      <c r="E65" s="77" t="s">
        <v>372</v>
      </c>
      <c r="F65" s="302">
        <v>1585</v>
      </c>
    </row>
    <row r="66" spans="1:6" ht="20.25">
      <c r="A66" s="301">
        <v>42473</v>
      </c>
      <c r="B66" s="77" t="s">
        <v>24</v>
      </c>
      <c r="C66" s="77" t="s">
        <v>367</v>
      </c>
      <c r="D66" s="77" t="s">
        <v>425</v>
      </c>
      <c r="E66" s="77" t="s">
        <v>372</v>
      </c>
      <c r="F66" s="302">
        <v>1545</v>
      </c>
    </row>
    <row r="67" spans="1:6" ht="20.25">
      <c r="A67" s="301">
        <v>42485</v>
      </c>
      <c r="B67" s="77" t="s">
        <v>24</v>
      </c>
      <c r="C67" s="77" t="s">
        <v>57</v>
      </c>
      <c r="D67" s="77" t="s">
        <v>371</v>
      </c>
      <c r="E67" s="77" t="s">
        <v>372</v>
      </c>
      <c r="F67" s="302">
        <v>1124</v>
      </c>
    </row>
    <row r="68" spans="1:6" ht="20.25">
      <c r="A68" s="301">
        <v>42537</v>
      </c>
      <c r="B68" s="77" t="s">
        <v>24</v>
      </c>
      <c r="C68" s="77" t="s">
        <v>57</v>
      </c>
      <c r="D68" s="77" t="s">
        <v>375</v>
      </c>
      <c r="E68" s="77" t="s">
        <v>376</v>
      </c>
      <c r="F68" s="302">
        <v>4788</v>
      </c>
    </row>
    <row r="69" spans="1:6" ht="20.25">
      <c r="A69" s="301">
        <v>42543</v>
      </c>
      <c r="B69" s="77" t="s">
        <v>24</v>
      </c>
      <c r="C69" s="77" t="s">
        <v>367</v>
      </c>
      <c r="D69" s="77" t="s">
        <v>385</v>
      </c>
      <c r="E69" s="77" t="s">
        <v>374</v>
      </c>
      <c r="F69" s="302">
        <v>4469</v>
      </c>
    </row>
    <row r="70" spans="1:6" ht="20.25">
      <c r="A70" s="301">
        <v>42721</v>
      </c>
      <c r="B70" s="77" t="s">
        <v>24</v>
      </c>
      <c r="C70" s="77" t="s">
        <v>57</v>
      </c>
      <c r="D70" s="77" t="s">
        <v>411</v>
      </c>
      <c r="E70" s="77" t="s">
        <v>389</v>
      </c>
      <c r="F70" s="302">
        <v>996</v>
      </c>
    </row>
    <row r="71" spans="1:6" ht="20.25">
      <c r="A71" s="301">
        <v>42033</v>
      </c>
      <c r="B71" s="77" t="s">
        <v>23</v>
      </c>
      <c r="C71" s="77" t="s">
        <v>367</v>
      </c>
      <c r="D71" s="77" t="s">
        <v>377</v>
      </c>
      <c r="E71" s="77" t="s">
        <v>376</v>
      </c>
      <c r="F71" s="302">
        <v>5987</v>
      </c>
    </row>
    <row r="72" spans="1:6" ht="20.25">
      <c r="A72" s="301">
        <v>42040</v>
      </c>
      <c r="B72" s="77" t="s">
        <v>23</v>
      </c>
      <c r="C72" s="77" t="s">
        <v>57</v>
      </c>
      <c r="D72" s="77" t="s">
        <v>370</v>
      </c>
      <c r="E72" s="77" t="s">
        <v>369</v>
      </c>
      <c r="F72" s="302">
        <v>3584</v>
      </c>
    </row>
    <row r="73" spans="1:6" ht="20.25">
      <c r="A73" s="301">
        <v>42043</v>
      </c>
      <c r="B73" s="77" t="s">
        <v>23</v>
      </c>
      <c r="C73" s="77" t="s">
        <v>54</v>
      </c>
      <c r="D73" s="77" t="s">
        <v>373</v>
      </c>
      <c r="E73" s="77" t="s">
        <v>374</v>
      </c>
      <c r="F73" s="302">
        <v>1025</v>
      </c>
    </row>
    <row r="74" spans="1:6" ht="20.25">
      <c r="A74" s="301">
        <v>42071</v>
      </c>
      <c r="B74" s="77" t="s">
        <v>23</v>
      </c>
      <c r="C74" s="77" t="s">
        <v>57</v>
      </c>
      <c r="D74" s="77" t="s">
        <v>406</v>
      </c>
      <c r="E74" s="77" t="s">
        <v>389</v>
      </c>
      <c r="F74" s="302">
        <v>1245</v>
      </c>
    </row>
    <row r="75" spans="1:6" ht="20.25">
      <c r="A75" s="301">
        <v>42242</v>
      </c>
      <c r="B75" s="77" t="s">
        <v>23</v>
      </c>
      <c r="C75" s="77" t="s">
        <v>54</v>
      </c>
      <c r="D75" s="77" t="s">
        <v>400</v>
      </c>
      <c r="E75" s="77" t="s">
        <v>389</v>
      </c>
      <c r="F75" s="302">
        <v>1025</v>
      </c>
    </row>
    <row r="76" spans="1:6" ht="20.25">
      <c r="A76" s="301">
        <v>42269</v>
      </c>
      <c r="B76" s="77" t="s">
        <v>23</v>
      </c>
      <c r="C76" s="77" t="s">
        <v>367</v>
      </c>
      <c r="D76" s="77" t="s">
        <v>408</v>
      </c>
      <c r="E76" s="77" t="s">
        <v>372</v>
      </c>
      <c r="F76" s="302">
        <v>1155</v>
      </c>
    </row>
    <row r="77" spans="1:6" ht="20.25">
      <c r="A77" s="301">
        <v>42271</v>
      </c>
      <c r="B77" s="77" t="s">
        <v>23</v>
      </c>
      <c r="C77" s="77" t="s">
        <v>367</v>
      </c>
      <c r="D77" s="77" t="s">
        <v>378</v>
      </c>
      <c r="E77" s="77" t="s">
        <v>376</v>
      </c>
      <c r="F77" s="302">
        <v>6241</v>
      </c>
    </row>
    <row r="78" spans="1:6" ht="20.25">
      <c r="A78" s="301">
        <v>42288</v>
      </c>
      <c r="B78" s="77" t="s">
        <v>23</v>
      </c>
      <c r="C78" s="77" t="s">
        <v>57</v>
      </c>
      <c r="D78" s="77" t="s">
        <v>397</v>
      </c>
      <c r="E78" s="77" t="s">
        <v>398</v>
      </c>
      <c r="F78" s="302">
        <v>2257</v>
      </c>
    </row>
    <row r="79" spans="1:6" ht="20.25">
      <c r="A79" s="301">
        <v>42328</v>
      </c>
      <c r="B79" s="77" t="s">
        <v>23</v>
      </c>
      <c r="C79" s="77" t="s">
        <v>367</v>
      </c>
      <c r="D79" s="77" t="s">
        <v>409</v>
      </c>
      <c r="E79" s="77" t="s">
        <v>374</v>
      </c>
      <c r="F79" s="302">
        <v>1878</v>
      </c>
    </row>
    <row r="80" spans="1:6" ht="20.25">
      <c r="A80" s="301">
        <v>42372</v>
      </c>
      <c r="B80" s="77" t="s">
        <v>23</v>
      </c>
      <c r="C80" s="77" t="s">
        <v>367</v>
      </c>
      <c r="D80" s="77" t="s">
        <v>414</v>
      </c>
      <c r="E80" s="77" t="s">
        <v>372</v>
      </c>
      <c r="F80" s="302">
        <v>3325</v>
      </c>
    </row>
    <row r="81" spans="1:6" ht="20.25">
      <c r="A81" s="301">
        <v>42384</v>
      </c>
      <c r="B81" s="77" t="s">
        <v>23</v>
      </c>
      <c r="C81" s="77" t="s">
        <v>367</v>
      </c>
      <c r="D81" s="77" t="s">
        <v>378</v>
      </c>
      <c r="E81" s="77" t="s">
        <v>376</v>
      </c>
      <c r="F81" s="302">
        <v>6241</v>
      </c>
    </row>
    <row r="82" spans="1:6" ht="20.25">
      <c r="A82" s="301">
        <v>42447</v>
      </c>
      <c r="B82" s="77" t="s">
        <v>23</v>
      </c>
      <c r="C82" s="77" t="s">
        <v>367</v>
      </c>
      <c r="D82" s="77" t="s">
        <v>424</v>
      </c>
      <c r="E82" s="77" t="s">
        <v>372</v>
      </c>
      <c r="F82" s="302">
        <v>1299</v>
      </c>
    </row>
    <row r="83" spans="1:6" ht="20.25">
      <c r="A83" s="301">
        <v>42496</v>
      </c>
      <c r="B83" s="77" t="s">
        <v>23</v>
      </c>
      <c r="C83" s="77" t="s">
        <v>367</v>
      </c>
      <c r="D83" s="77" t="s">
        <v>388</v>
      </c>
      <c r="E83" s="77" t="s">
        <v>389</v>
      </c>
      <c r="F83" s="302">
        <v>2247</v>
      </c>
    </row>
    <row r="84" spans="1:6" ht="20.25">
      <c r="A84" s="301">
        <v>42551</v>
      </c>
      <c r="B84" s="77" t="s">
        <v>23</v>
      </c>
      <c r="C84" s="77" t="s">
        <v>57</v>
      </c>
      <c r="D84" s="77" t="s">
        <v>400</v>
      </c>
      <c r="E84" s="77" t="s">
        <v>389</v>
      </c>
      <c r="F84" s="302">
        <v>1025</v>
      </c>
    </row>
    <row r="85" spans="1:6" ht="20.25">
      <c r="A85" s="301">
        <v>42620</v>
      </c>
      <c r="B85" s="77" t="s">
        <v>23</v>
      </c>
      <c r="C85" s="77" t="s">
        <v>54</v>
      </c>
      <c r="D85" s="77" t="s">
        <v>427</v>
      </c>
      <c r="E85" s="77" t="s">
        <v>372</v>
      </c>
      <c r="F85" s="302">
        <v>1099</v>
      </c>
    </row>
    <row r="86" spans="1:6" ht="20.25">
      <c r="A86" s="301">
        <v>42630</v>
      </c>
      <c r="B86" s="77" t="s">
        <v>23</v>
      </c>
      <c r="C86" s="77" t="s">
        <v>54</v>
      </c>
      <c r="D86" s="77" t="s">
        <v>370</v>
      </c>
      <c r="E86" s="77" t="s">
        <v>369</v>
      </c>
      <c r="F86" s="302">
        <v>3584</v>
      </c>
    </row>
    <row r="87" spans="1:6" ht="20.25">
      <c r="A87" s="301">
        <v>42645</v>
      </c>
      <c r="B87" s="77" t="s">
        <v>23</v>
      </c>
      <c r="C87" s="77" t="s">
        <v>57</v>
      </c>
      <c r="D87" s="77" t="s">
        <v>375</v>
      </c>
      <c r="E87" s="77" t="s">
        <v>376</v>
      </c>
      <c r="F87" s="302">
        <v>4788</v>
      </c>
    </row>
    <row r="88" spans="1:6" ht="20.25">
      <c r="A88" s="301">
        <v>42689</v>
      </c>
      <c r="B88" s="77" t="s">
        <v>23</v>
      </c>
      <c r="C88" s="77" t="s">
        <v>54</v>
      </c>
      <c r="D88" s="77" t="s">
        <v>383</v>
      </c>
      <c r="E88" s="77" t="s">
        <v>376</v>
      </c>
      <c r="F88" s="302">
        <v>6325</v>
      </c>
    </row>
    <row r="89" spans="1:6" ht="20.25">
      <c r="A89" s="301">
        <v>42012</v>
      </c>
      <c r="B89" s="77" t="s">
        <v>20</v>
      </c>
      <c r="C89" s="77" t="s">
        <v>367</v>
      </c>
      <c r="D89" s="77" t="s">
        <v>400</v>
      </c>
      <c r="E89" s="77" t="s">
        <v>389</v>
      </c>
      <c r="F89" s="302">
        <v>1025</v>
      </c>
    </row>
    <row r="90" spans="1:6" ht="20.25">
      <c r="A90" s="301">
        <v>42047</v>
      </c>
      <c r="B90" s="77" t="s">
        <v>20</v>
      </c>
      <c r="C90" s="77" t="s">
        <v>367</v>
      </c>
      <c r="D90" s="77" t="s">
        <v>370</v>
      </c>
      <c r="E90" s="77" t="s">
        <v>369</v>
      </c>
      <c r="F90" s="302">
        <v>3584</v>
      </c>
    </row>
    <row r="91" spans="1:6" ht="20.25">
      <c r="A91" s="301">
        <v>42058</v>
      </c>
      <c r="B91" s="77" t="s">
        <v>20</v>
      </c>
      <c r="C91" s="77" t="s">
        <v>57</v>
      </c>
      <c r="D91" s="77" t="s">
        <v>412</v>
      </c>
      <c r="E91" s="77" t="s">
        <v>374</v>
      </c>
      <c r="F91" s="302">
        <v>1547</v>
      </c>
    </row>
    <row r="92" spans="1:6" ht="20.25">
      <c r="A92" s="301">
        <v>42091</v>
      </c>
      <c r="B92" s="77" t="s">
        <v>20</v>
      </c>
      <c r="C92" s="77" t="s">
        <v>54</v>
      </c>
      <c r="D92" s="77" t="s">
        <v>385</v>
      </c>
      <c r="E92" s="77" t="s">
        <v>374</v>
      </c>
      <c r="F92" s="302">
        <v>4469</v>
      </c>
    </row>
    <row r="93" spans="1:6" ht="20.25">
      <c r="A93" s="301">
        <v>42104</v>
      </c>
      <c r="B93" s="77" t="s">
        <v>20</v>
      </c>
      <c r="C93" s="77" t="s">
        <v>57</v>
      </c>
      <c r="D93" s="77" t="s">
        <v>411</v>
      </c>
      <c r="E93" s="77" t="s">
        <v>389</v>
      </c>
      <c r="F93" s="302">
        <v>996</v>
      </c>
    </row>
    <row r="94" spans="1:6" ht="20.25">
      <c r="A94" s="301">
        <v>42109</v>
      </c>
      <c r="B94" s="77" t="s">
        <v>20</v>
      </c>
      <c r="C94" s="77" t="s">
        <v>54</v>
      </c>
      <c r="D94" s="77" t="s">
        <v>400</v>
      </c>
      <c r="E94" s="77" t="s">
        <v>389</v>
      </c>
      <c r="F94" s="302">
        <v>1025</v>
      </c>
    </row>
    <row r="95" spans="1:6" ht="20.25">
      <c r="A95" s="301">
        <v>42139</v>
      </c>
      <c r="B95" s="77" t="s">
        <v>20</v>
      </c>
      <c r="C95" s="77" t="s">
        <v>367</v>
      </c>
      <c r="D95" s="77" t="s">
        <v>385</v>
      </c>
      <c r="E95" s="77" t="s">
        <v>372</v>
      </c>
      <c r="F95" s="302">
        <v>4469</v>
      </c>
    </row>
    <row r="96" spans="1:6" ht="20.25">
      <c r="A96" s="301">
        <v>42141</v>
      </c>
      <c r="B96" s="77" t="s">
        <v>20</v>
      </c>
      <c r="C96" s="77" t="s">
        <v>367</v>
      </c>
      <c r="D96" s="77" t="s">
        <v>378</v>
      </c>
      <c r="E96" s="77" t="s">
        <v>376</v>
      </c>
      <c r="F96" s="302">
        <v>6241</v>
      </c>
    </row>
    <row r="97" spans="1:6" ht="20.25">
      <c r="A97" s="301">
        <v>42161</v>
      </c>
      <c r="B97" s="77" t="s">
        <v>20</v>
      </c>
      <c r="C97" s="77" t="s">
        <v>367</v>
      </c>
      <c r="D97" s="77" t="s">
        <v>378</v>
      </c>
      <c r="E97" s="77" t="s">
        <v>376</v>
      </c>
      <c r="F97" s="302">
        <v>6241</v>
      </c>
    </row>
    <row r="98" spans="1:6" ht="20.25">
      <c r="A98" s="301">
        <v>42162</v>
      </c>
      <c r="B98" s="77" t="s">
        <v>20</v>
      </c>
      <c r="C98" s="77" t="s">
        <v>54</v>
      </c>
      <c r="D98" s="77" t="s">
        <v>393</v>
      </c>
      <c r="E98" s="77" t="s">
        <v>374</v>
      </c>
      <c r="F98" s="302">
        <v>2369</v>
      </c>
    </row>
    <row r="99" spans="1:6" ht="20.25">
      <c r="A99" s="301">
        <v>42168</v>
      </c>
      <c r="B99" s="77" t="s">
        <v>20</v>
      </c>
      <c r="C99" s="77" t="s">
        <v>54</v>
      </c>
      <c r="D99" s="77" t="s">
        <v>373</v>
      </c>
      <c r="E99" s="77" t="s">
        <v>374</v>
      </c>
      <c r="F99" s="302">
        <v>1025</v>
      </c>
    </row>
    <row r="100" spans="1:6" ht="20.25">
      <c r="A100" s="301">
        <v>42193</v>
      </c>
      <c r="B100" s="77" t="s">
        <v>20</v>
      </c>
      <c r="C100" s="77" t="s">
        <v>57</v>
      </c>
      <c r="D100" s="77" t="s">
        <v>375</v>
      </c>
      <c r="E100" s="77" t="s">
        <v>376</v>
      </c>
      <c r="F100" s="302">
        <v>4788</v>
      </c>
    </row>
    <row r="101" spans="1:6" ht="20.25">
      <c r="A101" s="301">
        <v>42285</v>
      </c>
      <c r="B101" s="77" t="s">
        <v>20</v>
      </c>
      <c r="C101" s="77" t="s">
        <v>57</v>
      </c>
      <c r="D101" s="77" t="s">
        <v>402</v>
      </c>
      <c r="E101" s="77" t="s">
        <v>372</v>
      </c>
      <c r="F101" s="302">
        <v>1585</v>
      </c>
    </row>
    <row r="102" spans="1:6" ht="20.25">
      <c r="A102" s="301">
        <v>42304</v>
      </c>
      <c r="B102" s="77" t="s">
        <v>20</v>
      </c>
      <c r="C102" s="77" t="s">
        <v>54</v>
      </c>
      <c r="D102" s="77" t="s">
        <v>383</v>
      </c>
      <c r="E102" s="77" t="s">
        <v>376</v>
      </c>
      <c r="F102" s="302">
        <v>6325</v>
      </c>
    </row>
    <row r="103" spans="1:6" ht="20.25">
      <c r="A103" s="301">
        <v>42332</v>
      </c>
      <c r="B103" s="77" t="s">
        <v>20</v>
      </c>
      <c r="C103" s="77" t="s">
        <v>57</v>
      </c>
      <c r="D103" s="77" t="s">
        <v>400</v>
      </c>
      <c r="E103" s="77" t="s">
        <v>389</v>
      </c>
      <c r="F103" s="302">
        <v>1025</v>
      </c>
    </row>
    <row r="104" spans="1:6" ht="20.25">
      <c r="A104" s="301">
        <v>42389</v>
      </c>
      <c r="B104" s="77" t="s">
        <v>20</v>
      </c>
      <c r="C104" s="77" t="s">
        <v>367</v>
      </c>
      <c r="D104" s="77" t="s">
        <v>368</v>
      </c>
      <c r="E104" s="77" t="s">
        <v>369</v>
      </c>
      <c r="F104" s="302">
        <v>2356</v>
      </c>
    </row>
    <row r="105" spans="1:6" ht="20.25">
      <c r="A105" s="301">
        <v>42395</v>
      </c>
      <c r="B105" s="77" t="s">
        <v>20</v>
      </c>
      <c r="C105" s="77" t="s">
        <v>54</v>
      </c>
      <c r="D105" s="77" t="s">
        <v>385</v>
      </c>
      <c r="E105" s="77" t="s">
        <v>374</v>
      </c>
      <c r="F105" s="302">
        <v>4469</v>
      </c>
    </row>
    <row r="106" spans="1:6" ht="20.25">
      <c r="A106" s="301">
        <v>42398</v>
      </c>
      <c r="B106" s="77" t="s">
        <v>20</v>
      </c>
      <c r="C106" s="77" t="s">
        <v>57</v>
      </c>
      <c r="D106" s="77" t="s">
        <v>371</v>
      </c>
      <c r="E106" s="77" t="s">
        <v>372</v>
      </c>
      <c r="F106" s="302">
        <v>1124</v>
      </c>
    </row>
    <row r="107" spans="1:6" ht="20.25">
      <c r="A107" s="301">
        <v>42400</v>
      </c>
      <c r="B107" s="77" t="s">
        <v>20</v>
      </c>
      <c r="C107" s="77" t="s">
        <v>367</v>
      </c>
      <c r="D107" s="77" t="s">
        <v>407</v>
      </c>
      <c r="E107" s="77" t="s">
        <v>389</v>
      </c>
      <c r="F107" s="302">
        <v>998</v>
      </c>
    </row>
    <row r="108" spans="1:6" ht="20.25">
      <c r="A108" s="301">
        <v>42401</v>
      </c>
      <c r="B108" s="77" t="s">
        <v>20</v>
      </c>
      <c r="C108" s="77" t="s">
        <v>367</v>
      </c>
      <c r="D108" s="77" t="s">
        <v>425</v>
      </c>
      <c r="E108" s="77" t="s">
        <v>372</v>
      </c>
      <c r="F108" s="302">
        <v>1545</v>
      </c>
    </row>
    <row r="109" spans="1:6" ht="20.25">
      <c r="A109" s="301">
        <v>42408</v>
      </c>
      <c r="B109" s="77" t="s">
        <v>20</v>
      </c>
      <c r="C109" s="77" t="s">
        <v>367</v>
      </c>
      <c r="D109" s="77" t="s">
        <v>424</v>
      </c>
      <c r="E109" s="77" t="s">
        <v>372</v>
      </c>
      <c r="F109" s="302">
        <v>1299</v>
      </c>
    </row>
    <row r="110" spans="1:6" ht="20.25">
      <c r="A110" s="301">
        <v>42419</v>
      </c>
      <c r="B110" s="77" t="s">
        <v>20</v>
      </c>
      <c r="C110" s="77" t="s">
        <v>367</v>
      </c>
      <c r="D110" s="77" t="s">
        <v>380</v>
      </c>
      <c r="E110" s="77" t="s">
        <v>369</v>
      </c>
      <c r="F110" s="302">
        <v>2356</v>
      </c>
    </row>
    <row r="111" spans="1:6" ht="20.25">
      <c r="A111" s="301">
        <v>42421</v>
      </c>
      <c r="B111" s="77" t="s">
        <v>20</v>
      </c>
      <c r="C111" s="77" t="s">
        <v>57</v>
      </c>
      <c r="D111" s="77" t="s">
        <v>397</v>
      </c>
      <c r="E111" s="77" t="s">
        <v>398</v>
      </c>
      <c r="F111" s="302">
        <v>2257</v>
      </c>
    </row>
    <row r="112" spans="1:6" ht="20.25">
      <c r="A112" s="301">
        <v>42424</v>
      </c>
      <c r="B112" s="77" t="s">
        <v>20</v>
      </c>
      <c r="C112" s="77" t="s">
        <v>54</v>
      </c>
      <c r="D112" s="77" t="s">
        <v>373</v>
      </c>
      <c r="E112" s="77" t="s">
        <v>374</v>
      </c>
      <c r="F112" s="302">
        <v>2369</v>
      </c>
    </row>
    <row r="113" spans="1:6" ht="20.25">
      <c r="A113" s="301">
        <v>42425</v>
      </c>
      <c r="B113" s="77" t="s">
        <v>20</v>
      </c>
      <c r="C113" s="77" t="s">
        <v>57</v>
      </c>
      <c r="D113" s="77" t="s">
        <v>371</v>
      </c>
      <c r="E113" s="77" t="s">
        <v>372</v>
      </c>
      <c r="F113" s="302">
        <v>1124</v>
      </c>
    </row>
    <row r="114" spans="1:6" ht="20.25">
      <c r="A114" s="301">
        <v>42455</v>
      </c>
      <c r="B114" s="77" t="s">
        <v>20</v>
      </c>
      <c r="C114" s="77" t="s">
        <v>367</v>
      </c>
      <c r="D114" s="77" t="s">
        <v>409</v>
      </c>
      <c r="E114" s="77" t="s">
        <v>374</v>
      </c>
      <c r="F114" s="302">
        <v>1878</v>
      </c>
    </row>
    <row r="115" spans="1:6" ht="20.25">
      <c r="A115" s="301">
        <v>42543</v>
      </c>
      <c r="B115" s="77" t="s">
        <v>20</v>
      </c>
      <c r="C115" s="77" t="s">
        <v>367</v>
      </c>
      <c r="D115" s="77" t="s">
        <v>375</v>
      </c>
      <c r="E115" s="77" t="s">
        <v>376</v>
      </c>
      <c r="F115" s="302">
        <v>4788</v>
      </c>
    </row>
    <row r="116" spans="1:6" ht="20.25">
      <c r="A116" s="301">
        <v>42545</v>
      </c>
      <c r="B116" s="77" t="s">
        <v>20</v>
      </c>
      <c r="C116" s="77" t="s">
        <v>54</v>
      </c>
      <c r="D116" s="77" t="s">
        <v>378</v>
      </c>
      <c r="E116" s="77" t="s">
        <v>376</v>
      </c>
      <c r="F116" s="302">
        <v>6241</v>
      </c>
    </row>
    <row r="117" spans="1:6" ht="20.25">
      <c r="A117" s="301">
        <v>42546</v>
      </c>
      <c r="B117" s="77" t="s">
        <v>20</v>
      </c>
      <c r="C117" s="77" t="s">
        <v>57</v>
      </c>
      <c r="D117" s="77" t="s">
        <v>380</v>
      </c>
      <c r="E117" s="77" t="s">
        <v>369</v>
      </c>
      <c r="F117" s="302">
        <v>2356</v>
      </c>
    </row>
    <row r="118" spans="1:6" ht="20.25">
      <c r="A118" s="301">
        <v>42636</v>
      </c>
      <c r="B118" s="77" t="s">
        <v>20</v>
      </c>
      <c r="C118" s="77" t="s">
        <v>54</v>
      </c>
      <c r="D118" s="77" t="s">
        <v>378</v>
      </c>
      <c r="E118" s="77" t="s">
        <v>376</v>
      </c>
      <c r="F118" s="302">
        <v>6241</v>
      </c>
    </row>
    <row r="119" spans="1:6" ht="20.25">
      <c r="A119" s="301">
        <v>42661</v>
      </c>
      <c r="B119" s="77" t="s">
        <v>20</v>
      </c>
      <c r="C119" s="77" t="s">
        <v>54</v>
      </c>
      <c r="D119" s="77" t="s">
        <v>407</v>
      </c>
      <c r="E119" s="77" t="s">
        <v>389</v>
      </c>
      <c r="F119" s="302">
        <v>998</v>
      </c>
    </row>
    <row r="120" spans="1:6" ht="20.25">
      <c r="A120" s="301">
        <v>42683</v>
      </c>
      <c r="B120" s="77" t="s">
        <v>20</v>
      </c>
      <c r="C120" s="77" t="s">
        <v>367</v>
      </c>
      <c r="D120" s="77" t="s">
        <v>400</v>
      </c>
      <c r="E120" s="77" t="s">
        <v>389</v>
      </c>
      <c r="F120" s="302">
        <v>1025</v>
      </c>
    </row>
    <row r="121" spans="1:6" ht="20.25">
      <c r="A121" s="301">
        <v>42689</v>
      </c>
      <c r="B121" s="77" t="s">
        <v>20</v>
      </c>
      <c r="C121" s="77" t="s">
        <v>367</v>
      </c>
      <c r="D121" s="77" t="s">
        <v>426</v>
      </c>
      <c r="E121" s="77" t="s">
        <v>403</v>
      </c>
      <c r="F121" s="302">
        <v>1167</v>
      </c>
    </row>
    <row r="122" spans="1:6" ht="20.25">
      <c r="A122" s="301">
        <v>42695</v>
      </c>
      <c r="B122" s="77" t="s">
        <v>20</v>
      </c>
      <c r="C122" s="77" t="s">
        <v>57</v>
      </c>
      <c r="D122" s="77" t="s">
        <v>406</v>
      </c>
      <c r="E122" s="77" t="s">
        <v>374</v>
      </c>
      <c r="F122" s="302">
        <v>1245</v>
      </c>
    </row>
    <row r="123" spans="1:6" ht="20.25">
      <c r="A123" s="301">
        <v>42721</v>
      </c>
      <c r="B123" s="77" t="s">
        <v>20</v>
      </c>
      <c r="C123" s="77" t="s">
        <v>57</v>
      </c>
      <c r="D123" s="77" t="s">
        <v>375</v>
      </c>
      <c r="E123" s="77" t="s">
        <v>376</v>
      </c>
      <c r="F123" s="302">
        <v>4788</v>
      </c>
    </row>
    <row r="124" spans="1:6" ht="20.25">
      <c r="A124" s="301">
        <v>42735</v>
      </c>
      <c r="B124" s="77" t="s">
        <v>20</v>
      </c>
      <c r="C124" s="77" t="s">
        <v>54</v>
      </c>
      <c r="D124" s="77" t="s">
        <v>400</v>
      </c>
      <c r="E124" s="77" t="s">
        <v>389</v>
      </c>
      <c r="F124" s="302">
        <v>1025</v>
      </c>
    </row>
  </sheetData>
  <sortState ref="A7:F124">
    <sortCondition ref="B7:B124"/>
    <sortCondition ref="A7:A124"/>
  </sortState>
  <mergeCells count="1">
    <mergeCell ref="B4:F4"/>
  </mergeCells>
  <dataValidations count="1">
    <dataValidation showInputMessage="1" showErrorMessage="1" sqref="B12:B106" xr:uid="{00000000-0002-0000-2100-000000000000}"/>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3D811-6EFF-44D4-86E5-FD9FF93FA2B7}">
  <dimension ref="A3:L67"/>
  <sheetViews>
    <sheetView showGridLines="0" zoomScaleNormal="100" workbookViewId="0">
      <selection activeCell="A2" sqref="A2"/>
    </sheetView>
  </sheetViews>
  <sheetFormatPr defaultRowHeight="16.5"/>
  <cols>
    <col min="1" max="1" width="34.125" bestFit="1" customWidth="1"/>
    <col min="2" max="2" width="30.125" bestFit="1" customWidth="1"/>
    <col min="3" max="10" width="22" bestFit="1" customWidth="1"/>
    <col min="11" max="11" width="14.75" bestFit="1" customWidth="1"/>
    <col min="12" max="12" width="26.875" bestFit="1" customWidth="1"/>
    <col min="13" max="15" width="7.25" bestFit="1" customWidth="1"/>
    <col min="16" max="16" width="10.125" bestFit="1" customWidth="1"/>
    <col min="17" max="17" width="10.625" bestFit="1" customWidth="1"/>
    <col min="18" max="20" width="7.75" bestFit="1" customWidth="1"/>
    <col min="21" max="21" width="10.125" bestFit="1" customWidth="1"/>
    <col min="22" max="24" width="7.25" bestFit="1" customWidth="1"/>
    <col min="25" max="25" width="10.125" bestFit="1" customWidth="1"/>
    <col min="26" max="28" width="7.25" bestFit="1" customWidth="1"/>
    <col min="29" max="29" width="10.125" bestFit="1" customWidth="1"/>
    <col min="30" max="32" width="7.25" bestFit="1" customWidth="1"/>
    <col min="33" max="33" width="10.125" bestFit="1" customWidth="1"/>
    <col min="34" max="34" width="10.625" bestFit="1" customWidth="1"/>
    <col min="35" max="37" width="7.75" bestFit="1" customWidth="1"/>
    <col min="38" max="38" width="10.125" bestFit="1" customWidth="1"/>
    <col min="39" max="41" width="7.25" bestFit="1" customWidth="1"/>
    <col min="42" max="42" width="10.125" bestFit="1" customWidth="1"/>
    <col min="43" max="45" width="7.25" bestFit="1" customWidth="1"/>
    <col min="46" max="46" width="10.125" bestFit="1" customWidth="1"/>
    <col min="47" max="49" width="7.25" bestFit="1" customWidth="1"/>
    <col min="50" max="50" width="10.125" bestFit="1" customWidth="1"/>
    <col min="51" max="51" width="10.625" bestFit="1" customWidth="1"/>
    <col min="52" max="54" width="7.75" bestFit="1" customWidth="1"/>
    <col min="55" max="55" width="10.125" bestFit="1" customWidth="1"/>
    <col min="56" max="58" width="7.25" bestFit="1" customWidth="1"/>
    <col min="59" max="59" width="10.125" bestFit="1" customWidth="1"/>
    <col min="60" max="62" width="7.25" bestFit="1" customWidth="1"/>
    <col min="63" max="63" width="10.125" bestFit="1" customWidth="1"/>
    <col min="64" max="66" width="7.25" bestFit="1" customWidth="1"/>
    <col min="67" max="67" width="10.125" bestFit="1" customWidth="1"/>
    <col min="68" max="68" width="10.625" bestFit="1" customWidth="1"/>
    <col min="69" max="69" width="11.5" bestFit="1" customWidth="1"/>
    <col min="70" max="991" width="16" bestFit="1" customWidth="1"/>
    <col min="992" max="992" width="11.5" bestFit="1" customWidth="1"/>
  </cols>
  <sheetData>
    <row r="3" spans="1:12">
      <c r="C3" s="579" t="s">
        <v>3802</v>
      </c>
      <c r="D3" s="579" t="s">
        <v>3803</v>
      </c>
    </row>
    <row r="4" spans="1:12">
      <c r="C4" t="s">
        <v>3798</v>
      </c>
      <c r="E4" t="s">
        <v>3799</v>
      </c>
      <c r="G4" t="s">
        <v>3800</v>
      </c>
      <c r="I4" t="s">
        <v>3801</v>
      </c>
      <c r="K4" t="s">
        <v>3804</v>
      </c>
      <c r="L4" t="s">
        <v>3806</v>
      </c>
    </row>
    <row r="5" spans="1:12">
      <c r="A5" s="579" t="s">
        <v>3034</v>
      </c>
      <c r="B5" s="579" t="s">
        <v>3033</v>
      </c>
      <c r="C5" t="s">
        <v>3805</v>
      </c>
      <c r="D5" t="s">
        <v>3807</v>
      </c>
      <c r="E5" t="s">
        <v>3805</v>
      </c>
      <c r="F5" t="s">
        <v>3807</v>
      </c>
      <c r="G5" t="s">
        <v>3805</v>
      </c>
      <c r="H5" t="s">
        <v>3807</v>
      </c>
      <c r="I5" t="s">
        <v>3805</v>
      </c>
      <c r="J5" t="s">
        <v>3807</v>
      </c>
    </row>
    <row r="6" spans="1:12">
      <c r="A6" t="s">
        <v>3108</v>
      </c>
      <c r="C6" s="727">
        <v>94545</v>
      </c>
      <c r="D6" s="728">
        <v>0.24529922925526634</v>
      </c>
      <c r="E6" s="727">
        <v>79711.75</v>
      </c>
      <c r="F6" s="728">
        <v>0.20709563542345166</v>
      </c>
      <c r="G6" s="727">
        <v>67369.75</v>
      </c>
      <c r="H6" s="728">
        <v>0.18592499768248336</v>
      </c>
      <c r="I6" s="727">
        <v>67955.75</v>
      </c>
      <c r="J6" s="728">
        <v>0.21458269659977253</v>
      </c>
      <c r="K6" s="727">
        <v>309582.25</v>
      </c>
      <c r="L6" s="728">
        <v>0.21359820099709576</v>
      </c>
    </row>
    <row r="7" spans="1:12">
      <c r="A7" t="s">
        <v>3081</v>
      </c>
      <c r="C7" s="727">
        <v>32571.949999999997</v>
      </c>
      <c r="D7" s="728">
        <v>8.4508691420393162E-2</v>
      </c>
      <c r="E7" s="727">
        <v>38848.25</v>
      </c>
      <c r="F7" s="728">
        <v>0.10092995096505981</v>
      </c>
      <c r="G7" s="727">
        <v>27122.05</v>
      </c>
      <c r="H7" s="728">
        <v>7.4850612973837632E-2</v>
      </c>
      <c r="I7" s="727">
        <v>23800.75</v>
      </c>
      <c r="J7" s="728">
        <v>7.5155216682871367E-2</v>
      </c>
      <c r="K7" s="727">
        <v>122343</v>
      </c>
      <c r="L7" s="728">
        <v>8.4411314616996566E-2</v>
      </c>
    </row>
    <row r="8" spans="1:12">
      <c r="A8" t="s">
        <v>3104</v>
      </c>
      <c r="C8" s="727">
        <v>54862.369999999995</v>
      </c>
      <c r="D8" s="728">
        <v>0.14234171110177424</v>
      </c>
      <c r="E8" s="727">
        <v>43357.700000000004</v>
      </c>
      <c r="F8" s="728">
        <v>0.11264575714370079</v>
      </c>
      <c r="G8" s="727">
        <v>39644.180000000008</v>
      </c>
      <c r="H8" s="728">
        <v>0.10940880847300093</v>
      </c>
      <c r="I8" s="727">
        <v>52464.29</v>
      </c>
      <c r="J8" s="728">
        <v>0.16566558125533867</v>
      </c>
      <c r="K8" s="727">
        <v>190328.54</v>
      </c>
      <c r="L8" s="728">
        <v>0.13131836125102062</v>
      </c>
    </row>
    <row r="9" spans="1:12">
      <c r="B9" t="s">
        <v>3420</v>
      </c>
      <c r="C9" s="727">
        <v>892.5</v>
      </c>
      <c r="D9" s="728">
        <v>1.626798113169373E-2</v>
      </c>
      <c r="E9" s="727">
        <v>459</v>
      </c>
      <c r="F9" s="728">
        <v>1.0586354903511947E-2</v>
      </c>
      <c r="G9" s="727">
        <v>306</v>
      </c>
      <c r="H9" s="728">
        <v>7.7186613520572236E-3</v>
      </c>
      <c r="I9" s="727">
        <v>102</v>
      </c>
      <c r="J9" s="728">
        <v>1.9441795552746449E-3</v>
      </c>
      <c r="K9" s="727">
        <v>1759.5</v>
      </c>
      <c r="L9" s="728">
        <v>9.2445410446588827E-3</v>
      </c>
    </row>
    <row r="10" spans="1:12">
      <c r="B10" t="s">
        <v>3357</v>
      </c>
      <c r="C10" s="727">
        <v>7776.27</v>
      </c>
      <c r="D10" s="728">
        <v>0.1417414158374857</v>
      </c>
      <c r="E10" s="727">
        <v>4528.3499999999995</v>
      </c>
      <c r="F10" s="728">
        <v>0.10444165626866736</v>
      </c>
      <c r="G10" s="727">
        <v>5652.63</v>
      </c>
      <c r="H10" s="728">
        <v>0.14258410692313472</v>
      </c>
      <c r="I10" s="727">
        <v>5558.9400000000005</v>
      </c>
      <c r="J10" s="728">
        <v>0.10595664212743564</v>
      </c>
      <c r="K10" s="727">
        <v>23516.190000000002</v>
      </c>
      <c r="L10" s="728">
        <v>0.12355577361125138</v>
      </c>
    </row>
    <row r="11" spans="1:12">
      <c r="B11" t="s">
        <v>3113</v>
      </c>
      <c r="C11" s="727">
        <v>2560</v>
      </c>
      <c r="D11" s="728">
        <v>4.6662220388947837E-2</v>
      </c>
      <c r="E11" s="727">
        <v>880</v>
      </c>
      <c r="F11" s="728">
        <v>2.0296279553574104E-2</v>
      </c>
      <c r="G11" s="727">
        <v>3380</v>
      </c>
      <c r="H11" s="728">
        <v>8.5258416241677834E-2</v>
      </c>
      <c r="I11" s="727">
        <v>3580</v>
      </c>
      <c r="J11" s="728">
        <v>6.8236890273364992E-2</v>
      </c>
      <c r="K11" s="727">
        <v>10400</v>
      </c>
      <c r="L11" s="728">
        <v>5.4642356842541845E-2</v>
      </c>
    </row>
    <row r="12" spans="1:12">
      <c r="B12" t="s">
        <v>3342</v>
      </c>
      <c r="C12" s="727">
        <v>966</v>
      </c>
      <c r="D12" s="728">
        <v>1.7607697224892038E-2</v>
      </c>
      <c r="E12" s="727">
        <v>938</v>
      </c>
      <c r="F12" s="728">
        <v>2.1633988887786941E-2</v>
      </c>
      <c r="G12" s="727">
        <v>1190</v>
      </c>
      <c r="H12" s="728">
        <v>3.0017016369111426E-2</v>
      </c>
      <c r="I12" s="727">
        <v>1358</v>
      </c>
      <c r="J12" s="728">
        <v>2.5884272902578116E-2</v>
      </c>
      <c r="K12" s="727">
        <v>4452</v>
      </c>
      <c r="L12" s="728">
        <v>2.3391131986826567E-2</v>
      </c>
    </row>
    <row r="13" spans="1:12">
      <c r="B13" t="s">
        <v>3137</v>
      </c>
      <c r="C13" s="727">
        <v>5863.2</v>
      </c>
      <c r="D13" s="728">
        <v>0.1068710666345621</v>
      </c>
      <c r="E13" s="727">
        <v>5008.1499999999996</v>
      </c>
      <c r="F13" s="728">
        <v>0.11550774141617288</v>
      </c>
      <c r="G13" s="727">
        <v>4240.3499999999995</v>
      </c>
      <c r="H13" s="728">
        <v>0.10696021458887531</v>
      </c>
      <c r="I13" s="727">
        <v>5095.3999999999996</v>
      </c>
      <c r="J13" s="728">
        <v>9.712129907790612E-2</v>
      </c>
      <c r="K13" s="727">
        <v>20207.099999999999</v>
      </c>
      <c r="L13" s="728">
        <v>0.10616957393778147</v>
      </c>
    </row>
    <row r="14" spans="1:12">
      <c r="B14" t="s">
        <v>3151</v>
      </c>
      <c r="C14" s="727">
        <v>1097.5</v>
      </c>
      <c r="D14" s="728">
        <v>2.0004604248777442E-2</v>
      </c>
      <c r="E14" s="727">
        <v>5707</v>
      </c>
      <c r="F14" s="728">
        <v>0.13162598569573569</v>
      </c>
      <c r="G14" s="727">
        <v>1756</v>
      </c>
      <c r="H14" s="728">
        <v>4.4294017432066943E-2</v>
      </c>
      <c r="I14" s="727">
        <v>7463</v>
      </c>
      <c r="J14" s="728">
        <v>0.14224913746092818</v>
      </c>
      <c r="K14" s="727">
        <v>16023.5</v>
      </c>
      <c r="L14" s="728">
        <v>8.4188635083314353E-2</v>
      </c>
    </row>
    <row r="15" spans="1:12">
      <c r="B15" t="s">
        <v>3281</v>
      </c>
      <c r="C15" s="727">
        <v>2850</v>
      </c>
      <c r="D15" s="728">
        <v>5.1948175042383339E-2</v>
      </c>
      <c r="E15" s="727">
        <v>3012.5</v>
      </c>
      <c r="F15" s="728">
        <v>6.9480161539934082E-2</v>
      </c>
      <c r="G15" s="727">
        <v>2100</v>
      </c>
      <c r="H15" s="728">
        <v>5.2971205357255455E-2</v>
      </c>
      <c r="I15" s="727">
        <v>2025</v>
      </c>
      <c r="J15" s="728">
        <v>3.8597682347364271E-2</v>
      </c>
      <c r="K15" s="727">
        <v>9987.5</v>
      </c>
      <c r="L15" s="728">
        <v>5.2475051823546795E-2</v>
      </c>
    </row>
    <row r="16" spans="1:12">
      <c r="B16" t="s">
        <v>3103</v>
      </c>
      <c r="C16" s="727">
        <v>7938</v>
      </c>
      <c r="D16" s="728">
        <v>0.14468933806541717</v>
      </c>
      <c r="E16" s="727">
        <v>3726</v>
      </c>
      <c r="F16" s="728">
        <v>8.5936292746155801E-2</v>
      </c>
      <c r="G16" s="727">
        <v>5913</v>
      </c>
      <c r="H16" s="728">
        <v>0.1491517796559293</v>
      </c>
      <c r="I16" s="727">
        <v>7776</v>
      </c>
      <c r="J16" s="728">
        <v>0.14821510021387882</v>
      </c>
      <c r="K16" s="727">
        <v>25353</v>
      </c>
      <c r="L16" s="728">
        <v>0.13320650702201572</v>
      </c>
    </row>
    <row r="17" spans="1:12">
      <c r="B17" t="s">
        <v>3165</v>
      </c>
      <c r="C17" s="727">
        <v>2100</v>
      </c>
      <c r="D17" s="728">
        <v>3.8277602662808774E-2</v>
      </c>
      <c r="E17" s="727">
        <v>3620</v>
      </c>
      <c r="F17" s="728">
        <v>8.3491513618111649E-2</v>
      </c>
      <c r="G17" s="727">
        <v>2690</v>
      </c>
      <c r="H17" s="728">
        <v>6.7853591624293899E-2</v>
      </c>
      <c r="I17" s="727">
        <v>1750</v>
      </c>
      <c r="J17" s="728">
        <v>3.335602178167283E-2</v>
      </c>
      <c r="K17" s="727">
        <v>10160</v>
      </c>
      <c r="L17" s="728">
        <v>5.3381379376944725E-2</v>
      </c>
    </row>
    <row r="18" spans="1:12">
      <c r="B18" t="s">
        <v>3177</v>
      </c>
      <c r="C18" s="727">
        <v>18881.899999999998</v>
      </c>
      <c r="D18" s="728">
        <v>0.34416850748518518</v>
      </c>
      <c r="E18" s="727">
        <v>11881.3</v>
      </c>
      <c r="F18" s="728">
        <v>0.27402975711349997</v>
      </c>
      <c r="G18" s="727">
        <v>9268.4000000000015</v>
      </c>
      <c r="H18" s="728">
        <v>0.23378967606342216</v>
      </c>
      <c r="I18" s="727">
        <v>13360.3</v>
      </c>
      <c r="J18" s="728">
        <v>0.25465511874839053</v>
      </c>
      <c r="K18" s="727">
        <v>53391.899999999994</v>
      </c>
      <c r="L18" s="728">
        <v>0.28052492810589519</v>
      </c>
    </row>
    <row r="19" spans="1:12">
      <c r="B19" t="s">
        <v>3265</v>
      </c>
      <c r="C19" s="727">
        <v>1472</v>
      </c>
      <c r="D19" s="728">
        <v>2.6830776723645006E-2</v>
      </c>
      <c r="E19" s="727">
        <v>1444.4</v>
      </c>
      <c r="F19" s="728">
        <v>3.3313575212707315E-2</v>
      </c>
      <c r="G19" s="727">
        <v>1094.7999999999997</v>
      </c>
      <c r="H19" s="728">
        <v>2.7615655059582505E-2</v>
      </c>
      <c r="I19" s="727">
        <v>2640.4</v>
      </c>
      <c r="J19" s="728">
        <v>5.0327565664187966E-2</v>
      </c>
      <c r="K19" s="727">
        <v>6651.6</v>
      </c>
      <c r="L19" s="728">
        <v>3.4947990459024171E-2</v>
      </c>
    </row>
    <row r="20" spans="1:12">
      <c r="B20" t="s">
        <v>3379</v>
      </c>
      <c r="C20" s="727">
        <v>1040</v>
      </c>
      <c r="D20" s="728">
        <v>1.8956527033010061E-2</v>
      </c>
      <c r="E20" s="727">
        <v>975</v>
      </c>
      <c r="F20" s="728">
        <v>2.248735518719858E-2</v>
      </c>
      <c r="G20" s="727">
        <v>1397.5</v>
      </c>
      <c r="H20" s="728">
        <v>3.5251075946078334E-2</v>
      </c>
      <c r="I20" s="727">
        <v>406.25</v>
      </c>
      <c r="J20" s="728">
        <v>7.7433621993169069E-3</v>
      </c>
      <c r="K20" s="727">
        <v>3818.75</v>
      </c>
      <c r="L20" s="728">
        <v>2.0063990403120836E-2</v>
      </c>
    </row>
    <row r="21" spans="1:12">
      <c r="B21" t="s">
        <v>3362</v>
      </c>
      <c r="C21" s="727">
        <v>1425</v>
      </c>
      <c r="D21" s="728">
        <v>2.597408752119167E-2</v>
      </c>
      <c r="E21" s="727">
        <v>1178</v>
      </c>
      <c r="F21" s="728">
        <v>2.7169337856943514E-2</v>
      </c>
      <c r="G21" s="727">
        <v>655.5</v>
      </c>
      <c r="H21" s="728">
        <v>1.6534583386514739E-2</v>
      </c>
      <c r="I21" s="727">
        <v>1349</v>
      </c>
      <c r="J21" s="728">
        <v>2.5712727647700939E-2</v>
      </c>
      <c r="K21" s="727">
        <v>4607.5</v>
      </c>
      <c r="L21" s="728">
        <v>2.4208140303078034E-2</v>
      </c>
    </row>
    <row r="22" spans="1:12">
      <c r="A22" t="s">
        <v>3045</v>
      </c>
      <c r="C22" s="727">
        <v>59427.8</v>
      </c>
      <c r="D22" s="728">
        <v>0.15418682676329915</v>
      </c>
      <c r="E22" s="727">
        <v>82791.899999999994</v>
      </c>
      <c r="F22" s="728">
        <v>0.21509803935323044</v>
      </c>
      <c r="G22" s="727">
        <v>75611.5</v>
      </c>
      <c r="H22" s="728">
        <v>0.20867032996662582</v>
      </c>
      <c r="I22" s="727">
        <v>51297.1</v>
      </c>
      <c r="J22" s="728">
        <v>0.16197996557683775</v>
      </c>
      <c r="K22" s="727">
        <v>269128.3</v>
      </c>
      <c r="L22" s="728">
        <v>0.18568674630863585</v>
      </c>
    </row>
    <row r="23" spans="1:12">
      <c r="B23" t="s">
        <v>3100</v>
      </c>
      <c r="C23" s="727">
        <v>8500</v>
      </c>
      <c r="D23" s="728">
        <v>0.14303070280239213</v>
      </c>
      <c r="E23" s="727">
        <v>17850</v>
      </c>
      <c r="F23" s="728">
        <v>0.21560080152768568</v>
      </c>
      <c r="G23" s="727">
        <v>12614</v>
      </c>
      <c r="H23" s="728">
        <v>0.1668264748087262</v>
      </c>
      <c r="I23" s="727">
        <v>14654</v>
      </c>
      <c r="J23" s="728">
        <v>0.28566917038195144</v>
      </c>
      <c r="K23" s="727">
        <v>53618</v>
      </c>
      <c r="L23" s="728">
        <v>0.19922839775675766</v>
      </c>
    </row>
    <row r="24" spans="1:12">
      <c r="B24" t="s">
        <v>3235</v>
      </c>
      <c r="C24" s="727">
        <v>5934</v>
      </c>
      <c r="D24" s="728">
        <v>9.9852257697575872E-2</v>
      </c>
      <c r="E24" s="727">
        <v>3311</v>
      </c>
      <c r="F24" s="728">
        <v>3.9991834950037386E-2</v>
      </c>
      <c r="G24" s="727">
        <v>7998</v>
      </c>
      <c r="H24" s="728">
        <v>0.10577756029175456</v>
      </c>
      <c r="I24" s="727">
        <v>5482.5</v>
      </c>
      <c r="J24" s="728">
        <v>0.10687738683083449</v>
      </c>
      <c r="K24" s="727">
        <v>22725.5</v>
      </c>
      <c r="L24" s="728">
        <v>8.4441138297235929E-2</v>
      </c>
    </row>
    <row r="25" spans="1:12">
      <c r="B25" t="s">
        <v>3094</v>
      </c>
      <c r="C25" s="727">
        <v>715</v>
      </c>
      <c r="D25" s="728">
        <v>1.2031406176907103E-2</v>
      </c>
      <c r="E25" s="727">
        <v>212.5</v>
      </c>
      <c r="F25" s="728">
        <v>2.566676208662925E-3</v>
      </c>
      <c r="G25" s="727">
        <v>712.5</v>
      </c>
      <c r="H25" s="728">
        <v>9.4231697559233711E-3</v>
      </c>
      <c r="I25" s="727">
        <v>247.5</v>
      </c>
      <c r="J25" s="728">
        <v>4.8248341524179733E-3</v>
      </c>
      <c r="K25" s="727">
        <v>1887.5</v>
      </c>
      <c r="L25" s="728">
        <v>7.0133835795046454E-3</v>
      </c>
    </row>
    <row r="26" spans="1:12">
      <c r="B26" t="s">
        <v>3111</v>
      </c>
      <c r="C26" s="727">
        <v>6025</v>
      </c>
      <c r="D26" s="728">
        <v>0.10138352757463678</v>
      </c>
      <c r="E26" s="727">
        <v>3950</v>
      </c>
      <c r="F26" s="728">
        <v>4.7709981290440254E-2</v>
      </c>
      <c r="G26" s="727">
        <v>5600</v>
      </c>
      <c r="H26" s="728">
        <v>7.4062807906204745E-2</v>
      </c>
      <c r="I26" s="727">
        <v>1887.5</v>
      </c>
      <c r="J26" s="728">
        <v>3.6795452374500701E-2</v>
      </c>
      <c r="K26" s="727">
        <v>17462.5</v>
      </c>
      <c r="L26" s="728">
        <v>6.4885409672635688E-2</v>
      </c>
    </row>
    <row r="27" spans="1:12">
      <c r="B27" t="s">
        <v>3302</v>
      </c>
      <c r="C27" s="727">
        <v>5184</v>
      </c>
      <c r="D27" s="728">
        <v>8.7231901567953046E-2</v>
      </c>
      <c r="E27" s="727">
        <v>8100</v>
      </c>
      <c r="F27" s="728">
        <v>9.7835657836092674E-2</v>
      </c>
      <c r="G27" s="727">
        <v>7236</v>
      </c>
      <c r="H27" s="728">
        <v>9.5699728215945981E-2</v>
      </c>
      <c r="I27" s="727">
        <v>5184</v>
      </c>
      <c r="J27" s="728">
        <v>0.10105834442882736</v>
      </c>
      <c r="K27" s="727">
        <v>25704</v>
      </c>
      <c r="L27" s="728">
        <v>9.5508350478192006E-2</v>
      </c>
    </row>
    <row r="28" spans="1:12">
      <c r="B28" t="s">
        <v>3164</v>
      </c>
      <c r="C28" s="727">
        <v>1920</v>
      </c>
      <c r="D28" s="728">
        <v>3.2308111691834458E-2</v>
      </c>
      <c r="E28" s="727">
        <v>4832</v>
      </c>
      <c r="F28" s="728">
        <v>5.8363197365925899E-2</v>
      </c>
      <c r="G28" s="727">
        <v>640</v>
      </c>
      <c r="H28" s="728">
        <v>8.4643209035662557E-3</v>
      </c>
      <c r="I28" s="727">
        <v>2112</v>
      </c>
      <c r="J28" s="728">
        <v>4.1171918100633371E-2</v>
      </c>
      <c r="K28" s="727">
        <v>9504</v>
      </c>
      <c r="L28" s="728">
        <v>3.5314011941516371E-2</v>
      </c>
    </row>
    <row r="29" spans="1:12">
      <c r="B29" t="s">
        <v>3044</v>
      </c>
      <c r="C29" s="727">
        <v>7516.8</v>
      </c>
      <c r="D29" s="728">
        <v>0.12648625727353191</v>
      </c>
      <c r="E29" s="727">
        <v>4454.3999999999996</v>
      </c>
      <c r="F29" s="728">
        <v>5.3802364724085325E-2</v>
      </c>
      <c r="G29" s="727">
        <v>12876</v>
      </c>
      <c r="H29" s="728">
        <v>0.17029155617862363</v>
      </c>
      <c r="I29" s="727">
        <v>3201.5999999999995</v>
      </c>
      <c r="J29" s="728">
        <v>6.241288493891467E-2</v>
      </c>
      <c r="K29" s="727">
        <v>28048.799999999999</v>
      </c>
      <c r="L29" s="728">
        <v>0.10422092362638935</v>
      </c>
    </row>
    <row r="30" spans="1:12">
      <c r="B30" t="s">
        <v>3056</v>
      </c>
      <c r="C30" s="727">
        <v>4452</v>
      </c>
      <c r="D30" s="728">
        <v>7.4914433985441148E-2</v>
      </c>
      <c r="E30" s="727">
        <v>2499</v>
      </c>
      <c r="F30" s="728">
        <v>3.0184112213875996E-2</v>
      </c>
      <c r="G30" s="727">
        <v>3045</v>
      </c>
      <c r="H30" s="728">
        <v>4.0271651798998831E-2</v>
      </c>
      <c r="I30" s="727">
        <v>4830</v>
      </c>
      <c r="J30" s="728">
        <v>9.415736951991438E-2</v>
      </c>
      <c r="K30" s="727">
        <v>14826</v>
      </c>
      <c r="L30" s="728">
        <v>5.5088966860787215E-2</v>
      </c>
    </row>
    <row r="31" spans="1:12">
      <c r="B31" t="s">
        <v>3205</v>
      </c>
      <c r="C31" s="727">
        <v>646</v>
      </c>
      <c r="D31" s="728">
        <v>1.0870333412981803E-2</v>
      </c>
      <c r="E31" s="727">
        <v>5738</v>
      </c>
      <c r="F31" s="728">
        <v>6.9306296872037002E-2</v>
      </c>
      <c r="G31" s="727">
        <v>1900</v>
      </c>
      <c r="H31" s="728">
        <v>2.5128452682462325E-2</v>
      </c>
      <c r="I31" s="727">
        <v>4788</v>
      </c>
      <c r="J31" s="728">
        <v>9.3338609784958601E-2</v>
      </c>
      <c r="K31" s="727">
        <v>13072</v>
      </c>
      <c r="L31" s="728">
        <v>4.8571629219223693E-2</v>
      </c>
    </row>
    <row r="32" spans="1:12">
      <c r="B32" t="s">
        <v>3136</v>
      </c>
      <c r="C32" s="727">
        <v>18535</v>
      </c>
      <c r="D32" s="728">
        <v>0.31189106781674569</v>
      </c>
      <c r="E32" s="727">
        <v>31845</v>
      </c>
      <c r="F32" s="728">
        <v>0.3846390770111569</v>
      </c>
      <c r="G32" s="727">
        <v>22990</v>
      </c>
      <c r="H32" s="728">
        <v>0.30405427745779412</v>
      </c>
      <c r="I32" s="727">
        <v>8910</v>
      </c>
      <c r="J32" s="728">
        <v>0.17369402948704704</v>
      </c>
      <c r="K32" s="727">
        <v>82280</v>
      </c>
      <c r="L32" s="728">
        <v>0.30572778856775745</v>
      </c>
    </row>
    <row r="33" spans="1:12">
      <c r="A33" t="s">
        <v>3053</v>
      </c>
      <c r="C33" s="727">
        <v>18405.25</v>
      </c>
      <c r="D33" s="728">
        <v>4.7752854611565823E-2</v>
      </c>
      <c r="E33" s="727">
        <v>29289.25</v>
      </c>
      <c r="F33" s="728">
        <v>7.6095128256829542E-2</v>
      </c>
      <c r="G33" s="727">
        <v>26182.75</v>
      </c>
      <c r="H33" s="728">
        <v>7.2258361253693851E-2</v>
      </c>
      <c r="I33" s="727">
        <v>32970.75</v>
      </c>
      <c r="J33" s="728">
        <v>0.10411116710384258</v>
      </c>
      <c r="K33" s="727">
        <v>106848</v>
      </c>
      <c r="L33" s="728">
        <v>7.3720442887593482E-2</v>
      </c>
    </row>
    <row r="34" spans="1:12">
      <c r="B34" t="s">
        <v>3338</v>
      </c>
      <c r="C34" s="727">
        <v>308</v>
      </c>
      <c r="D34" s="728">
        <v>1.6734355686556825E-2</v>
      </c>
      <c r="E34" s="727">
        <v>889</v>
      </c>
      <c r="F34" s="728">
        <v>3.035243305991106E-2</v>
      </c>
      <c r="G34" s="727">
        <v>756</v>
      </c>
      <c r="H34" s="728">
        <v>2.8873972367302901E-2</v>
      </c>
      <c r="I34" s="727">
        <v>1547</v>
      </c>
      <c r="J34" s="728">
        <v>4.6920376394228219E-2</v>
      </c>
      <c r="K34" s="727">
        <v>3500</v>
      </c>
      <c r="L34" s="728">
        <v>3.2756813417190778E-2</v>
      </c>
    </row>
    <row r="35" spans="1:12">
      <c r="B35" t="s">
        <v>3192</v>
      </c>
      <c r="C35" s="727">
        <v>9120</v>
      </c>
      <c r="D35" s="728">
        <v>0.49551079175778651</v>
      </c>
      <c r="E35" s="727">
        <v>13034</v>
      </c>
      <c r="F35" s="728">
        <v>0.44500968785475897</v>
      </c>
      <c r="G35" s="727">
        <v>9006</v>
      </c>
      <c r="H35" s="728">
        <v>0.34396692478826707</v>
      </c>
      <c r="I35" s="727">
        <v>16834</v>
      </c>
      <c r="J35" s="728">
        <v>0.51057376614120087</v>
      </c>
      <c r="K35" s="727">
        <v>47994</v>
      </c>
      <c r="L35" s="728">
        <v>0.44918014375561544</v>
      </c>
    </row>
    <row r="36" spans="1:12">
      <c r="B36" t="s">
        <v>3085</v>
      </c>
      <c r="C36" s="727">
        <v>84</v>
      </c>
      <c r="D36" s="728">
        <v>4.5639151872427708E-3</v>
      </c>
      <c r="E36" s="727">
        <v>1701</v>
      </c>
      <c r="F36" s="728">
        <v>5.8075915224869191E-2</v>
      </c>
      <c r="G36" s="727">
        <v>5208</v>
      </c>
      <c r="H36" s="728">
        <v>0.19890958741919776</v>
      </c>
      <c r="I36" s="727">
        <v>315</v>
      </c>
      <c r="J36" s="728">
        <v>9.5539227952048406E-3</v>
      </c>
      <c r="K36" s="727">
        <v>7308</v>
      </c>
      <c r="L36" s="728">
        <v>6.8396226415094338E-2</v>
      </c>
    </row>
    <row r="37" spans="1:12">
      <c r="B37" t="s">
        <v>3091</v>
      </c>
      <c r="C37" s="727">
        <v>897</v>
      </c>
      <c r="D37" s="728">
        <v>4.8736094320913873E-2</v>
      </c>
      <c r="E37" s="727">
        <v>1443</v>
      </c>
      <c r="F37" s="728">
        <v>4.9267222615806142E-2</v>
      </c>
      <c r="G37" s="727">
        <v>3295.5</v>
      </c>
      <c r="H37" s="728">
        <v>0.12586531208524696</v>
      </c>
      <c r="I37" s="727">
        <v>2827.5</v>
      </c>
      <c r="J37" s="728">
        <v>8.5757830804576787E-2</v>
      </c>
      <c r="K37" s="727">
        <v>8463</v>
      </c>
      <c r="L37" s="728">
        <v>7.9205974842767299E-2</v>
      </c>
    </row>
    <row r="38" spans="1:12">
      <c r="B38" t="s">
        <v>3052</v>
      </c>
      <c r="C38" s="727">
        <v>3598</v>
      </c>
      <c r="D38" s="728">
        <v>0.19548770052023201</v>
      </c>
      <c r="E38" s="727">
        <v>1316</v>
      </c>
      <c r="F38" s="728">
        <v>4.493116075010456E-2</v>
      </c>
      <c r="G38" s="727">
        <v>2366</v>
      </c>
      <c r="H38" s="728">
        <v>9.0364839445818329E-2</v>
      </c>
      <c r="I38" s="727">
        <v>2478</v>
      </c>
      <c r="J38" s="728">
        <v>7.5157525988944748E-2</v>
      </c>
      <c r="K38" s="727">
        <v>9758</v>
      </c>
      <c r="L38" s="728">
        <v>9.1325995807127885E-2</v>
      </c>
    </row>
    <row r="39" spans="1:12">
      <c r="B39" t="s">
        <v>3370</v>
      </c>
      <c r="C39" s="727">
        <v>1971</v>
      </c>
      <c r="D39" s="728">
        <v>0.10708900992923215</v>
      </c>
      <c r="E39" s="727">
        <v>765</v>
      </c>
      <c r="F39" s="728">
        <v>2.6118797852454398E-2</v>
      </c>
      <c r="G39" s="727">
        <v>1395</v>
      </c>
      <c r="H39" s="728">
        <v>5.3279353772999395E-2</v>
      </c>
      <c r="I39" s="727">
        <v>1089</v>
      </c>
      <c r="J39" s="728">
        <v>3.3029275949136738E-2</v>
      </c>
      <c r="K39" s="727">
        <v>5220</v>
      </c>
      <c r="L39" s="728">
        <v>4.8854447439353098E-2</v>
      </c>
    </row>
    <row r="40" spans="1:12">
      <c r="B40" t="s">
        <v>3293</v>
      </c>
      <c r="C40" s="727">
        <v>2427.25</v>
      </c>
      <c r="D40" s="728">
        <v>0.13187813259803588</v>
      </c>
      <c r="E40" s="727">
        <v>10141.25</v>
      </c>
      <c r="F40" s="728">
        <v>0.34624478264209563</v>
      </c>
      <c r="G40" s="727">
        <v>4156.25</v>
      </c>
      <c r="H40" s="728">
        <v>0.15874001012116756</v>
      </c>
      <c r="I40" s="727">
        <v>7880.25</v>
      </c>
      <c r="J40" s="728">
        <v>0.23900730192670777</v>
      </c>
      <c r="K40" s="727">
        <v>24605</v>
      </c>
      <c r="L40" s="728">
        <v>0.23028039832285116</v>
      </c>
    </row>
    <row r="41" spans="1:12">
      <c r="A41" t="s">
        <v>3123</v>
      </c>
      <c r="C41" s="727">
        <v>52368.66</v>
      </c>
      <c r="D41" s="728">
        <v>0.13587172177408743</v>
      </c>
      <c r="E41" s="727">
        <v>50504.5</v>
      </c>
      <c r="F41" s="728">
        <v>0.13121354780498126</v>
      </c>
      <c r="G41" s="727">
        <v>58712.43</v>
      </c>
      <c r="H41" s="728">
        <v>0.16203278788600176</v>
      </c>
      <c r="I41" s="727">
        <v>29097.100000000002</v>
      </c>
      <c r="J41" s="728">
        <v>9.187940948680931E-2</v>
      </c>
      <c r="K41" s="727">
        <v>190682.69</v>
      </c>
      <c r="L41" s="728">
        <v>0.1315627092486307</v>
      </c>
    </row>
    <row r="42" spans="1:12">
      <c r="B42" t="s">
        <v>3200</v>
      </c>
      <c r="C42" s="727">
        <v>4563</v>
      </c>
      <c r="D42" s="728">
        <v>8.7132265748254764E-2</v>
      </c>
      <c r="E42" s="727">
        <v>17238</v>
      </c>
      <c r="F42" s="728">
        <v>0.34131612034571179</v>
      </c>
      <c r="G42" s="727">
        <v>10881</v>
      </c>
      <c r="H42" s="728">
        <v>0.18532702529941275</v>
      </c>
      <c r="I42" s="727">
        <v>5460</v>
      </c>
      <c r="J42" s="728">
        <v>0.18764756625230691</v>
      </c>
      <c r="K42" s="727">
        <v>38142</v>
      </c>
      <c r="L42" s="728">
        <v>0.20002864444591167</v>
      </c>
    </row>
    <row r="43" spans="1:12">
      <c r="B43" t="s">
        <v>3433</v>
      </c>
      <c r="C43" s="727">
        <v>5432</v>
      </c>
      <c r="D43" s="728">
        <v>0.10372615988264736</v>
      </c>
      <c r="E43" s="727">
        <v>291</v>
      </c>
      <c r="F43" s="728">
        <v>5.7618628043045669E-3</v>
      </c>
      <c r="G43" s="727"/>
      <c r="H43" s="728">
        <v>0</v>
      </c>
      <c r="I43" s="727">
        <v>3492</v>
      </c>
      <c r="J43" s="728">
        <v>0.12001195995477211</v>
      </c>
      <c r="K43" s="727">
        <v>9215</v>
      </c>
      <c r="L43" s="728">
        <v>4.8326358307615648E-2</v>
      </c>
    </row>
    <row r="44" spans="1:12">
      <c r="B44" t="s">
        <v>3122</v>
      </c>
      <c r="C44" s="727">
        <v>9912</v>
      </c>
      <c r="D44" s="728">
        <v>0.18927350823946992</v>
      </c>
      <c r="E44" s="727">
        <v>2232</v>
      </c>
      <c r="F44" s="728">
        <v>4.4194081715490698E-2</v>
      </c>
      <c r="G44" s="727">
        <v>6336</v>
      </c>
      <c r="H44" s="728">
        <v>0.10791581952918658</v>
      </c>
      <c r="I44" s="727">
        <v>3192</v>
      </c>
      <c r="J44" s="728">
        <v>0.10970165411673327</v>
      </c>
      <c r="K44" s="727">
        <v>21672</v>
      </c>
      <c r="L44" s="728">
        <v>0.11365478429111735</v>
      </c>
    </row>
    <row r="45" spans="1:12">
      <c r="B45" t="s">
        <v>3143</v>
      </c>
      <c r="C45" s="727">
        <v>6658.4</v>
      </c>
      <c r="D45" s="728">
        <v>0.12714474649532753</v>
      </c>
      <c r="E45" s="727">
        <v>5674.4</v>
      </c>
      <c r="F45" s="728">
        <v>0.11235434466235682</v>
      </c>
      <c r="G45" s="727">
        <v>9741.6</v>
      </c>
      <c r="H45" s="728">
        <v>0.16592057252612438</v>
      </c>
      <c r="I45" s="727">
        <v>1607.1999999999998</v>
      </c>
      <c r="J45" s="728">
        <v>5.523574514298675E-2</v>
      </c>
      <c r="K45" s="727">
        <v>23681.600000000002</v>
      </c>
      <c r="L45" s="728">
        <v>0.12419375875177764</v>
      </c>
    </row>
    <row r="46" spans="1:12">
      <c r="B46" t="s">
        <v>3220</v>
      </c>
      <c r="C46" s="727">
        <v>24015.260000000002</v>
      </c>
      <c r="D46" s="728">
        <v>0.45858076185260421</v>
      </c>
      <c r="E46" s="727">
        <v>22901.150000000005</v>
      </c>
      <c r="F46" s="728">
        <v>0.45344771258006722</v>
      </c>
      <c r="G46" s="727">
        <v>31195.08</v>
      </c>
      <c r="H46" s="728">
        <v>0.53131985850355712</v>
      </c>
      <c r="I46" s="727">
        <v>14235.85</v>
      </c>
      <c r="J46" s="728">
        <v>0.48925322454815084</v>
      </c>
      <c r="K46" s="727">
        <v>92347.340000000011</v>
      </c>
      <c r="L46" s="728">
        <v>0.48429849610365794</v>
      </c>
    </row>
    <row r="47" spans="1:12">
      <c r="B47" t="s">
        <v>3286</v>
      </c>
      <c r="C47" s="727">
        <v>1788</v>
      </c>
      <c r="D47" s="728">
        <v>3.4142557781696149E-2</v>
      </c>
      <c r="E47" s="727">
        <v>2167.9499999999998</v>
      </c>
      <c r="F47" s="728">
        <v>4.2925877892069017E-2</v>
      </c>
      <c r="G47" s="727">
        <v>558.75</v>
      </c>
      <c r="H47" s="728">
        <v>9.5167241417192239E-3</v>
      </c>
      <c r="I47" s="727">
        <v>1110.0500000000002</v>
      </c>
      <c r="J47" s="728">
        <v>3.8149849985050062E-2</v>
      </c>
      <c r="K47" s="727">
        <v>5624.75</v>
      </c>
      <c r="L47" s="728">
        <v>2.949795809991982E-2</v>
      </c>
    </row>
    <row r="48" spans="1:12">
      <c r="A48" t="s">
        <v>3061</v>
      </c>
      <c r="C48" s="727">
        <v>38251.65</v>
      </c>
      <c r="D48" s="728">
        <v>9.9244806840575489E-2</v>
      </c>
      <c r="E48" s="727">
        <v>27613.85</v>
      </c>
      <c r="F48" s="728">
        <v>7.1742344287233445E-2</v>
      </c>
      <c r="G48" s="727">
        <v>25835.8</v>
      </c>
      <c r="H48" s="728">
        <v>7.1300859141159106E-2</v>
      </c>
      <c r="I48" s="727">
        <v>19693.7</v>
      </c>
      <c r="J48" s="728">
        <v>6.2186455922080774E-2</v>
      </c>
      <c r="K48" s="727">
        <v>111395</v>
      </c>
      <c r="L48" s="728">
        <v>7.6857673849426059E-2</v>
      </c>
    </row>
    <row r="49" spans="1:12">
      <c r="B49" t="s">
        <v>3116</v>
      </c>
      <c r="C49" s="727">
        <v>1460</v>
      </c>
      <c r="D49" s="728">
        <v>3.8168288165347113E-2</v>
      </c>
      <c r="E49" s="727">
        <v>660</v>
      </c>
      <c r="F49" s="728">
        <v>2.390104965443066E-2</v>
      </c>
      <c r="G49" s="727">
        <v>640</v>
      </c>
      <c r="H49" s="728">
        <v>2.4771828238335954E-2</v>
      </c>
      <c r="I49" s="727">
        <v>210</v>
      </c>
      <c r="J49" s="728">
        <v>1.0663308570761207E-2</v>
      </c>
      <c r="K49" s="727">
        <v>2970</v>
      </c>
      <c r="L49" s="728">
        <v>2.6661878899412003E-2</v>
      </c>
    </row>
    <row r="50" spans="1:12">
      <c r="B50" t="s">
        <v>3060</v>
      </c>
      <c r="C50" s="727">
        <v>20617</v>
      </c>
      <c r="D50" s="728">
        <v>0.53898328568832976</v>
      </c>
      <c r="E50" s="727">
        <v>9593</v>
      </c>
      <c r="F50" s="728">
        <v>0.34739813535598985</v>
      </c>
      <c r="G50" s="727">
        <v>9540</v>
      </c>
      <c r="H50" s="728">
        <v>0.36925506467769531</v>
      </c>
      <c r="I50" s="727">
        <v>7208</v>
      </c>
      <c r="J50" s="728">
        <v>0.36600537227641328</v>
      </c>
      <c r="K50" s="727">
        <v>46958</v>
      </c>
      <c r="L50" s="728">
        <v>0.42154495264598951</v>
      </c>
    </row>
    <row r="51" spans="1:12">
      <c r="B51" t="s">
        <v>3243</v>
      </c>
      <c r="C51" s="727">
        <v>5198.4000000000005</v>
      </c>
      <c r="D51" s="728">
        <v>0.13590001999913731</v>
      </c>
      <c r="E51" s="727">
        <v>10761.6</v>
      </c>
      <c r="F51" s="728">
        <v>0.38971747872897117</v>
      </c>
      <c r="G51" s="727">
        <v>6292.7999999999993</v>
      </c>
      <c r="H51" s="728">
        <v>0.24356900115343824</v>
      </c>
      <c r="I51" s="727">
        <v>6931.2000000000007</v>
      </c>
      <c r="J51" s="728">
        <v>0.35195011602695281</v>
      </c>
      <c r="K51" s="727">
        <v>29184</v>
      </c>
      <c r="L51" s="728">
        <v>0.26198662417523227</v>
      </c>
    </row>
    <row r="52" spans="1:12">
      <c r="B52" t="s">
        <v>3068</v>
      </c>
      <c r="C52" s="727">
        <v>1046.25</v>
      </c>
      <c r="D52" s="728">
        <v>2.735176129657152E-2</v>
      </c>
      <c r="E52" s="727">
        <v>2999.25</v>
      </c>
      <c r="F52" s="728">
        <v>0.10861397450916842</v>
      </c>
      <c r="G52" s="727">
        <v>3813</v>
      </c>
      <c r="H52" s="728">
        <v>0.14758590792621093</v>
      </c>
      <c r="I52" s="727">
        <v>1534.5</v>
      </c>
      <c r="J52" s="728">
        <v>7.7918319056347968E-2</v>
      </c>
      <c r="K52" s="727">
        <v>9393</v>
      </c>
      <c r="L52" s="728">
        <v>8.4321558418241391E-2</v>
      </c>
    </row>
    <row r="53" spans="1:12">
      <c r="B53" t="s">
        <v>3189</v>
      </c>
      <c r="C53" s="727">
        <v>9930</v>
      </c>
      <c r="D53" s="728">
        <v>0.25959664485061429</v>
      </c>
      <c r="E53" s="727">
        <v>3600</v>
      </c>
      <c r="F53" s="728">
        <v>0.13036936175143995</v>
      </c>
      <c r="G53" s="727">
        <v>5550</v>
      </c>
      <c r="H53" s="728">
        <v>0.21481819800431959</v>
      </c>
      <c r="I53" s="727">
        <v>3810</v>
      </c>
      <c r="J53" s="728">
        <v>0.19346288406952478</v>
      </c>
      <c r="K53" s="727">
        <v>22890</v>
      </c>
      <c r="L53" s="728">
        <v>0.20548498586112482</v>
      </c>
    </row>
    <row r="54" spans="1:12">
      <c r="A54" t="s">
        <v>3077</v>
      </c>
      <c r="C54" s="727">
        <v>34994.54</v>
      </c>
      <c r="D54" s="728">
        <v>9.0794158233038116E-2</v>
      </c>
      <c r="E54" s="727">
        <v>32785.89</v>
      </c>
      <c r="F54" s="728">
        <v>8.5179596765513108E-2</v>
      </c>
      <c r="G54" s="727">
        <v>41870.61</v>
      </c>
      <c r="H54" s="728">
        <v>0.11555324262319756</v>
      </c>
      <c r="I54" s="727">
        <v>39408.49</v>
      </c>
      <c r="J54" s="728">
        <v>0.12443950737244706</v>
      </c>
      <c r="K54" s="727">
        <v>149059.53</v>
      </c>
      <c r="L54" s="728">
        <v>0.10284455084060092</v>
      </c>
    </row>
    <row r="55" spans="1:12">
      <c r="B55" t="s">
        <v>3215</v>
      </c>
      <c r="C55" s="727">
        <v>4692</v>
      </c>
      <c r="D55" s="728">
        <v>0.13407805903435221</v>
      </c>
      <c r="E55" s="727">
        <v>6716</v>
      </c>
      <c r="F55" s="728">
        <v>0.20484421804623879</v>
      </c>
      <c r="G55" s="727">
        <v>4416</v>
      </c>
      <c r="H55" s="728">
        <v>0.10546777321849383</v>
      </c>
      <c r="I55" s="727">
        <v>4471.2</v>
      </c>
      <c r="J55" s="728">
        <v>0.11345778536553926</v>
      </c>
      <c r="K55" s="727">
        <v>20295.2</v>
      </c>
      <c r="L55" s="728">
        <v>0.13615499793941388</v>
      </c>
    </row>
    <row r="56" spans="1:12">
      <c r="B56" t="s">
        <v>3300</v>
      </c>
      <c r="C56" s="727">
        <v>10750</v>
      </c>
      <c r="D56" s="728">
        <v>0.30719077890436619</v>
      </c>
      <c r="E56" s="727">
        <v>6500</v>
      </c>
      <c r="F56" s="728">
        <v>0.19825601806142826</v>
      </c>
      <c r="G56" s="727">
        <v>11937.5</v>
      </c>
      <c r="H56" s="728">
        <v>0.28510451603165082</v>
      </c>
      <c r="I56" s="727">
        <v>4500</v>
      </c>
      <c r="J56" s="728">
        <v>0.11418859235662164</v>
      </c>
      <c r="K56" s="727">
        <v>33687.5</v>
      </c>
      <c r="L56" s="728">
        <v>0.22600031007745697</v>
      </c>
    </row>
    <row r="57" spans="1:12">
      <c r="B57" t="s">
        <v>3332</v>
      </c>
      <c r="C57" s="727">
        <v>198.75</v>
      </c>
      <c r="D57" s="728">
        <v>5.6794574239295613E-3</v>
      </c>
      <c r="E57" s="727">
        <v>2742.75</v>
      </c>
      <c r="F57" s="728">
        <v>8.365641439045883E-2</v>
      </c>
      <c r="G57" s="727">
        <v>1192.5</v>
      </c>
      <c r="H57" s="728">
        <v>2.8480597727140827E-2</v>
      </c>
      <c r="I57" s="727">
        <v>2941.5</v>
      </c>
      <c r="J57" s="728">
        <v>7.4641276537111681E-2</v>
      </c>
      <c r="K57" s="727">
        <v>7075.5</v>
      </c>
      <c r="L57" s="728">
        <v>4.7467612436454081E-2</v>
      </c>
    </row>
    <row r="58" spans="1:12">
      <c r="B58" t="s">
        <v>3170</v>
      </c>
      <c r="C58" s="727"/>
      <c r="D58" s="728">
        <v>0</v>
      </c>
      <c r="E58" s="727">
        <v>702</v>
      </c>
      <c r="F58" s="728">
        <v>2.1411649950634253E-2</v>
      </c>
      <c r="G58" s="727">
        <v>728</v>
      </c>
      <c r="H58" s="728">
        <v>1.7386897396527063E-2</v>
      </c>
      <c r="I58" s="727">
        <v>1820</v>
      </c>
      <c r="J58" s="728">
        <v>4.6182941797566976E-2</v>
      </c>
      <c r="K58" s="727">
        <v>3250</v>
      </c>
      <c r="L58" s="728">
        <v>2.1803369432333512E-2</v>
      </c>
    </row>
    <row r="59" spans="1:12">
      <c r="B59" t="s">
        <v>3233</v>
      </c>
      <c r="C59" s="727">
        <v>6138</v>
      </c>
      <c r="D59" s="728">
        <v>0.17539879078279069</v>
      </c>
      <c r="E59" s="727">
        <v>3968</v>
      </c>
      <c r="F59" s="728">
        <v>0.12102767379503805</v>
      </c>
      <c r="G59" s="727">
        <v>6572</v>
      </c>
      <c r="H59" s="728">
        <v>0.15695973858513168</v>
      </c>
      <c r="I59" s="727">
        <v>6324</v>
      </c>
      <c r="J59" s="728">
        <v>0.16047303512517228</v>
      </c>
      <c r="K59" s="727">
        <v>23002</v>
      </c>
      <c r="L59" s="728">
        <v>0.15431418574847244</v>
      </c>
    </row>
    <row r="60" spans="1:12">
      <c r="B60" t="s">
        <v>3140</v>
      </c>
      <c r="C60" s="727">
        <v>4978</v>
      </c>
      <c r="D60" s="728">
        <v>0.14225076254752883</v>
      </c>
      <c r="E60" s="727">
        <v>2394</v>
      </c>
      <c r="F60" s="728">
        <v>7.3019216498316802E-2</v>
      </c>
      <c r="G60" s="727">
        <v>3135</v>
      </c>
      <c r="H60" s="728">
        <v>7.487352106883563E-2</v>
      </c>
      <c r="I60" s="727">
        <v>4788</v>
      </c>
      <c r="J60" s="728">
        <v>0.12149666226744542</v>
      </c>
      <c r="K60" s="727">
        <v>15295</v>
      </c>
      <c r="L60" s="728">
        <v>0.10261001091308955</v>
      </c>
    </row>
    <row r="61" spans="1:12">
      <c r="B61" t="s">
        <v>3076</v>
      </c>
      <c r="C61" s="727">
        <v>1746.65</v>
      </c>
      <c r="D61" s="728">
        <v>4.9912071997517328E-2</v>
      </c>
      <c r="E61" s="727">
        <v>2065.1</v>
      </c>
      <c r="F61" s="728">
        <v>6.2987461984408535E-2</v>
      </c>
      <c r="G61" s="727">
        <v>2016.85</v>
      </c>
      <c r="H61" s="728">
        <v>4.8168631887617587E-2</v>
      </c>
      <c r="I61" s="727">
        <v>3638.0499999999997</v>
      </c>
      <c r="J61" s="728">
        <v>9.2316401871779405E-2</v>
      </c>
      <c r="K61" s="727">
        <v>9466.65</v>
      </c>
      <c r="L61" s="728">
        <v>6.3509189918953851E-2</v>
      </c>
    </row>
    <row r="62" spans="1:12">
      <c r="B62" t="s">
        <v>3241</v>
      </c>
      <c r="C62" s="727">
        <v>900</v>
      </c>
      <c r="D62" s="728">
        <v>2.5718297768737637E-2</v>
      </c>
      <c r="E62" s="727">
        <v>2034</v>
      </c>
      <c r="F62" s="728">
        <v>6.2038883190299245E-2</v>
      </c>
      <c r="G62" s="727">
        <v>1284</v>
      </c>
      <c r="H62" s="728">
        <v>3.0665901452116413E-2</v>
      </c>
      <c r="I62" s="727">
        <v>1128</v>
      </c>
      <c r="J62" s="728">
        <v>2.8623273817393158E-2</v>
      </c>
      <c r="K62" s="727">
        <v>5346</v>
      </c>
      <c r="L62" s="728">
        <v>3.5864865533924602E-2</v>
      </c>
    </row>
    <row r="63" spans="1:12">
      <c r="B63" t="s">
        <v>3193</v>
      </c>
      <c r="C63" s="727">
        <v>3262.14</v>
      </c>
      <c r="D63" s="728">
        <v>9.3218542092566428E-2</v>
      </c>
      <c r="E63" s="727">
        <v>2226.54</v>
      </c>
      <c r="F63" s="728">
        <v>6.7911531454537308E-2</v>
      </c>
      <c r="G63" s="727">
        <v>6058.26</v>
      </c>
      <c r="H63" s="728">
        <v>0.14469003437017039</v>
      </c>
      <c r="I63" s="727">
        <v>4297.7400000000007</v>
      </c>
      <c r="J63" s="728">
        <v>0.1090561957588327</v>
      </c>
      <c r="K63" s="727">
        <v>15844.68</v>
      </c>
      <c r="L63" s="728">
        <v>0.10629766510064804</v>
      </c>
    </row>
    <row r="64" spans="1:12">
      <c r="B64" t="s">
        <v>3251</v>
      </c>
      <c r="C64" s="727">
        <v>555</v>
      </c>
      <c r="D64" s="728">
        <v>1.585961695738821E-2</v>
      </c>
      <c r="E64" s="727">
        <v>585</v>
      </c>
      <c r="F64" s="728">
        <v>1.7843041625528543E-2</v>
      </c>
      <c r="G64" s="727">
        <v>1020</v>
      </c>
      <c r="H64" s="728">
        <v>2.4360762835793411E-2</v>
      </c>
      <c r="I64" s="727">
        <v>2235</v>
      </c>
      <c r="J64" s="728">
        <v>5.6713667537122078E-2</v>
      </c>
      <c r="K64" s="727">
        <v>4395</v>
      </c>
      <c r="L64" s="728">
        <v>2.9484864201571009E-2</v>
      </c>
    </row>
    <row r="65" spans="1:12">
      <c r="B65" t="s">
        <v>3415</v>
      </c>
      <c r="C65" s="727">
        <v>190</v>
      </c>
      <c r="D65" s="728">
        <v>5.4294184178446123E-3</v>
      </c>
      <c r="E65" s="727">
        <v>1472.5</v>
      </c>
      <c r="F65" s="728">
        <v>4.49126133223774E-2</v>
      </c>
      <c r="G65" s="727">
        <v>1206.5</v>
      </c>
      <c r="H65" s="728">
        <v>2.88149611386125E-2</v>
      </c>
      <c r="I65" s="727">
        <v>1957</v>
      </c>
      <c r="J65" s="728">
        <v>4.9659350053757455E-2</v>
      </c>
      <c r="K65" s="727">
        <v>4826</v>
      </c>
      <c r="L65" s="728">
        <v>3.2376326424751238E-2</v>
      </c>
    </row>
    <row r="66" spans="1:12">
      <c r="B66" t="s">
        <v>3275</v>
      </c>
      <c r="C66" s="727">
        <v>1584</v>
      </c>
      <c r="D66" s="728">
        <v>4.5264204072978244E-2</v>
      </c>
      <c r="E66" s="727">
        <v>1380</v>
      </c>
      <c r="F66" s="728">
        <v>4.2091277680734E-2</v>
      </c>
      <c r="G66" s="727">
        <v>2304</v>
      </c>
      <c r="H66" s="728">
        <v>5.5026664287909824E-2</v>
      </c>
      <c r="I66" s="727">
        <v>1308</v>
      </c>
      <c r="J66" s="728">
        <v>3.3190817511658026E-2</v>
      </c>
      <c r="K66" s="727">
        <v>6576</v>
      </c>
      <c r="L66" s="728">
        <v>4.4116602272930822E-2</v>
      </c>
    </row>
    <row r="67" spans="1:12">
      <c r="A67" t="s">
        <v>871</v>
      </c>
      <c r="C67" s="727">
        <v>385427.22000000009</v>
      </c>
      <c r="D67" s="728">
        <v>1</v>
      </c>
      <c r="E67" s="727">
        <v>384903.08999999997</v>
      </c>
      <c r="F67" s="728">
        <v>1</v>
      </c>
      <c r="G67" s="727">
        <v>362349.07</v>
      </c>
      <c r="H67" s="728">
        <v>1</v>
      </c>
      <c r="I67" s="727">
        <v>316687.93</v>
      </c>
      <c r="J67" s="728">
        <v>1</v>
      </c>
      <c r="K67" s="727">
        <v>1449367.31</v>
      </c>
      <c r="L67" s="728">
        <v>1</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theme="9" tint="0.79998168889431442"/>
  </sheetPr>
  <dimension ref="A1:H1884"/>
  <sheetViews>
    <sheetView workbookViewId="0"/>
  </sheetViews>
  <sheetFormatPr defaultRowHeight="16.5"/>
  <cols>
    <col min="1" max="1" width="11" style="330" customWidth="1"/>
    <col min="2" max="2" width="10" style="330" customWidth="1"/>
    <col min="3" max="3" width="14" style="330" customWidth="1"/>
    <col min="4" max="4" width="15" style="330" customWidth="1"/>
    <col min="5" max="5" width="19.25" style="330" customWidth="1"/>
    <col min="6" max="6" width="21.375" style="330" customWidth="1"/>
    <col min="7" max="7" width="9" style="330"/>
    <col min="8" max="8" width="18.5" style="330" customWidth="1"/>
    <col min="9" max="16384" width="9" style="330"/>
  </cols>
  <sheetData>
    <row r="1" spans="1:8">
      <c r="A1" s="334" t="s">
        <v>888</v>
      </c>
      <c r="B1" s="334" t="s">
        <v>142</v>
      </c>
      <c r="C1" s="334" t="s">
        <v>889</v>
      </c>
      <c r="D1" s="334" t="s">
        <v>890</v>
      </c>
      <c r="E1" s="334" t="s">
        <v>891</v>
      </c>
      <c r="F1" s="334" t="s">
        <v>892</v>
      </c>
      <c r="G1" s="334" t="s">
        <v>48</v>
      </c>
      <c r="H1" s="334" t="s">
        <v>893</v>
      </c>
    </row>
    <row r="2" spans="1:8">
      <c r="A2" s="335" t="s">
        <v>894</v>
      </c>
      <c r="B2" s="335">
        <v>5846</v>
      </c>
      <c r="C2" s="335" t="s">
        <v>895</v>
      </c>
      <c r="D2" s="336">
        <v>5846</v>
      </c>
      <c r="E2" s="335" t="s">
        <v>896</v>
      </c>
      <c r="F2" s="335" t="s">
        <v>862</v>
      </c>
      <c r="G2" s="335" t="s">
        <v>864</v>
      </c>
      <c r="H2" s="335">
        <v>3</v>
      </c>
    </row>
    <row r="3" spans="1:8">
      <c r="A3" s="335" t="s">
        <v>897</v>
      </c>
      <c r="B3" s="335">
        <v>15000</v>
      </c>
      <c r="C3" s="335" t="s">
        <v>895</v>
      </c>
      <c r="D3" s="336">
        <v>15000</v>
      </c>
      <c r="E3" s="335" t="s">
        <v>898</v>
      </c>
      <c r="F3" s="335" t="s">
        <v>899</v>
      </c>
      <c r="G3" s="335" t="s">
        <v>867</v>
      </c>
      <c r="H3" s="335">
        <v>1</v>
      </c>
    </row>
    <row r="4" spans="1:8">
      <c r="A4" s="335" t="s">
        <v>900</v>
      </c>
      <c r="B4" s="335">
        <v>58000</v>
      </c>
      <c r="C4" s="335" t="s">
        <v>895</v>
      </c>
      <c r="D4" s="336">
        <v>58000</v>
      </c>
      <c r="E4" s="335" t="s">
        <v>896</v>
      </c>
      <c r="F4" s="335" t="s">
        <v>868</v>
      </c>
      <c r="G4" s="335" t="s">
        <v>861</v>
      </c>
      <c r="H4" s="335">
        <v>17</v>
      </c>
    </row>
    <row r="5" spans="1:8">
      <c r="A5" s="335" t="s">
        <v>901</v>
      </c>
      <c r="B5" s="335">
        <v>48000</v>
      </c>
      <c r="C5" s="335" t="s">
        <v>895</v>
      </c>
      <c r="D5" s="336">
        <v>48000</v>
      </c>
      <c r="E5" s="335" t="s">
        <v>898</v>
      </c>
      <c r="F5" s="335" t="s">
        <v>902</v>
      </c>
      <c r="G5" s="335" t="s">
        <v>864</v>
      </c>
      <c r="H5" s="335">
        <v>19</v>
      </c>
    </row>
    <row r="6" spans="1:8">
      <c r="A6" s="335" t="s">
        <v>903</v>
      </c>
      <c r="B6" s="335">
        <v>54000</v>
      </c>
      <c r="C6" s="335" t="s">
        <v>895</v>
      </c>
      <c r="D6" s="336">
        <v>54000</v>
      </c>
      <c r="E6" s="335" t="s">
        <v>904</v>
      </c>
      <c r="F6" s="335" t="s">
        <v>868</v>
      </c>
      <c r="G6" s="335" t="s">
        <v>861</v>
      </c>
      <c r="H6" s="335">
        <v>11</v>
      </c>
    </row>
    <row r="7" spans="1:8">
      <c r="A7" s="335" t="s">
        <v>905</v>
      </c>
      <c r="B7" s="335">
        <v>41731</v>
      </c>
      <c r="C7" s="335" t="s">
        <v>895</v>
      </c>
      <c r="D7" s="336">
        <v>41731</v>
      </c>
      <c r="E7" s="335" t="s">
        <v>896</v>
      </c>
      <c r="F7" s="335" t="s">
        <v>906</v>
      </c>
      <c r="G7" s="335" t="s">
        <v>867</v>
      </c>
      <c r="H7" s="335">
        <v>10</v>
      </c>
    </row>
    <row r="8" spans="1:8">
      <c r="A8" s="335" t="s">
        <v>907</v>
      </c>
      <c r="B8" s="335">
        <v>145000</v>
      </c>
      <c r="C8" s="335" t="s">
        <v>908</v>
      </c>
      <c r="D8" s="336">
        <v>184207.91865378313</v>
      </c>
      <c r="E8" s="335" t="s">
        <v>909</v>
      </c>
      <c r="F8" s="335" t="s">
        <v>910</v>
      </c>
      <c r="G8" s="335" t="s">
        <v>867</v>
      </c>
      <c r="H8" s="335">
        <v>12</v>
      </c>
    </row>
    <row r="9" spans="1:8">
      <c r="A9" s="335" t="s">
        <v>911</v>
      </c>
      <c r="B9" s="335">
        <v>12000</v>
      </c>
      <c r="C9" s="335" t="s">
        <v>895</v>
      </c>
      <c r="D9" s="336">
        <v>12000</v>
      </c>
      <c r="E9" s="335" t="s">
        <v>896</v>
      </c>
      <c r="F9" s="335" t="s">
        <v>912</v>
      </c>
      <c r="G9" s="335" t="s">
        <v>867</v>
      </c>
      <c r="H9" s="335">
        <v>11</v>
      </c>
    </row>
    <row r="10" spans="1:8">
      <c r="A10" s="335" t="s">
        <v>913</v>
      </c>
      <c r="B10" s="335">
        <v>44000</v>
      </c>
      <c r="C10" s="335" t="s">
        <v>895</v>
      </c>
      <c r="D10" s="336">
        <v>44000</v>
      </c>
      <c r="E10" s="335" t="s">
        <v>914</v>
      </c>
      <c r="F10" s="335" t="s">
        <v>915</v>
      </c>
      <c r="G10" s="335" t="s">
        <v>867</v>
      </c>
      <c r="H10" s="335">
        <v>20</v>
      </c>
    </row>
    <row r="11" spans="1:8">
      <c r="A11" s="335" t="s">
        <v>916</v>
      </c>
      <c r="B11" s="335">
        <v>1152000</v>
      </c>
      <c r="C11" s="335" t="s">
        <v>917</v>
      </c>
      <c r="D11" s="336">
        <v>12227.430201752599</v>
      </c>
      <c r="E11" s="335" t="s">
        <v>918</v>
      </c>
      <c r="F11" s="335" t="s">
        <v>902</v>
      </c>
      <c r="G11" s="335" t="s">
        <v>864</v>
      </c>
      <c r="H11" s="335">
        <v>19</v>
      </c>
    </row>
    <row r="12" spans="1:8">
      <c r="A12" s="335" t="s">
        <v>919</v>
      </c>
      <c r="B12" s="335">
        <v>51650</v>
      </c>
      <c r="C12" s="335" t="s">
        <v>908</v>
      </c>
      <c r="D12" s="336">
        <v>65616.131023916547</v>
      </c>
      <c r="E12" s="335" t="s">
        <v>920</v>
      </c>
      <c r="F12" s="335" t="s">
        <v>921</v>
      </c>
      <c r="G12" s="335" t="s">
        <v>867</v>
      </c>
      <c r="H12" s="335">
        <v>16</v>
      </c>
    </row>
    <row r="13" spans="1:8">
      <c r="A13" s="335" t="s">
        <v>922</v>
      </c>
      <c r="B13" s="335">
        <v>14000</v>
      </c>
      <c r="C13" s="335" t="s">
        <v>895</v>
      </c>
      <c r="D13" s="336">
        <v>14000</v>
      </c>
      <c r="E13" s="335" t="s">
        <v>904</v>
      </c>
      <c r="F13" s="335" t="s">
        <v>923</v>
      </c>
      <c r="G13" s="335" t="s">
        <v>867</v>
      </c>
      <c r="H13" s="335">
        <v>9</v>
      </c>
    </row>
    <row r="14" spans="1:8">
      <c r="A14" s="335" t="s">
        <v>924</v>
      </c>
      <c r="B14" s="335">
        <v>749000</v>
      </c>
      <c r="C14" s="335" t="s">
        <v>925</v>
      </c>
      <c r="D14" s="336">
        <v>13338.129598894484</v>
      </c>
      <c r="E14" s="335" t="s">
        <v>896</v>
      </c>
      <c r="F14" s="335" t="s">
        <v>862</v>
      </c>
      <c r="G14" s="335" t="s">
        <v>864</v>
      </c>
      <c r="H14" s="335">
        <v>14</v>
      </c>
    </row>
    <row r="15" spans="1:8">
      <c r="A15" s="335" t="s">
        <v>926</v>
      </c>
      <c r="B15" s="335">
        <v>49000</v>
      </c>
      <c r="C15" s="335" t="s">
        <v>895</v>
      </c>
      <c r="D15" s="336">
        <v>49000</v>
      </c>
      <c r="E15" s="335" t="s">
        <v>896</v>
      </c>
      <c r="F15" s="335" t="s">
        <v>868</v>
      </c>
      <c r="G15" s="335" t="s">
        <v>861</v>
      </c>
      <c r="H15" s="335">
        <v>4</v>
      </c>
    </row>
    <row r="16" spans="1:8">
      <c r="A16" s="335" t="s">
        <v>927</v>
      </c>
      <c r="B16" s="335">
        <v>85000</v>
      </c>
      <c r="C16" s="335" t="s">
        <v>895</v>
      </c>
      <c r="D16" s="336">
        <v>85000</v>
      </c>
      <c r="E16" s="335" t="s">
        <v>904</v>
      </c>
      <c r="F16" s="335" t="s">
        <v>868</v>
      </c>
      <c r="G16" s="335" t="s">
        <v>861</v>
      </c>
      <c r="H16" s="335">
        <v>12</v>
      </c>
    </row>
    <row r="17" spans="1:8">
      <c r="A17" s="335" t="s">
        <v>928</v>
      </c>
      <c r="B17" s="335">
        <v>75000</v>
      </c>
      <c r="C17" s="335" t="s">
        <v>895</v>
      </c>
      <c r="D17" s="336">
        <v>75000</v>
      </c>
      <c r="E17" s="335" t="s">
        <v>904</v>
      </c>
      <c r="F17" s="335" t="s">
        <v>868</v>
      </c>
      <c r="G17" s="335" t="s">
        <v>861</v>
      </c>
      <c r="H17" s="335">
        <v>7</v>
      </c>
    </row>
    <row r="18" spans="1:8">
      <c r="A18" s="335" t="s">
        <v>929</v>
      </c>
      <c r="B18" s="335">
        <v>107000</v>
      </c>
      <c r="C18" s="335" t="s">
        <v>895</v>
      </c>
      <c r="D18" s="336">
        <v>107000</v>
      </c>
      <c r="E18" s="335" t="s">
        <v>909</v>
      </c>
      <c r="F18" s="335" t="s">
        <v>930</v>
      </c>
      <c r="G18" s="335" t="s">
        <v>867</v>
      </c>
      <c r="H18" s="335">
        <v>1</v>
      </c>
    </row>
    <row r="19" spans="1:8">
      <c r="A19" s="335" t="s">
        <v>931</v>
      </c>
      <c r="B19" s="335">
        <v>45000</v>
      </c>
      <c r="C19" s="335" t="s">
        <v>895</v>
      </c>
      <c r="D19" s="336">
        <v>45000</v>
      </c>
      <c r="E19" s="335" t="s">
        <v>932</v>
      </c>
      <c r="F19" s="335" t="s">
        <v>933</v>
      </c>
      <c r="G19" s="335" t="s">
        <v>403</v>
      </c>
      <c r="H19" s="335">
        <v>11</v>
      </c>
    </row>
    <row r="20" spans="1:8">
      <c r="A20" s="335" t="s">
        <v>934</v>
      </c>
      <c r="B20" s="335">
        <v>550000</v>
      </c>
      <c r="C20" s="335" t="s">
        <v>925</v>
      </c>
      <c r="D20" s="336">
        <v>9794.354178093412</v>
      </c>
      <c r="E20" s="335" t="s">
        <v>909</v>
      </c>
      <c r="F20" s="335" t="s">
        <v>862</v>
      </c>
      <c r="G20" s="335" t="s">
        <v>864</v>
      </c>
      <c r="H20" s="335">
        <v>11</v>
      </c>
    </row>
    <row r="21" spans="1:8">
      <c r="A21" s="335" t="s">
        <v>935</v>
      </c>
      <c r="B21" s="335">
        <v>50000</v>
      </c>
      <c r="C21" s="335" t="s">
        <v>895</v>
      </c>
      <c r="D21" s="336">
        <v>50000</v>
      </c>
      <c r="E21" s="335" t="s">
        <v>909</v>
      </c>
      <c r="F21" s="335" t="s">
        <v>862</v>
      </c>
      <c r="G21" s="335" t="s">
        <v>864</v>
      </c>
      <c r="H21" s="335">
        <v>1</v>
      </c>
    </row>
    <row r="22" spans="1:8">
      <c r="A22" s="335" t="s">
        <v>936</v>
      </c>
      <c r="B22" s="335">
        <v>13500</v>
      </c>
      <c r="C22" s="335" t="s">
        <v>895</v>
      </c>
      <c r="D22" s="336">
        <v>13500</v>
      </c>
      <c r="E22" s="335" t="s">
        <v>909</v>
      </c>
      <c r="F22" s="335" t="s">
        <v>862</v>
      </c>
      <c r="G22" s="335" t="s">
        <v>864</v>
      </c>
      <c r="H22" s="335">
        <v>19</v>
      </c>
    </row>
    <row r="23" spans="1:8">
      <c r="A23" s="335" t="s">
        <v>937</v>
      </c>
      <c r="B23" s="335">
        <v>96000</v>
      </c>
      <c r="C23" s="335" t="s">
        <v>895</v>
      </c>
      <c r="D23" s="336">
        <v>96000</v>
      </c>
      <c r="E23" s="335" t="s">
        <v>896</v>
      </c>
      <c r="F23" s="335" t="s">
        <v>868</v>
      </c>
      <c r="G23" s="335" t="s">
        <v>861</v>
      </c>
      <c r="H23" s="335">
        <v>13</v>
      </c>
    </row>
    <row r="24" spans="1:8">
      <c r="A24" s="335" t="s">
        <v>938</v>
      </c>
      <c r="B24" s="335">
        <v>1000000</v>
      </c>
      <c r="C24" s="335" t="s">
        <v>925</v>
      </c>
      <c r="D24" s="336">
        <v>17807.916687442568</v>
      </c>
      <c r="E24" s="335" t="s">
        <v>909</v>
      </c>
      <c r="F24" s="335" t="s">
        <v>862</v>
      </c>
      <c r="G24" s="335" t="s">
        <v>864</v>
      </c>
      <c r="H24" s="335">
        <v>20</v>
      </c>
    </row>
    <row r="25" spans="1:8">
      <c r="A25" s="335" t="s">
        <v>939</v>
      </c>
      <c r="B25" s="335">
        <v>75000</v>
      </c>
      <c r="C25" s="335" t="s">
        <v>895</v>
      </c>
      <c r="D25" s="336">
        <v>75000</v>
      </c>
      <c r="E25" s="335" t="s">
        <v>940</v>
      </c>
      <c r="F25" s="335" t="s">
        <v>868</v>
      </c>
      <c r="G25" s="335" t="s">
        <v>861</v>
      </c>
      <c r="H25" s="335">
        <v>11</v>
      </c>
    </row>
    <row r="26" spans="1:8">
      <c r="A26" s="335" t="s">
        <v>941</v>
      </c>
      <c r="B26" s="335">
        <v>40000</v>
      </c>
      <c r="C26" s="335" t="s">
        <v>895</v>
      </c>
      <c r="D26" s="336">
        <v>40000</v>
      </c>
      <c r="E26" s="335" t="s">
        <v>909</v>
      </c>
      <c r="F26" s="335" t="s">
        <v>868</v>
      </c>
      <c r="G26" s="335" t="s">
        <v>861</v>
      </c>
      <c r="H26" s="335">
        <v>19</v>
      </c>
    </row>
    <row r="27" spans="1:8">
      <c r="A27" s="335" t="s">
        <v>942</v>
      </c>
      <c r="B27" s="335">
        <v>60000</v>
      </c>
      <c r="C27" s="335" t="s">
        <v>895</v>
      </c>
      <c r="D27" s="336">
        <v>60000</v>
      </c>
      <c r="E27" s="335" t="s">
        <v>896</v>
      </c>
      <c r="F27" s="335" t="s">
        <v>868</v>
      </c>
      <c r="G27" s="335" t="s">
        <v>861</v>
      </c>
      <c r="H27" s="335">
        <v>20</v>
      </c>
    </row>
    <row r="28" spans="1:8">
      <c r="A28" s="335" t="s">
        <v>943</v>
      </c>
      <c r="B28" s="335">
        <v>32400</v>
      </c>
      <c r="C28" s="335" t="s">
        <v>908</v>
      </c>
      <c r="D28" s="336">
        <v>41160.941823328096</v>
      </c>
      <c r="E28" s="335" t="s">
        <v>909</v>
      </c>
      <c r="F28" s="335" t="s">
        <v>944</v>
      </c>
      <c r="G28" s="335" t="s">
        <v>867</v>
      </c>
      <c r="H28" s="335">
        <v>5</v>
      </c>
    </row>
    <row r="29" spans="1:8">
      <c r="A29" s="335" t="s">
        <v>945</v>
      </c>
      <c r="B29" s="335">
        <v>900000</v>
      </c>
      <c r="C29" s="335" t="s">
        <v>925</v>
      </c>
      <c r="D29" s="336">
        <v>16027.125018698311</v>
      </c>
      <c r="E29" s="335" t="s">
        <v>904</v>
      </c>
      <c r="F29" s="335" t="s">
        <v>862</v>
      </c>
      <c r="G29" s="335" t="s">
        <v>864</v>
      </c>
      <c r="H29" s="335">
        <v>11</v>
      </c>
    </row>
    <row r="30" spans="1:8">
      <c r="A30" s="335" t="s">
        <v>946</v>
      </c>
      <c r="B30" s="335">
        <v>600000</v>
      </c>
      <c r="C30" s="335" t="s">
        <v>925</v>
      </c>
      <c r="D30" s="336">
        <v>10684.750012465542</v>
      </c>
      <c r="E30" s="335" t="s">
        <v>909</v>
      </c>
      <c r="F30" s="335" t="s">
        <v>862</v>
      </c>
      <c r="G30" s="335" t="s">
        <v>864</v>
      </c>
      <c r="H30" s="335">
        <v>13</v>
      </c>
    </row>
    <row r="31" spans="1:8">
      <c r="A31" s="335" t="s">
        <v>947</v>
      </c>
      <c r="B31" s="335">
        <v>41000</v>
      </c>
      <c r="C31" s="335" t="s">
        <v>895</v>
      </c>
      <c r="D31" s="336">
        <v>41000</v>
      </c>
      <c r="E31" s="335" t="s">
        <v>909</v>
      </c>
      <c r="F31" s="335" t="s">
        <v>948</v>
      </c>
      <c r="G31" s="335" t="s">
        <v>864</v>
      </c>
      <c r="H31" s="335">
        <v>20</v>
      </c>
    </row>
    <row r="32" spans="1:8">
      <c r="A32" s="335" t="s">
        <v>949</v>
      </c>
      <c r="B32" s="335">
        <v>360000</v>
      </c>
      <c r="C32" s="335" t="s">
        <v>925</v>
      </c>
      <c r="D32" s="336">
        <v>6410.8500074793246</v>
      </c>
      <c r="E32" s="335" t="s">
        <v>920</v>
      </c>
      <c r="F32" s="335" t="s">
        <v>862</v>
      </c>
      <c r="G32" s="335" t="s">
        <v>864</v>
      </c>
      <c r="H32" s="335">
        <v>1</v>
      </c>
    </row>
    <row r="33" spans="1:8">
      <c r="A33" s="335" t="s">
        <v>950</v>
      </c>
      <c r="B33" s="335">
        <v>35000</v>
      </c>
      <c r="C33" s="335" t="s">
        <v>951</v>
      </c>
      <c r="D33" s="336">
        <v>55166.239522354947</v>
      </c>
      <c r="E33" s="335" t="s">
        <v>896</v>
      </c>
      <c r="F33" s="335" t="s">
        <v>865</v>
      </c>
      <c r="G33" s="335" t="s">
        <v>867</v>
      </c>
      <c r="H33" s="335">
        <v>11</v>
      </c>
    </row>
    <row r="34" spans="1:8">
      <c r="A34" s="335" t="s">
        <v>952</v>
      </c>
      <c r="B34" s="335">
        <v>19200</v>
      </c>
      <c r="C34" s="335" t="s">
        <v>895</v>
      </c>
      <c r="D34" s="336">
        <v>19200</v>
      </c>
      <c r="E34" s="335" t="s">
        <v>896</v>
      </c>
      <c r="F34" s="335" t="s">
        <v>953</v>
      </c>
      <c r="G34" s="335" t="s">
        <v>867</v>
      </c>
      <c r="H34" s="335">
        <v>9</v>
      </c>
    </row>
    <row r="35" spans="1:8">
      <c r="A35" s="335" t="s">
        <v>954</v>
      </c>
      <c r="B35" s="335">
        <v>500000</v>
      </c>
      <c r="C35" s="335" t="s">
        <v>925</v>
      </c>
      <c r="D35" s="336">
        <v>8903.9583437212841</v>
      </c>
      <c r="E35" s="335" t="s">
        <v>955</v>
      </c>
      <c r="F35" s="335" t="s">
        <v>862</v>
      </c>
      <c r="G35" s="335" t="s">
        <v>864</v>
      </c>
      <c r="H35" s="335">
        <v>12</v>
      </c>
    </row>
    <row r="36" spans="1:8">
      <c r="A36" s="335" t="s">
        <v>956</v>
      </c>
      <c r="B36" s="335">
        <v>150000</v>
      </c>
      <c r="C36" s="335" t="s">
        <v>895</v>
      </c>
      <c r="D36" s="336">
        <v>150000</v>
      </c>
      <c r="E36" s="335" t="s">
        <v>909</v>
      </c>
      <c r="F36" s="335" t="s">
        <v>868</v>
      </c>
      <c r="G36" s="335" t="s">
        <v>861</v>
      </c>
      <c r="H36" s="335">
        <v>18</v>
      </c>
    </row>
    <row r="37" spans="1:8">
      <c r="A37" s="335" t="s">
        <v>957</v>
      </c>
      <c r="B37" s="335">
        <v>69000</v>
      </c>
      <c r="C37" s="335" t="s">
        <v>895</v>
      </c>
      <c r="D37" s="336">
        <v>69000</v>
      </c>
      <c r="E37" s="335" t="s">
        <v>904</v>
      </c>
      <c r="F37" s="335" t="s">
        <v>868</v>
      </c>
      <c r="G37" s="335" t="s">
        <v>861</v>
      </c>
      <c r="H37" s="335">
        <v>5</v>
      </c>
    </row>
    <row r="38" spans="1:8">
      <c r="A38" s="335" t="s">
        <v>958</v>
      </c>
      <c r="B38" s="335">
        <v>30000</v>
      </c>
      <c r="C38" s="335" t="s">
        <v>895</v>
      </c>
      <c r="D38" s="336">
        <v>30000</v>
      </c>
      <c r="E38" s="335" t="s">
        <v>955</v>
      </c>
      <c r="F38" s="335" t="s">
        <v>868</v>
      </c>
      <c r="G38" s="335" t="s">
        <v>861</v>
      </c>
      <c r="H38" s="335">
        <v>6</v>
      </c>
    </row>
    <row r="39" spans="1:8">
      <c r="A39" s="335" t="s">
        <v>959</v>
      </c>
      <c r="B39" s="335">
        <v>400000</v>
      </c>
      <c r="C39" s="335" t="s">
        <v>925</v>
      </c>
      <c r="D39" s="336">
        <v>7123.1666749770275</v>
      </c>
      <c r="E39" s="335" t="s">
        <v>909</v>
      </c>
      <c r="F39" s="335" t="s">
        <v>862</v>
      </c>
      <c r="G39" s="335" t="s">
        <v>864</v>
      </c>
      <c r="H39" s="335">
        <v>15</v>
      </c>
    </row>
    <row r="40" spans="1:8">
      <c r="A40" s="335" t="s">
        <v>960</v>
      </c>
      <c r="B40" s="335">
        <v>70000</v>
      </c>
      <c r="C40" s="335" t="s">
        <v>961</v>
      </c>
      <c r="D40" s="336">
        <v>71393.675948184507</v>
      </c>
      <c r="E40" s="335" t="s">
        <v>955</v>
      </c>
      <c r="F40" s="335" t="s">
        <v>857</v>
      </c>
      <c r="G40" s="335" t="s">
        <v>870</v>
      </c>
      <c r="H40" s="335">
        <v>12</v>
      </c>
    </row>
    <row r="41" spans="1:8">
      <c r="A41" s="335" t="s">
        <v>962</v>
      </c>
      <c r="B41" s="335">
        <v>14500</v>
      </c>
      <c r="C41" s="335" t="s">
        <v>895</v>
      </c>
      <c r="D41" s="336">
        <v>14500</v>
      </c>
      <c r="E41" s="335" t="s">
        <v>896</v>
      </c>
      <c r="F41" s="335" t="s">
        <v>862</v>
      </c>
      <c r="G41" s="335" t="s">
        <v>864</v>
      </c>
      <c r="H41" s="335">
        <v>13</v>
      </c>
    </row>
    <row r="42" spans="1:8">
      <c r="A42" s="335" t="s">
        <v>963</v>
      </c>
      <c r="B42" s="335">
        <v>70000</v>
      </c>
      <c r="C42" s="335" t="s">
        <v>964</v>
      </c>
      <c r="D42" s="336">
        <v>68835.306612122877</v>
      </c>
      <c r="E42" s="335" t="s">
        <v>904</v>
      </c>
      <c r="F42" s="335" t="s">
        <v>859</v>
      </c>
      <c r="G42" s="335" t="s">
        <v>861</v>
      </c>
      <c r="H42" s="335">
        <v>20</v>
      </c>
    </row>
    <row r="43" spans="1:8">
      <c r="A43" s="335" t="s">
        <v>965</v>
      </c>
      <c r="B43" s="335">
        <v>58000</v>
      </c>
      <c r="C43" s="335" t="s">
        <v>895</v>
      </c>
      <c r="D43" s="336">
        <v>58000</v>
      </c>
      <c r="E43" s="335" t="s">
        <v>918</v>
      </c>
      <c r="F43" s="335" t="s">
        <v>868</v>
      </c>
      <c r="G43" s="335" t="s">
        <v>861</v>
      </c>
      <c r="H43" s="335">
        <v>18</v>
      </c>
    </row>
    <row r="44" spans="1:8">
      <c r="A44" s="335" t="s">
        <v>966</v>
      </c>
      <c r="B44" s="335">
        <v>90000</v>
      </c>
      <c r="C44" s="335" t="s">
        <v>895</v>
      </c>
      <c r="D44" s="336">
        <v>90000</v>
      </c>
      <c r="E44" s="335" t="s">
        <v>967</v>
      </c>
      <c r="F44" s="335" t="s">
        <v>868</v>
      </c>
      <c r="G44" s="335" t="s">
        <v>861</v>
      </c>
      <c r="H44" s="335">
        <v>3</v>
      </c>
    </row>
    <row r="45" spans="1:8">
      <c r="A45" s="335" t="s">
        <v>968</v>
      </c>
      <c r="B45" s="335">
        <v>800000</v>
      </c>
      <c r="C45" s="335" t="s">
        <v>925</v>
      </c>
      <c r="D45" s="336">
        <v>14246.333349954055</v>
      </c>
      <c r="E45" s="335" t="s">
        <v>909</v>
      </c>
      <c r="F45" s="335" t="s">
        <v>862</v>
      </c>
      <c r="G45" s="335" t="s">
        <v>864</v>
      </c>
      <c r="H45" s="335">
        <v>7</v>
      </c>
    </row>
    <row r="46" spans="1:8">
      <c r="A46" s="335" t="s">
        <v>969</v>
      </c>
      <c r="B46" s="335">
        <v>32000</v>
      </c>
      <c r="C46" s="335" t="s">
        <v>951</v>
      </c>
      <c r="D46" s="336">
        <v>50437.70470615309</v>
      </c>
      <c r="E46" s="335" t="s">
        <v>896</v>
      </c>
      <c r="F46" s="335" t="s">
        <v>865</v>
      </c>
      <c r="G46" s="335" t="s">
        <v>867</v>
      </c>
      <c r="H46" s="335">
        <v>6</v>
      </c>
    </row>
    <row r="47" spans="1:8">
      <c r="A47" s="335" t="s">
        <v>970</v>
      </c>
      <c r="B47" s="335">
        <v>12000</v>
      </c>
      <c r="C47" s="335" t="s">
        <v>895</v>
      </c>
      <c r="D47" s="336">
        <v>12000</v>
      </c>
      <c r="E47" s="335" t="s">
        <v>955</v>
      </c>
      <c r="F47" s="335" t="s">
        <v>868</v>
      </c>
      <c r="G47" s="335" t="s">
        <v>861</v>
      </c>
      <c r="H47" s="335">
        <v>13</v>
      </c>
    </row>
    <row r="48" spans="1:8">
      <c r="A48" s="335" t="s">
        <v>971</v>
      </c>
      <c r="B48" s="335">
        <v>45000</v>
      </c>
      <c r="C48" s="335" t="s">
        <v>908</v>
      </c>
      <c r="D48" s="336">
        <v>57167.974754622352</v>
      </c>
      <c r="E48" s="335" t="s">
        <v>909</v>
      </c>
      <c r="F48" s="335" t="s">
        <v>972</v>
      </c>
      <c r="G48" s="335" t="s">
        <v>867</v>
      </c>
      <c r="H48" s="335">
        <v>11</v>
      </c>
    </row>
    <row r="49" spans="1:8">
      <c r="A49" s="335" t="s">
        <v>973</v>
      </c>
      <c r="B49" s="335">
        <v>100000</v>
      </c>
      <c r="C49" s="335" t="s">
        <v>895</v>
      </c>
      <c r="D49" s="336">
        <v>100000</v>
      </c>
      <c r="E49" s="335" t="s">
        <v>896</v>
      </c>
      <c r="F49" s="335" t="s">
        <v>910</v>
      </c>
      <c r="G49" s="335" t="s">
        <v>867</v>
      </c>
      <c r="H49" s="335">
        <v>6</v>
      </c>
    </row>
    <row r="50" spans="1:8">
      <c r="A50" s="335" t="s">
        <v>974</v>
      </c>
      <c r="B50" s="335">
        <v>57000</v>
      </c>
      <c r="C50" s="335" t="s">
        <v>895</v>
      </c>
      <c r="D50" s="336">
        <v>57000</v>
      </c>
      <c r="E50" s="335" t="s">
        <v>918</v>
      </c>
      <c r="F50" s="335" t="s">
        <v>868</v>
      </c>
      <c r="G50" s="335" t="s">
        <v>861</v>
      </c>
      <c r="H50" s="335">
        <v>12</v>
      </c>
    </row>
    <row r="51" spans="1:8">
      <c r="A51" s="335" t="s">
        <v>975</v>
      </c>
      <c r="B51" s="335">
        <v>40000</v>
      </c>
      <c r="C51" s="335" t="s">
        <v>951</v>
      </c>
      <c r="D51" s="336">
        <v>63047.130882691366</v>
      </c>
      <c r="E51" s="335" t="s">
        <v>918</v>
      </c>
      <c r="F51" s="335" t="s">
        <v>865</v>
      </c>
      <c r="G51" s="335" t="s">
        <v>867</v>
      </c>
      <c r="H51" s="335">
        <v>8</v>
      </c>
    </row>
    <row r="52" spans="1:8">
      <c r="A52" s="335" t="s">
        <v>976</v>
      </c>
      <c r="B52" s="335">
        <v>24000</v>
      </c>
      <c r="C52" s="335" t="s">
        <v>908</v>
      </c>
      <c r="D52" s="336">
        <v>30489.586535798586</v>
      </c>
      <c r="E52" s="335" t="s">
        <v>909</v>
      </c>
      <c r="F52" s="335" t="s">
        <v>910</v>
      </c>
      <c r="G52" s="335" t="s">
        <v>867</v>
      </c>
      <c r="H52" s="335">
        <v>16</v>
      </c>
    </row>
    <row r="53" spans="1:8">
      <c r="A53" s="335" t="s">
        <v>977</v>
      </c>
      <c r="B53" s="335">
        <v>4320</v>
      </c>
      <c r="C53" s="335" t="s">
        <v>895</v>
      </c>
      <c r="D53" s="336">
        <v>4320</v>
      </c>
      <c r="E53" s="335" t="s">
        <v>918</v>
      </c>
      <c r="F53" s="335" t="s">
        <v>862</v>
      </c>
      <c r="G53" s="335" t="s">
        <v>864</v>
      </c>
      <c r="H53" s="335">
        <v>11</v>
      </c>
    </row>
    <row r="54" spans="1:8">
      <c r="A54" s="335" t="s">
        <v>978</v>
      </c>
      <c r="B54" s="335">
        <v>62000</v>
      </c>
      <c r="C54" s="335" t="s">
        <v>895</v>
      </c>
      <c r="D54" s="336">
        <v>62000</v>
      </c>
      <c r="E54" s="335" t="s">
        <v>896</v>
      </c>
      <c r="F54" s="335" t="s">
        <v>868</v>
      </c>
      <c r="G54" s="335" t="s">
        <v>861</v>
      </c>
      <c r="H54" s="335">
        <v>12</v>
      </c>
    </row>
    <row r="55" spans="1:8">
      <c r="A55" s="335" t="s">
        <v>979</v>
      </c>
      <c r="B55" s="335">
        <v>7500</v>
      </c>
      <c r="C55" s="335" t="s">
        <v>895</v>
      </c>
      <c r="D55" s="336">
        <v>7500</v>
      </c>
      <c r="E55" s="335" t="s">
        <v>896</v>
      </c>
      <c r="F55" s="335" t="s">
        <v>862</v>
      </c>
      <c r="G55" s="335" t="s">
        <v>864</v>
      </c>
      <c r="H55" s="335">
        <v>6</v>
      </c>
    </row>
    <row r="56" spans="1:8">
      <c r="A56" s="335" t="s">
        <v>980</v>
      </c>
      <c r="B56" s="335">
        <v>18000</v>
      </c>
      <c r="C56" s="335" t="s">
        <v>951</v>
      </c>
      <c r="D56" s="336">
        <v>28371.208897211112</v>
      </c>
      <c r="E56" s="335" t="s">
        <v>909</v>
      </c>
      <c r="F56" s="335" t="s">
        <v>865</v>
      </c>
      <c r="G56" s="335" t="s">
        <v>867</v>
      </c>
      <c r="H56" s="335">
        <v>2</v>
      </c>
    </row>
    <row r="57" spans="1:8">
      <c r="A57" s="335" t="s">
        <v>981</v>
      </c>
      <c r="B57" s="335">
        <v>49000</v>
      </c>
      <c r="C57" s="335" t="s">
        <v>908</v>
      </c>
      <c r="D57" s="336">
        <v>62249.572510588783</v>
      </c>
      <c r="E57" s="335" t="s">
        <v>909</v>
      </c>
      <c r="F57" s="335" t="s">
        <v>982</v>
      </c>
      <c r="G57" s="335" t="s">
        <v>867</v>
      </c>
      <c r="H57" s="335">
        <v>16</v>
      </c>
    </row>
    <row r="58" spans="1:8">
      <c r="A58" s="335" t="s">
        <v>983</v>
      </c>
      <c r="B58" s="335">
        <v>38000</v>
      </c>
      <c r="C58" s="335" t="s">
        <v>895</v>
      </c>
      <c r="D58" s="336">
        <v>38000</v>
      </c>
      <c r="E58" s="335" t="s">
        <v>896</v>
      </c>
      <c r="F58" s="335" t="s">
        <v>868</v>
      </c>
      <c r="G58" s="335" t="s">
        <v>861</v>
      </c>
      <c r="H58" s="335">
        <v>14</v>
      </c>
    </row>
    <row r="59" spans="1:8">
      <c r="A59" s="335" t="s">
        <v>984</v>
      </c>
      <c r="B59" s="335">
        <v>41000</v>
      </c>
      <c r="C59" s="335" t="s">
        <v>895</v>
      </c>
      <c r="D59" s="336">
        <v>41000</v>
      </c>
      <c r="E59" s="335" t="s">
        <v>920</v>
      </c>
      <c r="F59" s="335" t="s">
        <v>868</v>
      </c>
      <c r="G59" s="335" t="s">
        <v>861</v>
      </c>
      <c r="H59" s="335">
        <v>3</v>
      </c>
    </row>
    <row r="60" spans="1:8">
      <c r="A60" s="335" t="s">
        <v>985</v>
      </c>
      <c r="B60" s="335">
        <v>68000</v>
      </c>
      <c r="C60" s="335" t="s">
        <v>895</v>
      </c>
      <c r="D60" s="336">
        <v>68000</v>
      </c>
      <c r="E60" s="335" t="s">
        <v>896</v>
      </c>
      <c r="F60" s="335" t="s">
        <v>868</v>
      </c>
      <c r="G60" s="335" t="s">
        <v>861</v>
      </c>
      <c r="H60" s="335">
        <v>4</v>
      </c>
    </row>
    <row r="61" spans="1:8">
      <c r="A61" s="335" t="s">
        <v>986</v>
      </c>
      <c r="B61" s="335">
        <v>56000</v>
      </c>
      <c r="C61" s="335" t="s">
        <v>964</v>
      </c>
      <c r="D61" s="336">
        <v>55068.245289698301</v>
      </c>
      <c r="E61" s="335" t="s">
        <v>896</v>
      </c>
      <c r="F61" s="335" t="s">
        <v>859</v>
      </c>
      <c r="G61" s="335" t="s">
        <v>861</v>
      </c>
      <c r="H61" s="335">
        <v>10</v>
      </c>
    </row>
    <row r="62" spans="1:8">
      <c r="A62" s="335" t="s">
        <v>987</v>
      </c>
      <c r="B62" s="335">
        <v>61000</v>
      </c>
      <c r="C62" s="335" t="s">
        <v>895</v>
      </c>
      <c r="D62" s="336">
        <v>61000</v>
      </c>
      <c r="E62" s="335" t="s">
        <v>909</v>
      </c>
      <c r="F62" s="335" t="s">
        <v>988</v>
      </c>
      <c r="G62" s="335" t="s">
        <v>861</v>
      </c>
      <c r="H62" s="335">
        <v>16</v>
      </c>
    </row>
    <row r="63" spans="1:8">
      <c r="A63" s="335" t="s">
        <v>989</v>
      </c>
      <c r="B63" s="335">
        <v>43000</v>
      </c>
      <c r="C63" s="335" t="s">
        <v>908</v>
      </c>
      <c r="D63" s="336">
        <v>54627.175876639136</v>
      </c>
      <c r="E63" s="335" t="s">
        <v>955</v>
      </c>
      <c r="F63" s="335" t="s">
        <v>982</v>
      </c>
      <c r="G63" s="335" t="s">
        <v>867</v>
      </c>
      <c r="H63" s="335">
        <v>10</v>
      </c>
    </row>
    <row r="64" spans="1:8">
      <c r="A64" s="335" t="s">
        <v>990</v>
      </c>
      <c r="B64" s="335">
        <v>85000</v>
      </c>
      <c r="C64" s="335" t="s">
        <v>895</v>
      </c>
      <c r="D64" s="336">
        <v>85000</v>
      </c>
      <c r="E64" s="335" t="s">
        <v>909</v>
      </c>
      <c r="F64" s="335" t="s">
        <v>868</v>
      </c>
      <c r="G64" s="335" t="s">
        <v>861</v>
      </c>
      <c r="H64" s="335">
        <v>1</v>
      </c>
    </row>
    <row r="65" spans="1:8">
      <c r="A65" s="335" t="s">
        <v>991</v>
      </c>
      <c r="B65" s="335">
        <v>38000</v>
      </c>
      <c r="C65" s="335" t="s">
        <v>908</v>
      </c>
      <c r="D65" s="336">
        <v>48275.178681681093</v>
      </c>
      <c r="E65" s="335" t="s">
        <v>896</v>
      </c>
      <c r="F65" s="335" t="s">
        <v>972</v>
      </c>
      <c r="G65" s="335" t="s">
        <v>867</v>
      </c>
      <c r="H65" s="335">
        <v>17</v>
      </c>
    </row>
    <row r="66" spans="1:8">
      <c r="A66" s="335" t="s">
        <v>992</v>
      </c>
      <c r="B66" s="335">
        <v>85000</v>
      </c>
      <c r="C66" s="335" t="s">
        <v>961</v>
      </c>
      <c r="D66" s="336">
        <v>86692.320794224041</v>
      </c>
      <c r="E66" s="335" t="s">
        <v>940</v>
      </c>
      <c r="F66" s="335" t="s">
        <v>857</v>
      </c>
      <c r="G66" s="335" t="s">
        <v>870</v>
      </c>
      <c r="H66" s="335">
        <v>5</v>
      </c>
    </row>
    <row r="67" spans="1:8">
      <c r="A67" s="335" t="s">
        <v>993</v>
      </c>
      <c r="B67" s="335">
        <v>85087</v>
      </c>
      <c r="C67" s="335" t="s">
        <v>895</v>
      </c>
      <c r="D67" s="336">
        <v>85087</v>
      </c>
      <c r="E67" s="335" t="s">
        <v>896</v>
      </c>
      <c r="F67" s="335" t="s">
        <v>868</v>
      </c>
      <c r="G67" s="335" t="s">
        <v>861</v>
      </c>
      <c r="H67" s="335">
        <v>11</v>
      </c>
    </row>
    <row r="68" spans="1:8">
      <c r="A68" s="335" t="s">
        <v>994</v>
      </c>
      <c r="B68" s="335">
        <v>50000</v>
      </c>
      <c r="C68" s="335" t="s">
        <v>895</v>
      </c>
      <c r="D68" s="336">
        <v>50000</v>
      </c>
      <c r="E68" s="335" t="s">
        <v>896</v>
      </c>
      <c r="F68" s="335" t="s">
        <v>868</v>
      </c>
      <c r="G68" s="335" t="s">
        <v>861</v>
      </c>
      <c r="H68" s="335">
        <v>14</v>
      </c>
    </row>
    <row r="69" spans="1:8">
      <c r="A69" s="335" t="s">
        <v>995</v>
      </c>
      <c r="B69" s="335">
        <v>100000</v>
      </c>
      <c r="C69" s="335" t="s">
        <v>895</v>
      </c>
      <c r="D69" s="336">
        <v>100000</v>
      </c>
      <c r="E69" s="335" t="s">
        <v>909</v>
      </c>
      <c r="F69" s="335" t="s">
        <v>933</v>
      </c>
      <c r="G69" s="335" t="s">
        <v>403</v>
      </c>
      <c r="H69" s="335">
        <v>7</v>
      </c>
    </row>
    <row r="70" spans="1:8">
      <c r="A70" s="335" t="s">
        <v>996</v>
      </c>
      <c r="B70" s="335">
        <v>57000</v>
      </c>
      <c r="C70" s="335" t="s">
        <v>895</v>
      </c>
      <c r="D70" s="336">
        <v>57000</v>
      </c>
      <c r="E70" s="335" t="s">
        <v>896</v>
      </c>
      <c r="F70" s="335" t="s">
        <v>868</v>
      </c>
      <c r="G70" s="335" t="s">
        <v>861</v>
      </c>
      <c r="H70" s="335">
        <v>8</v>
      </c>
    </row>
    <row r="71" spans="1:8">
      <c r="A71" s="335" t="s">
        <v>997</v>
      </c>
      <c r="B71" s="335">
        <v>75000</v>
      </c>
      <c r="C71" s="335" t="s">
        <v>895</v>
      </c>
      <c r="D71" s="336">
        <v>75000</v>
      </c>
      <c r="E71" s="335" t="s">
        <v>909</v>
      </c>
      <c r="F71" s="335" t="s">
        <v>868</v>
      </c>
      <c r="G71" s="335" t="s">
        <v>861</v>
      </c>
      <c r="H71" s="335">
        <v>6</v>
      </c>
    </row>
    <row r="72" spans="1:8">
      <c r="A72" s="335" t="s">
        <v>998</v>
      </c>
      <c r="B72" s="335">
        <v>100000</v>
      </c>
      <c r="C72" s="335" t="s">
        <v>961</v>
      </c>
      <c r="D72" s="336">
        <v>101990.96564026357</v>
      </c>
      <c r="E72" s="335" t="s">
        <v>909</v>
      </c>
      <c r="F72" s="335" t="s">
        <v>857</v>
      </c>
      <c r="G72" s="335" t="s">
        <v>870</v>
      </c>
      <c r="H72" s="335">
        <v>5</v>
      </c>
    </row>
    <row r="73" spans="1:8">
      <c r="A73" s="335" t="s">
        <v>999</v>
      </c>
      <c r="B73" s="335">
        <v>33420</v>
      </c>
      <c r="C73" s="335" t="s">
        <v>895</v>
      </c>
      <c r="D73" s="336">
        <v>33420</v>
      </c>
      <c r="E73" s="335" t="s">
        <v>909</v>
      </c>
      <c r="F73" s="335" t="s">
        <v>1000</v>
      </c>
      <c r="G73" s="335" t="s">
        <v>864</v>
      </c>
      <c r="H73" s="335">
        <v>9</v>
      </c>
    </row>
    <row r="74" spans="1:8">
      <c r="A74" s="335" t="s">
        <v>1001</v>
      </c>
      <c r="B74" s="335">
        <v>59450</v>
      </c>
      <c r="C74" s="335" t="s">
        <v>964</v>
      </c>
      <c r="D74" s="336">
        <v>58460.842544152933</v>
      </c>
      <c r="E74" s="335" t="s">
        <v>920</v>
      </c>
      <c r="F74" s="335" t="s">
        <v>859</v>
      </c>
      <c r="G74" s="335" t="s">
        <v>861</v>
      </c>
      <c r="H74" s="335">
        <v>1</v>
      </c>
    </row>
    <row r="75" spans="1:8">
      <c r="A75" s="335" t="s">
        <v>1002</v>
      </c>
      <c r="B75" s="335">
        <v>15000</v>
      </c>
      <c r="C75" s="335" t="s">
        <v>895</v>
      </c>
      <c r="D75" s="336">
        <v>15000</v>
      </c>
      <c r="E75" s="335" t="s">
        <v>955</v>
      </c>
      <c r="F75" s="335" t="s">
        <v>868</v>
      </c>
      <c r="G75" s="335" t="s">
        <v>861</v>
      </c>
      <c r="H75" s="335">
        <v>4</v>
      </c>
    </row>
    <row r="76" spans="1:8">
      <c r="A76" s="335" t="s">
        <v>1003</v>
      </c>
      <c r="B76" s="335">
        <v>60000</v>
      </c>
      <c r="C76" s="335" t="s">
        <v>895</v>
      </c>
      <c r="D76" s="336">
        <v>60000</v>
      </c>
      <c r="E76" s="335" t="s">
        <v>896</v>
      </c>
      <c r="F76" s="335" t="s">
        <v>859</v>
      </c>
      <c r="G76" s="335" t="s">
        <v>861</v>
      </c>
      <c r="H76" s="335">
        <v>12</v>
      </c>
    </row>
    <row r="77" spans="1:8">
      <c r="A77" s="335" t="s">
        <v>1004</v>
      </c>
      <c r="B77" s="335">
        <v>100000</v>
      </c>
      <c r="C77" s="335" t="s">
        <v>951</v>
      </c>
      <c r="D77" s="336">
        <v>157617.8272067284</v>
      </c>
      <c r="E77" s="335" t="s">
        <v>896</v>
      </c>
      <c r="F77" s="335" t="s">
        <v>865</v>
      </c>
      <c r="G77" s="335" t="s">
        <v>867</v>
      </c>
      <c r="H77" s="335">
        <v>10</v>
      </c>
    </row>
    <row r="78" spans="1:8">
      <c r="A78" s="335" t="s">
        <v>1005</v>
      </c>
      <c r="B78" s="335">
        <v>18000</v>
      </c>
      <c r="C78" s="335" t="s">
        <v>895</v>
      </c>
      <c r="D78" s="336">
        <v>18000</v>
      </c>
      <c r="E78" s="335" t="s">
        <v>896</v>
      </c>
      <c r="F78" s="335" t="s">
        <v>1006</v>
      </c>
      <c r="G78" s="335" t="s">
        <v>864</v>
      </c>
      <c r="H78" s="335">
        <v>9</v>
      </c>
    </row>
    <row r="79" spans="1:8">
      <c r="A79" s="335" t="s">
        <v>1007</v>
      </c>
      <c r="B79" s="335">
        <v>50000</v>
      </c>
      <c r="C79" s="335" t="s">
        <v>895</v>
      </c>
      <c r="D79" s="336">
        <v>50000</v>
      </c>
      <c r="E79" s="335" t="s">
        <v>909</v>
      </c>
      <c r="F79" s="335" t="s">
        <v>868</v>
      </c>
      <c r="G79" s="335" t="s">
        <v>861</v>
      </c>
      <c r="H79" s="335">
        <v>7</v>
      </c>
    </row>
    <row r="80" spans="1:8">
      <c r="A80" s="335" t="s">
        <v>1008</v>
      </c>
      <c r="B80" s="335">
        <v>26000</v>
      </c>
      <c r="C80" s="335" t="s">
        <v>895</v>
      </c>
      <c r="D80" s="336">
        <v>26000</v>
      </c>
      <c r="E80" s="335" t="s">
        <v>896</v>
      </c>
      <c r="F80" s="335" t="s">
        <v>1009</v>
      </c>
      <c r="G80" s="335" t="s">
        <v>861</v>
      </c>
      <c r="H80" s="335">
        <v>2</v>
      </c>
    </row>
    <row r="81" spans="1:8">
      <c r="A81" s="335" t="s">
        <v>1010</v>
      </c>
      <c r="B81" s="335">
        <v>30000</v>
      </c>
      <c r="C81" s="335" t="s">
        <v>951</v>
      </c>
      <c r="D81" s="336">
        <v>47285.348162018527</v>
      </c>
      <c r="E81" s="335" t="s">
        <v>909</v>
      </c>
      <c r="F81" s="335" t="s">
        <v>865</v>
      </c>
      <c r="G81" s="335" t="s">
        <v>867</v>
      </c>
      <c r="H81" s="335">
        <v>12</v>
      </c>
    </row>
    <row r="82" spans="1:8">
      <c r="A82" s="335" t="s">
        <v>1011</v>
      </c>
      <c r="B82" s="335">
        <v>150000</v>
      </c>
      <c r="C82" s="335" t="s">
        <v>895</v>
      </c>
      <c r="D82" s="336">
        <v>150000</v>
      </c>
      <c r="E82" s="335" t="s">
        <v>914</v>
      </c>
      <c r="F82" s="335" t="s">
        <v>868</v>
      </c>
      <c r="G82" s="335" t="s">
        <v>861</v>
      </c>
      <c r="H82" s="335">
        <v>19</v>
      </c>
    </row>
    <row r="83" spans="1:8">
      <c r="A83" s="335" t="s">
        <v>1012</v>
      </c>
      <c r="B83" s="335">
        <v>120000</v>
      </c>
      <c r="C83" s="335" t="s">
        <v>895</v>
      </c>
      <c r="D83" s="336">
        <v>120000</v>
      </c>
      <c r="E83" s="335" t="s">
        <v>909</v>
      </c>
      <c r="F83" s="335" t="s">
        <v>868</v>
      </c>
      <c r="G83" s="335" t="s">
        <v>861</v>
      </c>
      <c r="H83" s="335">
        <v>4</v>
      </c>
    </row>
    <row r="84" spans="1:8">
      <c r="A84" s="335" t="s">
        <v>1013</v>
      </c>
      <c r="B84" s="335">
        <v>500000</v>
      </c>
      <c r="C84" s="335" t="s">
        <v>925</v>
      </c>
      <c r="D84" s="336">
        <v>8903.9583437212841</v>
      </c>
      <c r="E84" s="335" t="s">
        <v>955</v>
      </c>
      <c r="F84" s="335" t="s">
        <v>862</v>
      </c>
      <c r="G84" s="335" t="s">
        <v>864</v>
      </c>
      <c r="H84" s="335">
        <v>13</v>
      </c>
    </row>
    <row r="85" spans="1:8">
      <c r="A85" s="335" t="s">
        <v>1014</v>
      </c>
      <c r="B85" s="335">
        <v>31330</v>
      </c>
      <c r="C85" s="335" t="s">
        <v>895</v>
      </c>
      <c r="D85" s="336">
        <v>31330</v>
      </c>
      <c r="E85" s="335" t="s">
        <v>896</v>
      </c>
      <c r="F85" s="335" t="s">
        <v>988</v>
      </c>
      <c r="G85" s="335" t="s">
        <v>861</v>
      </c>
      <c r="H85" s="335">
        <v>17</v>
      </c>
    </row>
    <row r="86" spans="1:8">
      <c r="A86" s="335" t="s">
        <v>1015</v>
      </c>
      <c r="B86" s="335">
        <v>110000</v>
      </c>
      <c r="C86" s="335" t="s">
        <v>895</v>
      </c>
      <c r="D86" s="336">
        <v>110000</v>
      </c>
      <c r="E86" s="335" t="s">
        <v>904</v>
      </c>
      <c r="F86" s="335" t="s">
        <v>868</v>
      </c>
      <c r="G86" s="335" t="s">
        <v>861</v>
      </c>
      <c r="H86" s="335">
        <v>5</v>
      </c>
    </row>
    <row r="87" spans="1:8">
      <c r="A87" s="335" t="s">
        <v>1016</v>
      </c>
      <c r="B87" s="335">
        <v>81000</v>
      </c>
      <c r="C87" s="335" t="s">
        <v>895</v>
      </c>
      <c r="D87" s="336">
        <v>81000</v>
      </c>
      <c r="E87" s="335" t="s">
        <v>955</v>
      </c>
      <c r="F87" s="335" t="s">
        <v>865</v>
      </c>
      <c r="G87" s="335" t="s">
        <v>867</v>
      </c>
      <c r="H87" s="335">
        <v>13</v>
      </c>
    </row>
    <row r="88" spans="1:8">
      <c r="A88" s="335" t="s">
        <v>1017</v>
      </c>
      <c r="B88" s="335">
        <v>40000</v>
      </c>
      <c r="C88" s="335" t="s">
        <v>895</v>
      </c>
      <c r="D88" s="336">
        <v>40000</v>
      </c>
      <c r="E88" s="335" t="s">
        <v>896</v>
      </c>
      <c r="F88" s="335" t="s">
        <v>868</v>
      </c>
      <c r="G88" s="335" t="s">
        <v>861</v>
      </c>
      <c r="H88" s="335">
        <v>7</v>
      </c>
    </row>
    <row r="89" spans="1:8">
      <c r="A89" s="335" t="s">
        <v>1018</v>
      </c>
      <c r="B89" s="335">
        <v>42000</v>
      </c>
      <c r="C89" s="335" t="s">
        <v>964</v>
      </c>
      <c r="D89" s="336">
        <v>41301.183967273726</v>
      </c>
      <c r="E89" s="335" t="s">
        <v>896</v>
      </c>
      <c r="F89" s="335" t="s">
        <v>859</v>
      </c>
      <c r="G89" s="335" t="s">
        <v>861</v>
      </c>
      <c r="H89" s="335">
        <v>12</v>
      </c>
    </row>
    <row r="90" spans="1:8">
      <c r="A90" s="335" t="s">
        <v>1019</v>
      </c>
      <c r="B90" s="335">
        <v>125000</v>
      </c>
      <c r="C90" s="335" t="s">
        <v>895</v>
      </c>
      <c r="D90" s="336">
        <v>125000</v>
      </c>
      <c r="E90" s="335" t="s">
        <v>914</v>
      </c>
      <c r="F90" s="335" t="s">
        <v>868</v>
      </c>
      <c r="G90" s="335" t="s">
        <v>861</v>
      </c>
      <c r="H90" s="335">
        <v>18</v>
      </c>
    </row>
    <row r="91" spans="1:8">
      <c r="A91" s="335" t="s">
        <v>1020</v>
      </c>
      <c r="B91" s="335">
        <v>36000</v>
      </c>
      <c r="C91" s="335" t="s">
        <v>895</v>
      </c>
      <c r="D91" s="336">
        <v>36000</v>
      </c>
      <c r="E91" s="335" t="s">
        <v>909</v>
      </c>
      <c r="F91" s="335" t="s">
        <v>868</v>
      </c>
      <c r="G91" s="335" t="s">
        <v>861</v>
      </c>
      <c r="H91" s="335">
        <v>13</v>
      </c>
    </row>
    <row r="92" spans="1:8">
      <c r="A92" s="335" t="s">
        <v>1021</v>
      </c>
      <c r="B92" s="335">
        <v>144000</v>
      </c>
      <c r="C92" s="335" t="s">
        <v>925</v>
      </c>
      <c r="D92" s="336">
        <v>2564.3400029917298</v>
      </c>
      <c r="E92" s="335" t="s">
        <v>955</v>
      </c>
      <c r="F92" s="335" t="s">
        <v>862</v>
      </c>
      <c r="G92" s="335" t="s">
        <v>864</v>
      </c>
      <c r="H92" s="335">
        <v>3</v>
      </c>
    </row>
    <row r="93" spans="1:8">
      <c r="A93" s="335" t="s">
        <v>1022</v>
      </c>
      <c r="B93" s="335">
        <v>75000</v>
      </c>
      <c r="C93" s="335" t="s">
        <v>895</v>
      </c>
      <c r="D93" s="336">
        <v>75000</v>
      </c>
      <c r="E93" s="335" t="s">
        <v>896</v>
      </c>
      <c r="F93" s="335" t="s">
        <v>868</v>
      </c>
      <c r="G93" s="335" t="s">
        <v>861</v>
      </c>
      <c r="H93" s="335">
        <v>5</v>
      </c>
    </row>
    <row r="94" spans="1:8">
      <c r="A94" s="335" t="s">
        <v>1023</v>
      </c>
      <c r="B94" s="335">
        <v>95000</v>
      </c>
      <c r="C94" s="335" t="s">
        <v>895</v>
      </c>
      <c r="D94" s="336">
        <v>95000</v>
      </c>
      <c r="E94" s="335" t="s">
        <v>1024</v>
      </c>
      <c r="F94" s="335" t="s">
        <v>868</v>
      </c>
      <c r="G94" s="335" t="s">
        <v>861</v>
      </c>
      <c r="H94" s="335">
        <v>11</v>
      </c>
    </row>
    <row r="95" spans="1:8">
      <c r="A95" s="335" t="s">
        <v>1025</v>
      </c>
      <c r="B95" s="335">
        <v>24000</v>
      </c>
      <c r="C95" s="335" t="s">
        <v>895</v>
      </c>
      <c r="D95" s="336">
        <v>24000</v>
      </c>
      <c r="E95" s="335" t="s">
        <v>909</v>
      </c>
      <c r="F95" s="335" t="s">
        <v>868</v>
      </c>
      <c r="G95" s="335" t="s">
        <v>861</v>
      </c>
      <c r="H95" s="335">
        <v>9</v>
      </c>
    </row>
    <row r="96" spans="1:8">
      <c r="A96" s="335" t="s">
        <v>1026</v>
      </c>
      <c r="B96" s="335">
        <v>91000</v>
      </c>
      <c r="C96" s="335" t="s">
        <v>895</v>
      </c>
      <c r="D96" s="336">
        <v>91000</v>
      </c>
      <c r="E96" s="335" t="s">
        <v>909</v>
      </c>
      <c r="F96" s="335" t="s">
        <v>868</v>
      </c>
      <c r="G96" s="335" t="s">
        <v>861</v>
      </c>
      <c r="H96" s="335">
        <v>6</v>
      </c>
    </row>
    <row r="97" spans="1:8">
      <c r="A97" s="335" t="s">
        <v>1027</v>
      </c>
      <c r="B97" s="335">
        <v>40000</v>
      </c>
      <c r="C97" s="335" t="s">
        <v>895</v>
      </c>
      <c r="D97" s="336">
        <v>40000</v>
      </c>
      <c r="E97" s="335" t="s">
        <v>896</v>
      </c>
      <c r="F97" s="335" t="s">
        <v>868</v>
      </c>
      <c r="G97" s="335" t="s">
        <v>861</v>
      </c>
      <c r="H97" s="335">
        <v>8</v>
      </c>
    </row>
    <row r="98" spans="1:8">
      <c r="A98" s="335" t="s">
        <v>1028</v>
      </c>
      <c r="B98" s="335">
        <v>57000</v>
      </c>
      <c r="C98" s="335" t="s">
        <v>895</v>
      </c>
      <c r="D98" s="336">
        <v>57000</v>
      </c>
      <c r="E98" s="335" t="s">
        <v>909</v>
      </c>
      <c r="F98" s="335" t="s">
        <v>868</v>
      </c>
      <c r="G98" s="335" t="s">
        <v>861</v>
      </c>
      <c r="H98" s="335">
        <v>12</v>
      </c>
    </row>
    <row r="99" spans="1:8">
      <c r="A99" s="335" t="s">
        <v>1029</v>
      </c>
      <c r="B99" s="335">
        <v>74000</v>
      </c>
      <c r="C99" s="335" t="s">
        <v>895</v>
      </c>
      <c r="D99" s="336">
        <v>74000</v>
      </c>
      <c r="E99" s="335" t="s">
        <v>955</v>
      </c>
      <c r="F99" s="335" t="s">
        <v>868</v>
      </c>
      <c r="G99" s="335" t="s">
        <v>861</v>
      </c>
      <c r="H99" s="335">
        <v>12</v>
      </c>
    </row>
    <row r="100" spans="1:8">
      <c r="A100" s="335" t="s">
        <v>1030</v>
      </c>
      <c r="B100" s="335">
        <v>80000</v>
      </c>
      <c r="C100" s="335" t="s">
        <v>895</v>
      </c>
      <c r="D100" s="336">
        <v>80000</v>
      </c>
      <c r="E100" s="335" t="s">
        <v>896</v>
      </c>
      <c r="F100" s="335" t="s">
        <v>868</v>
      </c>
      <c r="G100" s="335" t="s">
        <v>861</v>
      </c>
      <c r="H100" s="335">
        <v>20</v>
      </c>
    </row>
    <row r="101" spans="1:8">
      <c r="A101" s="335" t="s">
        <v>1031</v>
      </c>
      <c r="B101" s="335">
        <v>90000</v>
      </c>
      <c r="C101" s="335" t="s">
        <v>895</v>
      </c>
      <c r="D101" s="336">
        <v>90000</v>
      </c>
      <c r="E101" s="335" t="s">
        <v>920</v>
      </c>
      <c r="F101" s="335" t="s">
        <v>868</v>
      </c>
      <c r="G101" s="335" t="s">
        <v>861</v>
      </c>
      <c r="H101" s="335">
        <v>18</v>
      </c>
    </row>
    <row r="102" spans="1:8">
      <c r="A102" s="335" t="s">
        <v>1032</v>
      </c>
      <c r="B102" s="335">
        <v>21000</v>
      </c>
      <c r="C102" s="335" t="s">
        <v>895</v>
      </c>
      <c r="D102" s="336">
        <v>21000</v>
      </c>
      <c r="E102" s="335" t="s">
        <v>896</v>
      </c>
      <c r="F102" s="335" t="s">
        <v>1033</v>
      </c>
      <c r="G102" s="335" t="s">
        <v>864</v>
      </c>
      <c r="H102" s="335">
        <v>16</v>
      </c>
    </row>
    <row r="103" spans="1:8">
      <c r="A103" s="335" t="s">
        <v>1034</v>
      </c>
      <c r="B103" s="335">
        <v>52000</v>
      </c>
      <c r="C103" s="335" t="s">
        <v>895</v>
      </c>
      <c r="D103" s="336">
        <v>52000</v>
      </c>
      <c r="E103" s="335" t="s">
        <v>909</v>
      </c>
      <c r="F103" s="335" t="s">
        <v>868</v>
      </c>
      <c r="G103" s="335" t="s">
        <v>861</v>
      </c>
      <c r="H103" s="335">
        <v>11</v>
      </c>
    </row>
    <row r="104" spans="1:8">
      <c r="A104" s="335" t="s">
        <v>1035</v>
      </c>
      <c r="B104" s="335">
        <v>19200</v>
      </c>
      <c r="C104" s="335" t="s">
        <v>895</v>
      </c>
      <c r="D104" s="336">
        <v>19200</v>
      </c>
      <c r="E104" s="335" t="s">
        <v>896</v>
      </c>
      <c r="F104" s="335" t="s">
        <v>1036</v>
      </c>
      <c r="G104" s="335" t="s">
        <v>861</v>
      </c>
      <c r="H104" s="335">
        <v>17</v>
      </c>
    </row>
    <row r="105" spans="1:8">
      <c r="A105" s="335" t="s">
        <v>1037</v>
      </c>
      <c r="B105" s="335">
        <v>36000</v>
      </c>
      <c r="C105" s="335" t="s">
        <v>895</v>
      </c>
      <c r="D105" s="336">
        <v>36000</v>
      </c>
      <c r="E105" s="335" t="s">
        <v>896</v>
      </c>
      <c r="F105" s="335" t="s">
        <v>868</v>
      </c>
      <c r="G105" s="335" t="s">
        <v>861</v>
      </c>
      <c r="H105" s="335">
        <v>8</v>
      </c>
    </row>
    <row r="106" spans="1:8">
      <c r="A106" s="335" t="s">
        <v>1038</v>
      </c>
      <c r="B106" s="335">
        <v>57400</v>
      </c>
      <c r="C106" s="335" t="s">
        <v>895</v>
      </c>
      <c r="D106" s="336">
        <v>57400</v>
      </c>
      <c r="E106" s="335" t="s">
        <v>896</v>
      </c>
      <c r="F106" s="335" t="s">
        <v>868</v>
      </c>
      <c r="G106" s="335" t="s">
        <v>861</v>
      </c>
      <c r="H106" s="335">
        <v>12</v>
      </c>
    </row>
    <row r="107" spans="1:8">
      <c r="A107" s="335" t="s">
        <v>1039</v>
      </c>
      <c r="B107" s="335">
        <v>66000</v>
      </c>
      <c r="C107" s="335" t="s">
        <v>895</v>
      </c>
      <c r="D107" s="336">
        <v>66000</v>
      </c>
      <c r="E107" s="335" t="s">
        <v>896</v>
      </c>
      <c r="F107" s="335" t="s">
        <v>868</v>
      </c>
      <c r="G107" s="335" t="s">
        <v>861</v>
      </c>
      <c r="H107" s="335">
        <v>6</v>
      </c>
    </row>
    <row r="108" spans="1:8">
      <c r="A108" s="335" t="s">
        <v>1040</v>
      </c>
      <c r="B108" s="335">
        <v>35000</v>
      </c>
      <c r="C108" s="335" t="s">
        <v>908</v>
      </c>
      <c r="D108" s="336">
        <v>44463.980364706273</v>
      </c>
      <c r="E108" s="335" t="s">
        <v>909</v>
      </c>
      <c r="F108" s="335" t="s">
        <v>1041</v>
      </c>
      <c r="G108" s="335" t="s">
        <v>867</v>
      </c>
      <c r="H108" s="335">
        <v>7</v>
      </c>
    </row>
    <row r="109" spans="1:8">
      <c r="A109" s="335" t="s">
        <v>1042</v>
      </c>
      <c r="B109" s="335">
        <v>85000</v>
      </c>
      <c r="C109" s="335" t="s">
        <v>895</v>
      </c>
      <c r="D109" s="336">
        <v>85000</v>
      </c>
      <c r="E109" s="335" t="s">
        <v>896</v>
      </c>
      <c r="F109" s="335" t="s">
        <v>868</v>
      </c>
      <c r="G109" s="335" t="s">
        <v>861</v>
      </c>
      <c r="H109" s="335">
        <v>5</v>
      </c>
    </row>
    <row r="110" spans="1:8">
      <c r="A110" s="335" t="s">
        <v>1043</v>
      </c>
      <c r="B110" s="335">
        <v>50000</v>
      </c>
      <c r="C110" s="335" t="s">
        <v>895</v>
      </c>
      <c r="D110" s="336">
        <v>50000</v>
      </c>
      <c r="E110" s="335" t="s">
        <v>920</v>
      </c>
      <c r="F110" s="335" t="s">
        <v>868</v>
      </c>
      <c r="G110" s="335" t="s">
        <v>861</v>
      </c>
      <c r="H110" s="335">
        <v>7</v>
      </c>
    </row>
    <row r="111" spans="1:8">
      <c r="A111" s="335" t="s">
        <v>1044</v>
      </c>
      <c r="B111" s="335">
        <v>58000</v>
      </c>
      <c r="C111" s="335" t="s">
        <v>895</v>
      </c>
      <c r="D111" s="336">
        <v>58000</v>
      </c>
      <c r="E111" s="335" t="s">
        <v>909</v>
      </c>
      <c r="F111" s="335" t="s">
        <v>868</v>
      </c>
      <c r="G111" s="335" t="s">
        <v>861</v>
      </c>
      <c r="H111" s="335">
        <v>14</v>
      </c>
    </row>
    <row r="112" spans="1:8">
      <c r="A112" s="335" t="s">
        <v>1045</v>
      </c>
      <c r="B112" s="335">
        <v>37900</v>
      </c>
      <c r="C112" s="335" t="s">
        <v>895</v>
      </c>
      <c r="D112" s="336">
        <v>37900</v>
      </c>
      <c r="E112" s="335" t="s">
        <v>918</v>
      </c>
      <c r="F112" s="335" t="s">
        <v>868</v>
      </c>
      <c r="G112" s="335" t="s">
        <v>861</v>
      </c>
      <c r="H112" s="335">
        <v>18</v>
      </c>
    </row>
    <row r="113" spans="1:8">
      <c r="A113" s="335" t="s">
        <v>1046</v>
      </c>
      <c r="B113" s="335">
        <v>48000</v>
      </c>
      <c r="C113" s="335" t="s">
        <v>895</v>
      </c>
      <c r="D113" s="336">
        <v>48000</v>
      </c>
      <c r="E113" s="335" t="s">
        <v>909</v>
      </c>
      <c r="F113" s="335" t="s">
        <v>1000</v>
      </c>
      <c r="G113" s="335" t="s">
        <v>864</v>
      </c>
      <c r="H113" s="335">
        <v>1</v>
      </c>
    </row>
    <row r="114" spans="1:8">
      <c r="A114" s="335" t="s">
        <v>1047</v>
      </c>
      <c r="B114" s="335">
        <v>67000</v>
      </c>
      <c r="C114" s="335" t="s">
        <v>895</v>
      </c>
      <c r="D114" s="336">
        <v>67000</v>
      </c>
      <c r="E114" s="335" t="s">
        <v>896</v>
      </c>
      <c r="F114" s="335" t="s">
        <v>868</v>
      </c>
      <c r="G114" s="335" t="s">
        <v>861</v>
      </c>
      <c r="H114" s="335">
        <v>13</v>
      </c>
    </row>
    <row r="115" spans="1:8">
      <c r="A115" s="335" t="s">
        <v>1048</v>
      </c>
      <c r="B115" s="335">
        <v>85000</v>
      </c>
      <c r="C115" s="335" t="s">
        <v>895</v>
      </c>
      <c r="D115" s="336">
        <v>85000</v>
      </c>
      <c r="E115" s="335" t="s">
        <v>898</v>
      </c>
      <c r="F115" s="335" t="s">
        <v>1000</v>
      </c>
      <c r="G115" s="335" t="s">
        <v>864</v>
      </c>
      <c r="H115" s="335">
        <v>15</v>
      </c>
    </row>
    <row r="116" spans="1:8">
      <c r="A116" s="335" t="s">
        <v>1049</v>
      </c>
      <c r="B116" s="335">
        <v>56160</v>
      </c>
      <c r="C116" s="335" t="s">
        <v>895</v>
      </c>
      <c r="D116" s="336">
        <v>56160</v>
      </c>
      <c r="E116" s="335" t="s">
        <v>896</v>
      </c>
      <c r="F116" s="335" t="s">
        <v>868</v>
      </c>
      <c r="G116" s="335" t="s">
        <v>861</v>
      </c>
      <c r="H116" s="335">
        <v>7</v>
      </c>
    </row>
    <row r="117" spans="1:8">
      <c r="A117" s="335" t="s">
        <v>1050</v>
      </c>
      <c r="B117" s="335">
        <v>24000</v>
      </c>
      <c r="C117" s="335" t="s">
        <v>895</v>
      </c>
      <c r="D117" s="336">
        <v>24000</v>
      </c>
      <c r="E117" s="335" t="s">
        <v>909</v>
      </c>
      <c r="F117" s="335" t="s">
        <v>1051</v>
      </c>
      <c r="G117" s="335" t="s">
        <v>861</v>
      </c>
      <c r="H117" s="335">
        <v>17</v>
      </c>
    </row>
    <row r="118" spans="1:8">
      <c r="A118" s="335" t="s">
        <v>1052</v>
      </c>
      <c r="B118" s="335">
        <v>52000</v>
      </c>
      <c r="C118" s="335" t="s">
        <v>895</v>
      </c>
      <c r="D118" s="336">
        <v>52000</v>
      </c>
      <c r="E118" s="335" t="s">
        <v>896</v>
      </c>
      <c r="F118" s="335" t="s">
        <v>868</v>
      </c>
      <c r="G118" s="335" t="s">
        <v>861</v>
      </c>
      <c r="H118" s="335">
        <v>14</v>
      </c>
    </row>
    <row r="119" spans="1:8">
      <c r="A119" s="335" t="s">
        <v>1053</v>
      </c>
      <c r="B119" s="335">
        <v>60000</v>
      </c>
      <c r="C119" s="335" t="s">
        <v>964</v>
      </c>
      <c r="D119" s="336">
        <v>59001.691381819612</v>
      </c>
      <c r="E119" s="335" t="s">
        <v>896</v>
      </c>
      <c r="F119" s="335" t="s">
        <v>859</v>
      </c>
      <c r="G119" s="335" t="s">
        <v>861</v>
      </c>
      <c r="H119" s="335">
        <v>6</v>
      </c>
    </row>
    <row r="120" spans="1:8">
      <c r="A120" s="335" t="s">
        <v>1054</v>
      </c>
      <c r="B120" s="335">
        <v>70000</v>
      </c>
      <c r="C120" s="335" t="s">
        <v>895</v>
      </c>
      <c r="D120" s="336">
        <v>70000</v>
      </c>
      <c r="E120" s="335" t="s">
        <v>918</v>
      </c>
      <c r="F120" s="335" t="s">
        <v>868</v>
      </c>
      <c r="G120" s="335" t="s">
        <v>861</v>
      </c>
      <c r="H120" s="335">
        <v>4</v>
      </c>
    </row>
    <row r="121" spans="1:8">
      <c r="A121" s="335" t="s">
        <v>1055</v>
      </c>
      <c r="B121" s="335">
        <v>50000</v>
      </c>
      <c r="C121" s="335" t="s">
        <v>895</v>
      </c>
      <c r="D121" s="336">
        <v>50000</v>
      </c>
      <c r="E121" s="335" t="s">
        <v>920</v>
      </c>
      <c r="F121" s="335" t="s">
        <v>868</v>
      </c>
      <c r="G121" s="335" t="s">
        <v>861</v>
      </c>
      <c r="H121" s="335">
        <v>8</v>
      </c>
    </row>
    <row r="122" spans="1:8">
      <c r="A122" s="335" t="s">
        <v>1056</v>
      </c>
      <c r="B122" s="335">
        <v>2300000</v>
      </c>
      <c r="C122" s="335" t="s">
        <v>925</v>
      </c>
      <c r="D122" s="336">
        <v>40958.208381117904</v>
      </c>
      <c r="E122" s="335" t="s">
        <v>896</v>
      </c>
      <c r="F122" s="335" t="s">
        <v>862</v>
      </c>
      <c r="G122" s="335" t="s">
        <v>864</v>
      </c>
      <c r="H122" s="335">
        <v>6</v>
      </c>
    </row>
    <row r="123" spans="1:8">
      <c r="A123" s="335" t="s">
        <v>1057</v>
      </c>
      <c r="B123" s="335">
        <v>80000</v>
      </c>
      <c r="C123" s="335" t="s">
        <v>895</v>
      </c>
      <c r="D123" s="336">
        <v>80000</v>
      </c>
      <c r="E123" s="335" t="s">
        <v>896</v>
      </c>
      <c r="F123" s="335" t="s">
        <v>868</v>
      </c>
      <c r="G123" s="335" t="s">
        <v>861</v>
      </c>
      <c r="H123" s="335">
        <v>4</v>
      </c>
    </row>
    <row r="124" spans="1:8">
      <c r="A124" s="335" t="s">
        <v>1058</v>
      </c>
      <c r="B124" s="335">
        <v>128000</v>
      </c>
      <c r="C124" s="335" t="s">
        <v>895</v>
      </c>
      <c r="D124" s="336">
        <v>128000</v>
      </c>
      <c r="E124" s="335" t="s">
        <v>909</v>
      </c>
      <c r="F124" s="335" t="s">
        <v>868</v>
      </c>
      <c r="G124" s="335" t="s">
        <v>861</v>
      </c>
      <c r="H124" s="335">
        <v>14</v>
      </c>
    </row>
    <row r="125" spans="1:8">
      <c r="A125" s="335" t="s">
        <v>1059</v>
      </c>
      <c r="B125" s="335">
        <v>44000</v>
      </c>
      <c r="C125" s="335" t="s">
        <v>895</v>
      </c>
      <c r="D125" s="336">
        <v>44000</v>
      </c>
      <c r="E125" s="335" t="s">
        <v>909</v>
      </c>
      <c r="F125" s="335" t="s">
        <v>868</v>
      </c>
      <c r="G125" s="335" t="s">
        <v>861</v>
      </c>
      <c r="H125" s="335">
        <v>15</v>
      </c>
    </row>
    <row r="126" spans="1:8">
      <c r="A126" s="335" t="s">
        <v>1060</v>
      </c>
      <c r="B126" s="335">
        <v>65000</v>
      </c>
      <c r="C126" s="335" t="s">
        <v>895</v>
      </c>
      <c r="D126" s="336">
        <v>65000</v>
      </c>
      <c r="E126" s="335" t="s">
        <v>918</v>
      </c>
      <c r="F126" s="335" t="s">
        <v>868</v>
      </c>
      <c r="G126" s="335" t="s">
        <v>861</v>
      </c>
      <c r="H126" s="335">
        <v>7</v>
      </c>
    </row>
    <row r="127" spans="1:8">
      <c r="A127" s="335" t="s">
        <v>1061</v>
      </c>
      <c r="B127" s="335">
        <v>36000</v>
      </c>
      <c r="C127" s="335" t="s">
        <v>895</v>
      </c>
      <c r="D127" s="336">
        <v>36000</v>
      </c>
      <c r="E127" s="335" t="s">
        <v>918</v>
      </c>
      <c r="F127" s="335" t="s">
        <v>1062</v>
      </c>
      <c r="G127" s="335" t="s">
        <v>864</v>
      </c>
      <c r="H127" s="335">
        <v>7</v>
      </c>
    </row>
    <row r="128" spans="1:8">
      <c r="A128" s="335" t="s">
        <v>1063</v>
      </c>
      <c r="B128" s="335">
        <v>12000</v>
      </c>
      <c r="C128" s="335" t="s">
        <v>895</v>
      </c>
      <c r="D128" s="336">
        <v>12000</v>
      </c>
      <c r="E128" s="335" t="s">
        <v>955</v>
      </c>
      <c r="F128" s="335" t="s">
        <v>902</v>
      </c>
      <c r="G128" s="335" t="s">
        <v>864</v>
      </c>
      <c r="H128" s="335">
        <v>18</v>
      </c>
    </row>
    <row r="129" spans="1:8">
      <c r="A129" s="335" t="s">
        <v>1064</v>
      </c>
      <c r="B129" s="335">
        <v>28159</v>
      </c>
      <c r="C129" s="335" t="s">
        <v>951</v>
      </c>
      <c r="D129" s="336">
        <v>44383.603963142654</v>
      </c>
      <c r="E129" s="335" t="s">
        <v>896</v>
      </c>
      <c r="F129" s="335" t="s">
        <v>865</v>
      </c>
      <c r="G129" s="335" t="s">
        <v>867</v>
      </c>
      <c r="H129" s="335">
        <v>6</v>
      </c>
    </row>
    <row r="130" spans="1:8">
      <c r="A130" s="335" t="s">
        <v>1065</v>
      </c>
      <c r="B130" s="335">
        <v>45000</v>
      </c>
      <c r="C130" s="335" t="s">
        <v>895</v>
      </c>
      <c r="D130" s="336">
        <v>45000</v>
      </c>
      <c r="E130" s="335" t="s">
        <v>896</v>
      </c>
      <c r="F130" s="335" t="s">
        <v>868</v>
      </c>
      <c r="G130" s="335" t="s">
        <v>861</v>
      </c>
      <c r="H130" s="335">
        <v>8</v>
      </c>
    </row>
    <row r="131" spans="1:8">
      <c r="A131" s="335" t="s">
        <v>1066</v>
      </c>
      <c r="B131" s="335">
        <v>54000</v>
      </c>
      <c r="C131" s="335" t="s">
        <v>895</v>
      </c>
      <c r="D131" s="336">
        <v>54000</v>
      </c>
      <c r="E131" s="335" t="s">
        <v>896</v>
      </c>
      <c r="F131" s="335" t="s">
        <v>868</v>
      </c>
      <c r="G131" s="335" t="s">
        <v>861</v>
      </c>
      <c r="H131" s="335">
        <v>13</v>
      </c>
    </row>
    <row r="132" spans="1:8">
      <c r="A132" s="335" t="s">
        <v>1067</v>
      </c>
      <c r="B132" s="335">
        <v>70000</v>
      </c>
      <c r="C132" s="335" t="s">
        <v>951</v>
      </c>
      <c r="D132" s="336">
        <v>110332.47904470989</v>
      </c>
      <c r="E132" s="335" t="s">
        <v>909</v>
      </c>
      <c r="F132" s="335" t="s">
        <v>865</v>
      </c>
      <c r="G132" s="335" t="s">
        <v>867</v>
      </c>
      <c r="H132" s="335">
        <v>7</v>
      </c>
    </row>
    <row r="133" spans="1:8">
      <c r="A133" s="335" t="s">
        <v>1068</v>
      </c>
      <c r="B133" s="335">
        <v>71000</v>
      </c>
      <c r="C133" s="335" t="s">
        <v>895</v>
      </c>
      <c r="D133" s="336">
        <v>71000</v>
      </c>
      <c r="E133" s="335" t="s">
        <v>896</v>
      </c>
      <c r="F133" s="335" t="s">
        <v>868</v>
      </c>
      <c r="G133" s="335" t="s">
        <v>861</v>
      </c>
      <c r="H133" s="335">
        <v>7</v>
      </c>
    </row>
    <row r="134" spans="1:8">
      <c r="A134" s="335" t="s">
        <v>1069</v>
      </c>
      <c r="B134" s="335">
        <v>800000</v>
      </c>
      <c r="C134" s="335" t="s">
        <v>925</v>
      </c>
      <c r="D134" s="336">
        <v>14246.333349954055</v>
      </c>
      <c r="E134" s="335" t="s">
        <v>909</v>
      </c>
      <c r="F134" s="335" t="s">
        <v>862</v>
      </c>
      <c r="G134" s="335" t="s">
        <v>864</v>
      </c>
      <c r="H134" s="335">
        <v>2</v>
      </c>
    </row>
    <row r="135" spans="1:8">
      <c r="A135" s="335" t="s">
        <v>1070</v>
      </c>
      <c r="B135" s="335">
        <v>70000</v>
      </c>
      <c r="C135" s="335" t="s">
        <v>964</v>
      </c>
      <c r="D135" s="336">
        <v>68835.306612122877</v>
      </c>
      <c r="E135" s="335" t="s">
        <v>909</v>
      </c>
      <c r="F135" s="335" t="s">
        <v>859</v>
      </c>
      <c r="G135" s="335" t="s">
        <v>861</v>
      </c>
      <c r="H135" s="335">
        <v>19</v>
      </c>
    </row>
    <row r="136" spans="1:8">
      <c r="A136" s="335" t="s">
        <v>1071</v>
      </c>
      <c r="B136" s="335">
        <v>50000</v>
      </c>
      <c r="C136" s="335" t="s">
        <v>964</v>
      </c>
      <c r="D136" s="336">
        <v>49168.076151516347</v>
      </c>
      <c r="E136" s="335" t="s">
        <v>909</v>
      </c>
      <c r="F136" s="335" t="s">
        <v>859</v>
      </c>
      <c r="G136" s="335" t="s">
        <v>861</v>
      </c>
      <c r="H136" s="335">
        <v>4</v>
      </c>
    </row>
    <row r="137" spans="1:8">
      <c r="A137" s="335" t="s">
        <v>1072</v>
      </c>
      <c r="B137" s="335">
        <v>40000</v>
      </c>
      <c r="C137" s="335" t="s">
        <v>895</v>
      </c>
      <c r="D137" s="336">
        <v>40000</v>
      </c>
      <c r="E137" s="335" t="s">
        <v>896</v>
      </c>
      <c r="F137" s="335" t="s">
        <v>868</v>
      </c>
      <c r="G137" s="335" t="s">
        <v>861</v>
      </c>
      <c r="H137" s="335">
        <v>8</v>
      </c>
    </row>
    <row r="138" spans="1:8">
      <c r="A138" s="335" t="s">
        <v>1073</v>
      </c>
      <c r="B138" s="335">
        <v>62000</v>
      </c>
      <c r="C138" s="335" t="s">
        <v>964</v>
      </c>
      <c r="D138" s="336">
        <v>60968.414427880263</v>
      </c>
      <c r="E138" s="335" t="s">
        <v>896</v>
      </c>
      <c r="F138" s="335" t="s">
        <v>859</v>
      </c>
      <c r="G138" s="335" t="s">
        <v>861</v>
      </c>
      <c r="H138" s="335">
        <v>7</v>
      </c>
    </row>
    <row r="139" spans="1:8">
      <c r="A139" s="335" t="s">
        <v>1074</v>
      </c>
      <c r="B139" s="335">
        <v>336000</v>
      </c>
      <c r="C139" s="335" t="s">
        <v>925</v>
      </c>
      <c r="D139" s="336">
        <v>5983.4600069807029</v>
      </c>
      <c r="E139" s="335" t="s">
        <v>932</v>
      </c>
      <c r="F139" s="335" t="s">
        <v>862</v>
      </c>
      <c r="G139" s="335" t="s">
        <v>864</v>
      </c>
      <c r="H139" s="335">
        <v>13</v>
      </c>
    </row>
    <row r="140" spans="1:8">
      <c r="A140" s="335" t="s">
        <v>1075</v>
      </c>
      <c r="B140" s="335">
        <v>53000</v>
      </c>
      <c r="C140" s="335" t="s">
        <v>895</v>
      </c>
      <c r="D140" s="336">
        <v>53000</v>
      </c>
      <c r="E140" s="335" t="s">
        <v>896</v>
      </c>
      <c r="F140" s="335" t="s">
        <v>868</v>
      </c>
      <c r="G140" s="335" t="s">
        <v>861</v>
      </c>
      <c r="H140" s="335">
        <v>16</v>
      </c>
    </row>
    <row r="141" spans="1:8">
      <c r="A141" s="335" t="s">
        <v>1076</v>
      </c>
      <c r="B141" s="335">
        <v>104000</v>
      </c>
      <c r="C141" s="335" t="s">
        <v>895</v>
      </c>
      <c r="D141" s="336">
        <v>104000</v>
      </c>
      <c r="E141" s="335" t="s">
        <v>1024</v>
      </c>
      <c r="F141" s="335" t="s">
        <v>868</v>
      </c>
      <c r="G141" s="335" t="s">
        <v>861</v>
      </c>
      <c r="H141" s="335">
        <v>2</v>
      </c>
    </row>
    <row r="142" spans="1:8">
      <c r="A142" s="335" t="s">
        <v>1077</v>
      </c>
      <c r="B142" s="335">
        <v>57000</v>
      </c>
      <c r="C142" s="335" t="s">
        <v>895</v>
      </c>
      <c r="D142" s="336">
        <v>57000</v>
      </c>
      <c r="E142" s="335" t="s">
        <v>904</v>
      </c>
      <c r="F142" s="335" t="s">
        <v>868</v>
      </c>
      <c r="G142" s="335" t="s">
        <v>861</v>
      </c>
      <c r="H142" s="335">
        <v>2</v>
      </c>
    </row>
    <row r="143" spans="1:8">
      <c r="A143" s="335" t="s">
        <v>1078</v>
      </c>
      <c r="B143" s="335">
        <v>45000</v>
      </c>
      <c r="C143" s="335" t="s">
        <v>895</v>
      </c>
      <c r="D143" s="336">
        <v>45000</v>
      </c>
      <c r="E143" s="335" t="s">
        <v>896</v>
      </c>
      <c r="F143" s="335" t="s">
        <v>868</v>
      </c>
      <c r="G143" s="335" t="s">
        <v>861</v>
      </c>
      <c r="H143" s="335">
        <v>17</v>
      </c>
    </row>
    <row r="144" spans="1:8">
      <c r="A144" s="335" t="s">
        <v>1079</v>
      </c>
      <c r="B144" s="335">
        <v>92000</v>
      </c>
      <c r="C144" s="335" t="s">
        <v>895</v>
      </c>
      <c r="D144" s="336">
        <v>92000</v>
      </c>
      <c r="E144" s="335" t="s">
        <v>896</v>
      </c>
      <c r="F144" s="335" t="s">
        <v>868</v>
      </c>
      <c r="G144" s="335" t="s">
        <v>861</v>
      </c>
      <c r="H144" s="335">
        <v>13</v>
      </c>
    </row>
    <row r="145" spans="1:8">
      <c r="A145" s="335" t="s">
        <v>1080</v>
      </c>
      <c r="B145" s="335">
        <v>88000</v>
      </c>
      <c r="C145" s="335" t="s">
        <v>895</v>
      </c>
      <c r="D145" s="336">
        <v>88000</v>
      </c>
      <c r="E145" s="335" t="s">
        <v>909</v>
      </c>
      <c r="F145" s="335" t="s">
        <v>868</v>
      </c>
      <c r="G145" s="335" t="s">
        <v>861</v>
      </c>
      <c r="H145" s="335">
        <v>2</v>
      </c>
    </row>
    <row r="146" spans="1:8">
      <c r="A146" s="335" t="s">
        <v>1081</v>
      </c>
      <c r="B146" s="335">
        <v>80000</v>
      </c>
      <c r="C146" s="335" t="s">
        <v>895</v>
      </c>
      <c r="D146" s="336">
        <v>80000</v>
      </c>
      <c r="E146" s="335" t="s">
        <v>896</v>
      </c>
      <c r="F146" s="335" t="s">
        <v>868</v>
      </c>
      <c r="G146" s="335" t="s">
        <v>861</v>
      </c>
      <c r="H146" s="335">
        <v>11</v>
      </c>
    </row>
    <row r="147" spans="1:8">
      <c r="A147" s="335" t="s">
        <v>1082</v>
      </c>
      <c r="B147" s="335">
        <v>69000</v>
      </c>
      <c r="C147" s="335" t="s">
        <v>895</v>
      </c>
      <c r="D147" s="336">
        <v>69000</v>
      </c>
      <c r="E147" s="335" t="s">
        <v>955</v>
      </c>
      <c r="F147" s="335" t="s">
        <v>868</v>
      </c>
      <c r="G147" s="335" t="s">
        <v>861</v>
      </c>
      <c r="H147" s="335">
        <v>2</v>
      </c>
    </row>
    <row r="148" spans="1:8">
      <c r="A148" s="335" t="s">
        <v>1083</v>
      </c>
      <c r="B148" s="335">
        <v>50000</v>
      </c>
      <c r="C148" s="335" t="s">
        <v>895</v>
      </c>
      <c r="D148" s="336">
        <v>50000</v>
      </c>
      <c r="E148" s="335" t="s">
        <v>896</v>
      </c>
      <c r="F148" s="335" t="s">
        <v>1036</v>
      </c>
      <c r="G148" s="335" t="s">
        <v>861</v>
      </c>
      <c r="H148" s="335">
        <v>2</v>
      </c>
    </row>
    <row r="149" spans="1:8">
      <c r="A149" s="335" t="s">
        <v>1084</v>
      </c>
      <c r="B149" s="335">
        <v>35000</v>
      </c>
      <c r="C149" s="335" t="s">
        <v>895</v>
      </c>
      <c r="D149" s="336">
        <v>35000</v>
      </c>
      <c r="E149" s="335" t="s">
        <v>909</v>
      </c>
      <c r="F149" s="335" t="s">
        <v>868</v>
      </c>
      <c r="G149" s="335" t="s">
        <v>861</v>
      </c>
      <c r="H149" s="335">
        <v>17</v>
      </c>
    </row>
    <row r="150" spans="1:8">
      <c r="A150" s="335" t="s">
        <v>1085</v>
      </c>
      <c r="B150" s="335">
        <v>96000</v>
      </c>
      <c r="C150" s="335" t="s">
        <v>895</v>
      </c>
      <c r="D150" s="336">
        <v>96000</v>
      </c>
      <c r="E150" s="335" t="s">
        <v>896</v>
      </c>
      <c r="F150" s="335" t="s">
        <v>868</v>
      </c>
      <c r="G150" s="335" t="s">
        <v>861</v>
      </c>
      <c r="H150" s="335">
        <v>10</v>
      </c>
    </row>
    <row r="151" spans="1:8">
      <c r="A151" s="335" t="s">
        <v>1086</v>
      </c>
      <c r="B151" s="335">
        <v>65000</v>
      </c>
      <c r="C151" s="335" t="s">
        <v>895</v>
      </c>
      <c r="D151" s="336">
        <v>65000</v>
      </c>
      <c r="E151" s="335" t="s">
        <v>918</v>
      </c>
      <c r="F151" s="335" t="s">
        <v>868</v>
      </c>
      <c r="G151" s="335" t="s">
        <v>861</v>
      </c>
      <c r="H151" s="335">
        <v>12</v>
      </c>
    </row>
    <row r="152" spans="1:8">
      <c r="A152" s="335" t="s">
        <v>1087</v>
      </c>
      <c r="B152" s="335">
        <v>37440</v>
      </c>
      <c r="C152" s="335" t="s">
        <v>895</v>
      </c>
      <c r="D152" s="336">
        <v>37440</v>
      </c>
      <c r="E152" s="335" t="s">
        <v>896</v>
      </c>
      <c r="F152" s="335" t="s">
        <v>868</v>
      </c>
      <c r="G152" s="335" t="s">
        <v>861</v>
      </c>
      <c r="H152" s="335">
        <v>9</v>
      </c>
    </row>
    <row r="153" spans="1:8">
      <c r="A153" s="335" t="s">
        <v>1088</v>
      </c>
      <c r="B153" s="335">
        <v>15500</v>
      </c>
      <c r="C153" s="335" t="s">
        <v>895</v>
      </c>
      <c r="D153" s="336">
        <v>15500</v>
      </c>
      <c r="E153" s="335" t="s">
        <v>918</v>
      </c>
      <c r="F153" s="335" t="s">
        <v>1036</v>
      </c>
      <c r="G153" s="335" t="s">
        <v>861</v>
      </c>
      <c r="H153" s="335">
        <v>2</v>
      </c>
    </row>
    <row r="154" spans="1:8">
      <c r="A154" s="335" t="s">
        <v>1089</v>
      </c>
      <c r="B154" s="335">
        <v>90000</v>
      </c>
      <c r="C154" s="335" t="s">
        <v>895</v>
      </c>
      <c r="D154" s="336">
        <v>90000</v>
      </c>
      <c r="E154" s="335" t="s">
        <v>896</v>
      </c>
      <c r="F154" s="335" t="s">
        <v>868</v>
      </c>
      <c r="G154" s="335" t="s">
        <v>861</v>
      </c>
      <c r="H154" s="335">
        <v>4</v>
      </c>
    </row>
    <row r="155" spans="1:8">
      <c r="A155" s="335" t="s">
        <v>1090</v>
      </c>
      <c r="B155" s="335">
        <v>66500</v>
      </c>
      <c r="C155" s="335" t="s">
        <v>895</v>
      </c>
      <c r="D155" s="336">
        <v>66500</v>
      </c>
      <c r="E155" s="335" t="s">
        <v>896</v>
      </c>
      <c r="F155" s="335" t="s">
        <v>868</v>
      </c>
      <c r="G155" s="335" t="s">
        <v>861</v>
      </c>
      <c r="H155" s="335">
        <v>5</v>
      </c>
    </row>
    <row r="156" spans="1:8">
      <c r="A156" s="335" t="s">
        <v>1091</v>
      </c>
      <c r="B156" s="335">
        <v>100000</v>
      </c>
      <c r="C156" s="335" t="s">
        <v>895</v>
      </c>
      <c r="D156" s="336">
        <v>100000</v>
      </c>
      <c r="E156" s="335" t="s">
        <v>918</v>
      </c>
      <c r="F156" s="335" t="s">
        <v>868</v>
      </c>
      <c r="G156" s="335" t="s">
        <v>861</v>
      </c>
      <c r="H156" s="335">
        <v>15</v>
      </c>
    </row>
    <row r="157" spans="1:8">
      <c r="A157" s="335" t="s">
        <v>1092</v>
      </c>
      <c r="B157" s="335">
        <v>32250</v>
      </c>
      <c r="C157" s="335" t="s">
        <v>951</v>
      </c>
      <c r="D157" s="336">
        <v>50831.74927416991</v>
      </c>
      <c r="E157" s="335" t="s">
        <v>909</v>
      </c>
      <c r="F157" s="335" t="s">
        <v>865</v>
      </c>
      <c r="G157" s="335" t="s">
        <v>867</v>
      </c>
      <c r="H157" s="335">
        <v>16</v>
      </c>
    </row>
    <row r="158" spans="1:8">
      <c r="A158" s="335" t="s">
        <v>1093</v>
      </c>
      <c r="B158" s="335">
        <v>420000</v>
      </c>
      <c r="C158" s="335" t="s">
        <v>925</v>
      </c>
      <c r="D158" s="336">
        <v>7479.3250087258784</v>
      </c>
      <c r="E158" s="335" t="s">
        <v>909</v>
      </c>
      <c r="F158" s="335" t="s">
        <v>862</v>
      </c>
      <c r="G158" s="335" t="s">
        <v>864</v>
      </c>
      <c r="H158" s="335">
        <v>16</v>
      </c>
    </row>
    <row r="159" spans="1:8">
      <c r="A159" s="335" t="s">
        <v>1094</v>
      </c>
      <c r="B159" s="335">
        <v>75000</v>
      </c>
      <c r="C159" s="335" t="s">
        <v>895</v>
      </c>
      <c r="D159" s="336">
        <v>75000</v>
      </c>
      <c r="E159" s="335" t="s">
        <v>896</v>
      </c>
      <c r="F159" s="335" t="s">
        <v>868</v>
      </c>
      <c r="G159" s="335" t="s">
        <v>861</v>
      </c>
      <c r="H159" s="335">
        <v>14</v>
      </c>
    </row>
    <row r="160" spans="1:8">
      <c r="A160" s="335" t="s">
        <v>1095</v>
      </c>
      <c r="B160" s="335">
        <v>58000</v>
      </c>
      <c r="C160" s="335" t="s">
        <v>895</v>
      </c>
      <c r="D160" s="336">
        <v>58000</v>
      </c>
      <c r="E160" s="335" t="s">
        <v>909</v>
      </c>
      <c r="F160" s="335" t="s">
        <v>859</v>
      </c>
      <c r="G160" s="335" t="s">
        <v>861</v>
      </c>
      <c r="H160" s="335">
        <v>8</v>
      </c>
    </row>
    <row r="161" spans="1:8">
      <c r="A161" s="335" t="s">
        <v>1096</v>
      </c>
      <c r="B161" s="335">
        <v>55000</v>
      </c>
      <c r="C161" s="335" t="s">
        <v>895</v>
      </c>
      <c r="D161" s="336">
        <v>55000</v>
      </c>
      <c r="E161" s="335" t="s">
        <v>909</v>
      </c>
      <c r="F161" s="335" t="s">
        <v>868</v>
      </c>
      <c r="G161" s="335" t="s">
        <v>861</v>
      </c>
      <c r="H161" s="335">
        <v>1</v>
      </c>
    </row>
    <row r="162" spans="1:8">
      <c r="A162" s="335" t="s">
        <v>1097</v>
      </c>
      <c r="B162" s="335">
        <v>60000</v>
      </c>
      <c r="C162" s="335" t="s">
        <v>895</v>
      </c>
      <c r="D162" s="336">
        <v>60000</v>
      </c>
      <c r="E162" s="335" t="s">
        <v>896</v>
      </c>
      <c r="F162" s="335" t="s">
        <v>868</v>
      </c>
      <c r="G162" s="335" t="s">
        <v>861</v>
      </c>
      <c r="H162" s="335">
        <v>16</v>
      </c>
    </row>
    <row r="163" spans="1:8">
      <c r="A163" s="335" t="s">
        <v>1098</v>
      </c>
      <c r="B163" s="335">
        <v>1300000</v>
      </c>
      <c r="C163" s="335" t="s">
        <v>925</v>
      </c>
      <c r="D163" s="336">
        <v>23150.291693675339</v>
      </c>
      <c r="E163" s="335" t="s">
        <v>909</v>
      </c>
      <c r="F163" s="335" t="s">
        <v>862</v>
      </c>
      <c r="G163" s="335" t="s">
        <v>864</v>
      </c>
      <c r="H163" s="335">
        <v>10</v>
      </c>
    </row>
    <row r="164" spans="1:8">
      <c r="A164" s="335" t="s">
        <v>1099</v>
      </c>
      <c r="B164" s="335">
        <v>107000</v>
      </c>
      <c r="C164" s="335" t="s">
        <v>964</v>
      </c>
      <c r="D164" s="336">
        <v>105219.68296424497</v>
      </c>
      <c r="E164" s="335" t="s">
        <v>909</v>
      </c>
      <c r="F164" s="335" t="s">
        <v>859</v>
      </c>
      <c r="G164" s="335" t="s">
        <v>861</v>
      </c>
      <c r="H164" s="335">
        <v>13</v>
      </c>
    </row>
    <row r="165" spans="1:8">
      <c r="A165" s="335" t="s">
        <v>1100</v>
      </c>
      <c r="B165" s="335">
        <v>145000</v>
      </c>
      <c r="C165" s="335" t="s">
        <v>895</v>
      </c>
      <c r="D165" s="336">
        <v>145000</v>
      </c>
      <c r="E165" s="335" t="s">
        <v>898</v>
      </c>
      <c r="F165" s="335" t="s">
        <v>930</v>
      </c>
      <c r="G165" s="335" t="s">
        <v>867</v>
      </c>
      <c r="H165" s="335">
        <v>12</v>
      </c>
    </row>
    <row r="166" spans="1:8">
      <c r="A166" s="335" t="s">
        <v>1101</v>
      </c>
      <c r="B166" s="335">
        <v>22880</v>
      </c>
      <c r="C166" s="335" t="s">
        <v>895</v>
      </c>
      <c r="D166" s="336">
        <v>22880</v>
      </c>
      <c r="E166" s="335" t="s">
        <v>918</v>
      </c>
      <c r="F166" s="335" t="s">
        <v>868</v>
      </c>
      <c r="G166" s="335" t="s">
        <v>861</v>
      </c>
      <c r="H166" s="335">
        <v>15</v>
      </c>
    </row>
    <row r="167" spans="1:8">
      <c r="A167" s="335" t="s">
        <v>1102</v>
      </c>
      <c r="B167" s="335">
        <v>80000</v>
      </c>
      <c r="C167" s="335" t="s">
        <v>895</v>
      </c>
      <c r="D167" s="336">
        <v>80000</v>
      </c>
      <c r="E167" s="335" t="s">
        <v>955</v>
      </c>
      <c r="F167" s="335" t="s">
        <v>868</v>
      </c>
      <c r="G167" s="335" t="s">
        <v>861</v>
      </c>
      <c r="H167" s="335">
        <v>19</v>
      </c>
    </row>
    <row r="168" spans="1:8">
      <c r="A168" s="335" t="s">
        <v>1103</v>
      </c>
      <c r="B168" s="335">
        <v>500000</v>
      </c>
      <c r="C168" s="335" t="s">
        <v>925</v>
      </c>
      <c r="D168" s="336">
        <v>8903.9583437212841</v>
      </c>
      <c r="E168" s="335" t="s">
        <v>896</v>
      </c>
      <c r="F168" s="335" t="s">
        <v>862</v>
      </c>
      <c r="G168" s="335" t="s">
        <v>864</v>
      </c>
      <c r="H168" s="335">
        <v>3</v>
      </c>
    </row>
    <row r="169" spans="1:8">
      <c r="A169" s="335" t="s">
        <v>1104</v>
      </c>
      <c r="B169" s="335">
        <v>90000</v>
      </c>
      <c r="C169" s="335" t="s">
        <v>964</v>
      </c>
      <c r="D169" s="336">
        <v>88502.537072729421</v>
      </c>
      <c r="E169" s="335" t="s">
        <v>896</v>
      </c>
      <c r="F169" s="335" t="s">
        <v>859</v>
      </c>
      <c r="G169" s="335" t="s">
        <v>861</v>
      </c>
      <c r="H169" s="335">
        <v>10</v>
      </c>
    </row>
    <row r="170" spans="1:8">
      <c r="A170" s="335" t="s">
        <v>1105</v>
      </c>
      <c r="B170" s="335">
        <v>180000</v>
      </c>
      <c r="C170" s="335" t="s">
        <v>925</v>
      </c>
      <c r="D170" s="336">
        <v>3205.4250037396623</v>
      </c>
      <c r="E170" s="335" t="s">
        <v>896</v>
      </c>
      <c r="F170" s="335" t="s">
        <v>862</v>
      </c>
      <c r="G170" s="335" t="s">
        <v>864</v>
      </c>
      <c r="H170" s="335">
        <v>20</v>
      </c>
    </row>
    <row r="171" spans="1:8">
      <c r="A171" s="335" t="s">
        <v>1106</v>
      </c>
      <c r="B171" s="335">
        <v>46584</v>
      </c>
      <c r="C171" s="335" t="s">
        <v>895</v>
      </c>
      <c r="D171" s="336">
        <v>46584</v>
      </c>
      <c r="E171" s="335" t="s">
        <v>896</v>
      </c>
      <c r="F171" s="335" t="s">
        <v>868</v>
      </c>
      <c r="G171" s="335" t="s">
        <v>861</v>
      </c>
      <c r="H171" s="335">
        <v>6</v>
      </c>
    </row>
    <row r="172" spans="1:8">
      <c r="A172" s="335" t="s">
        <v>1107</v>
      </c>
      <c r="B172" s="335">
        <v>67000</v>
      </c>
      <c r="C172" s="335" t="s">
        <v>895</v>
      </c>
      <c r="D172" s="336">
        <v>67000</v>
      </c>
      <c r="E172" s="335" t="s">
        <v>896</v>
      </c>
      <c r="F172" s="335" t="s">
        <v>868</v>
      </c>
      <c r="G172" s="335" t="s">
        <v>861</v>
      </c>
      <c r="H172" s="335">
        <v>1</v>
      </c>
    </row>
    <row r="173" spans="1:8">
      <c r="A173" s="335" t="s">
        <v>1108</v>
      </c>
      <c r="B173" s="335">
        <v>1100000</v>
      </c>
      <c r="C173" s="335" t="s">
        <v>925</v>
      </c>
      <c r="D173" s="336">
        <v>19588.708356186824</v>
      </c>
      <c r="E173" s="335" t="s">
        <v>909</v>
      </c>
      <c r="F173" s="335" t="s">
        <v>862</v>
      </c>
      <c r="G173" s="335" t="s">
        <v>864</v>
      </c>
      <c r="H173" s="335">
        <v>8</v>
      </c>
    </row>
    <row r="174" spans="1:8">
      <c r="A174" s="335" t="s">
        <v>1109</v>
      </c>
      <c r="B174" s="335">
        <v>92000</v>
      </c>
      <c r="C174" s="335" t="s">
        <v>895</v>
      </c>
      <c r="D174" s="336">
        <v>92000</v>
      </c>
      <c r="E174" s="335" t="s">
        <v>904</v>
      </c>
      <c r="F174" s="335" t="s">
        <v>868</v>
      </c>
      <c r="G174" s="335" t="s">
        <v>861</v>
      </c>
      <c r="H174" s="335">
        <v>15</v>
      </c>
    </row>
    <row r="175" spans="1:8">
      <c r="A175" s="335" t="s">
        <v>1110</v>
      </c>
      <c r="B175" s="335">
        <v>75000</v>
      </c>
      <c r="C175" s="335" t="s">
        <v>895</v>
      </c>
      <c r="D175" s="336">
        <v>75000</v>
      </c>
      <c r="E175" s="335" t="s">
        <v>920</v>
      </c>
      <c r="F175" s="335" t="s">
        <v>868</v>
      </c>
      <c r="G175" s="335" t="s">
        <v>861</v>
      </c>
      <c r="H175" s="335">
        <v>6</v>
      </c>
    </row>
    <row r="176" spans="1:8">
      <c r="A176" s="335" t="s">
        <v>1111</v>
      </c>
      <c r="B176" s="335">
        <v>180000</v>
      </c>
      <c r="C176" s="335" t="s">
        <v>925</v>
      </c>
      <c r="D176" s="336">
        <v>3205.4250037396623</v>
      </c>
      <c r="E176" s="335" t="s">
        <v>896</v>
      </c>
      <c r="F176" s="335" t="s">
        <v>862</v>
      </c>
      <c r="G176" s="335" t="s">
        <v>864</v>
      </c>
      <c r="H176" s="335">
        <v>10</v>
      </c>
    </row>
    <row r="177" spans="1:8">
      <c r="A177" s="335" t="s">
        <v>1112</v>
      </c>
      <c r="B177" s="335">
        <v>18500</v>
      </c>
      <c r="C177" s="335" t="s">
        <v>951</v>
      </c>
      <c r="D177" s="336">
        <v>29159.298033244755</v>
      </c>
      <c r="E177" s="335" t="s">
        <v>909</v>
      </c>
      <c r="F177" s="335" t="s">
        <v>865</v>
      </c>
      <c r="G177" s="335" t="s">
        <v>867</v>
      </c>
      <c r="H177" s="335">
        <v>13</v>
      </c>
    </row>
    <row r="178" spans="1:8">
      <c r="A178" s="335" t="s">
        <v>1113</v>
      </c>
      <c r="B178" s="335">
        <v>40000</v>
      </c>
      <c r="C178" s="335" t="s">
        <v>895</v>
      </c>
      <c r="D178" s="336">
        <v>40000</v>
      </c>
      <c r="E178" s="335" t="s">
        <v>896</v>
      </c>
      <c r="F178" s="335" t="s">
        <v>868</v>
      </c>
      <c r="G178" s="335" t="s">
        <v>861</v>
      </c>
      <c r="H178" s="335">
        <v>2</v>
      </c>
    </row>
    <row r="179" spans="1:8">
      <c r="A179" s="335" t="s">
        <v>1114</v>
      </c>
      <c r="B179" s="335">
        <v>111680</v>
      </c>
      <c r="C179" s="335" t="s">
        <v>895</v>
      </c>
      <c r="D179" s="336">
        <v>111680</v>
      </c>
      <c r="E179" s="335" t="s">
        <v>896</v>
      </c>
      <c r="F179" s="335" t="s">
        <v>868</v>
      </c>
      <c r="G179" s="335" t="s">
        <v>861</v>
      </c>
      <c r="H179" s="335">
        <v>12</v>
      </c>
    </row>
    <row r="180" spans="1:8">
      <c r="A180" s="335" t="s">
        <v>1115</v>
      </c>
      <c r="B180" s="335">
        <v>41406</v>
      </c>
      <c r="C180" s="335" t="s">
        <v>895</v>
      </c>
      <c r="D180" s="336">
        <v>41406</v>
      </c>
      <c r="E180" s="335" t="s">
        <v>896</v>
      </c>
      <c r="F180" s="335" t="s">
        <v>859</v>
      </c>
      <c r="G180" s="335" t="s">
        <v>861</v>
      </c>
      <c r="H180" s="335">
        <v>8</v>
      </c>
    </row>
    <row r="181" spans="1:8">
      <c r="A181" s="335" t="s">
        <v>1116</v>
      </c>
      <c r="B181" s="335">
        <v>70000</v>
      </c>
      <c r="C181" s="335" t="s">
        <v>895</v>
      </c>
      <c r="D181" s="336">
        <v>70000</v>
      </c>
      <c r="E181" s="335" t="s">
        <v>909</v>
      </c>
      <c r="F181" s="335" t="s">
        <v>868</v>
      </c>
      <c r="G181" s="335" t="s">
        <v>861</v>
      </c>
      <c r="H181" s="335">
        <v>7</v>
      </c>
    </row>
    <row r="182" spans="1:8">
      <c r="A182" s="335" t="s">
        <v>1117</v>
      </c>
      <c r="B182" s="335">
        <v>40700</v>
      </c>
      <c r="C182" s="335" t="s">
        <v>895</v>
      </c>
      <c r="D182" s="336">
        <v>40700</v>
      </c>
      <c r="E182" s="335" t="s">
        <v>896</v>
      </c>
      <c r="F182" s="335" t="s">
        <v>868</v>
      </c>
      <c r="G182" s="335" t="s">
        <v>861</v>
      </c>
      <c r="H182" s="335">
        <v>5</v>
      </c>
    </row>
    <row r="183" spans="1:8">
      <c r="A183" s="335" t="s">
        <v>1118</v>
      </c>
      <c r="B183" s="335">
        <v>40000</v>
      </c>
      <c r="C183" s="335" t="s">
        <v>895</v>
      </c>
      <c r="D183" s="336">
        <v>40000</v>
      </c>
      <c r="E183" s="335" t="s">
        <v>896</v>
      </c>
      <c r="F183" s="335" t="s">
        <v>868</v>
      </c>
      <c r="G183" s="335" t="s">
        <v>861</v>
      </c>
      <c r="H183" s="335">
        <v>5</v>
      </c>
    </row>
    <row r="184" spans="1:8">
      <c r="A184" s="335" t="s">
        <v>1119</v>
      </c>
      <c r="B184" s="335">
        <v>60000</v>
      </c>
      <c r="C184" s="335" t="s">
        <v>895</v>
      </c>
      <c r="D184" s="336">
        <v>60000</v>
      </c>
      <c r="E184" s="335" t="s">
        <v>918</v>
      </c>
      <c r="F184" s="335" t="s">
        <v>868</v>
      </c>
      <c r="G184" s="335" t="s">
        <v>861</v>
      </c>
      <c r="H184" s="335">
        <v>20</v>
      </c>
    </row>
    <row r="185" spans="1:8">
      <c r="A185" s="335" t="s">
        <v>1120</v>
      </c>
      <c r="B185" s="335">
        <v>92000</v>
      </c>
      <c r="C185" s="335" t="s">
        <v>964</v>
      </c>
      <c r="D185" s="336">
        <v>90469.260118790073</v>
      </c>
      <c r="E185" s="335" t="s">
        <v>955</v>
      </c>
      <c r="F185" s="335" t="s">
        <v>859</v>
      </c>
      <c r="G185" s="335" t="s">
        <v>861</v>
      </c>
      <c r="H185" s="335">
        <v>16</v>
      </c>
    </row>
    <row r="186" spans="1:8">
      <c r="A186" s="335" t="s">
        <v>1121</v>
      </c>
      <c r="B186" s="335">
        <v>13636</v>
      </c>
      <c r="C186" s="335" t="s">
        <v>895</v>
      </c>
      <c r="D186" s="336">
        <v>13636</v>
      </c>
      <c r="E186" s="335" t="s">
        <v>909</v>
      </c>
      <c r="F186" s="335" t="s">
        <v>862</v>
      </c>
      <c r="G186" s="335" t="s">
        <v>864</v>
      </c>
      <c r="H186" s="335">
        <v>20</v>
      </c>
    </row>
    <row r="187" spans="1:8">
      <c r="A187" s="335" t="s">
        <v>1122</v>
      </c>
      <c r="B187" s="335">
        <v>80000</v>
      </c>
      <c r="C187" s="335" t="s">
        <v>895</v>
      </c>
      <c r="D187" s="336">
        <v>80000</v>
      </c>
      <c r="E187" s="335" t="s">
        <v>909</v>
      </c>
      <c r="F187" s="335" t="s">
        <v>868</v>
      </c>
      <c r="G187" s="335" t="s">
        <v>861</v>
      </c>
      <c r="H187" s="335">
        <v>6</v>
      </c>
    </row>
    <row r="188" spans="1:8">
      <c r="A188" s="335" t="s">
        <v>1123</v>
      </c>
      <c r="B188" s="335">
        <v>60000</v>
      </c>
      <c r="C188" s="335" t="s">
        <v>964</v>
      </c>
      <c r="D188" s="336">
        <v>59001.691381819612</v>
      </c>
      <c r="E188" s="335" t="s">
        <v>896</v>
      </c>
      <c r="F188" s="335" t="s">
        <v>859</v>
      </c>
      <c r="G188" s="335" t="s">
        <v>861</v>
      </c>
      <c r="H188" s="335">
        <v>7</v>
      </c>
    </row>
    <row r="189" spans="1:8">
      <c r="A189" s="335" t="s">
        <v>1124</v>
      </c>
      <c r="B189" s="335">
        <v>28000</v>
      </c>
      <c r="C189" s="335" t="s">
        <v>895</v>
      </c>
      <c r="D189" s="336">
        <v>28000</v>
      </c>
      <c r="E189" s="335" t="s">
        <v>896</v>
      </c>
      <c r="F189" s="335" t="s">
        <v>868</v>
      </c>
      <c r="G189" s="335" t="s">
        <v>861</v>
      </c>
      <c r="H189" s="335">
        <v>3</v>
      </c>
    </row>
    <row r="190" spans="1:8">
      <c r="A190" s="335" t="s">
        <v>1125</v>
      </c>
      <c r="B190" s="335">
        <v>60000</v>
      </c>
      <c r="C190" s="335" t="s">
        <v>895</v>
      </c>
      <c r="D190" s="336">
        <v>60000</v>
      </c>
      <c r="E190" s="335" t="s">
        <v>896</v>
      </c>
      <c r="F190" s="335" t="s">
        <v>868</v>
      </c>
      <c r="G190" s="335" t="s">
        <v>861</v>
      </c>
      <c r="H190" s="335">
        <v>10</v>
      </c>
    </row>
    <row r="191" spans="1:8">
      <c r="A191" s="335" t="s">
        <v>1126</v>
      </c>
      <c r="B191" s="335">
        <v>96000</v>
      </c>
      <c r="C191" s="335" t="s">
        <v>895</v>
      </c>
      <c r="D191" s="336">
        <v>96000</v>
      </c>
      <c r="E191" s="335" t="s">
        <v>920</v>
      </c>
      <c r="F191" s="335" t="s">
        <v>868</v>
      </c>
      <c r="G191" s="335" t="s">
        <v>861</v>
      </c>
      <c r="H191" s="335">
        <v>16</v>
      </c>
    </row>
    <row r="192" spans="1:8">
      <c r="A192" s="335" t="s">
        <v>1127</v>
      </c>
      <c r="B192" s="335">
        <v>67000</v>
      </c>
      <c r="C192" s="335" t="s">
        <v>895</v>
      </c>
      <c r="D192" s="336">
        <v>67000</v>
      </c>
      <c r="E192" s="335" t="s">
        <v>896</v>
      </c>
      <c r="F192" s="335" t="s">
        <v>868</v>
      </c>
      <c r="G192" s="335" t="s">
        <v>861</v>
      </c>
      <c r="H192" s="335">
        <v>11</v>
      </c>
    </row>
    <row r="193" spans="1:8">
      <c r="A193" s="335" t="s">
        <v>1128</v>
      </c>
      <c r="B193" s="335">
        <v>70000</v>
      </c>
      <c r="C193" s="335" t="s">
        <v>895</v>
      </c>
      <c r="D193" s="336">
        <v>70000</v>
      </c>
      <c r="E193" s="335" t="s">
        <v>896</v>
      </c>
      <c r="F193" s="335" t="s">
        <v>868</v>
      </c>
      <c r="G193" s="335" t="s">
        <v>861</v>
      </c>
      <c r="H193" s="335">
        <v>6</v>
      </c>
    </row>
    <row r="194" spans="1:8">
      <c r="A194" s="335" t="s">
        <v>1129</v>
      </c>
      <c r="B194" s="335">
        <v>233000</v>
      </c>
      <c r="C194" s="335" t="s">
        <v>925</v>
      </c>
      <c r="D194" s="336">
        <v>4149.2445881741187</v>
      </c>
      <c r="E194" s="335" t="s">
        <v>909</v>
      </c>
      <c r="F194" s="335" t="s">
        <v>862</v>
      </c>
      <c r="G194" s="335" t="s">
        <v>864</v>
      </c>
      <c r="H194" s="335">
        <v>11</v>
      </c>
    </row>
    <row r="195" spans="1:8">
      <c r="A195" s="335" t="s">
        <v>1130</v>
      </c>
      <c r="B195" s="335">
        <v>99000</v>
      </c>
      <c r="C195" s="335" t="s">
        <v>895</v>
      </c>
      <c r="D195" s="336">
        <v>99000</v>
      </c>
      <c r="E195" s="335" t="s">
        <v>898</v>
      </c>
      <c r="F195" s="335" t="s">
        <v>868</v>
      </c>
      <c r="G195" s="335" t="s">
        <v>861</v>
      </c>
      <c r="H195" s="335">
        <v>13</v>
      </c>
    </row>
    <row r="196" spans="1:8">
      <c r="A196" s="335" t="s">
        <v>1131</v>
      </c>
      <c r="B196" s="335">
        <v>90000</v>
      </c>
      <c r="C196" s="335" t="s">
        <v>895</v>
      </c>
      <c r="D196" s="336">
        <v>90000</v>
      </c>
      <c r="E196" s="335" t="s">
        <v>909</v>
      </c>
      <c r="F196" s="335" t="s">
        <v>868</v>
      </c>
      <c r="G196" s="335" t="s">
        <v>861</v>
      </c>
      <c r="H196" s="335">
        <v>9</v>
      </c>
    </row>
    <row r="197" spans="1:8">
      <c r="A197" s="335" t="s">
        <v>1132</v>
      </c>
      <c r="B197" s="335">
        <v>275000</v>
      </c>
      <c r="C197" s="335" t="s">
        <v>925</v>
      </c>
      <c r="D197" s="336">
        <v>4897.177089046706</v>
      </c>
      <c r="E197" s="335" t="s">
        <v>896</v>
      </c>
      <c r="F197" s="335" t="s">
        <v>862</v>
      </c>
      <c r="G197" s="335" t="s">
        <v>864</v>
      </c>
      <c r="H197" s="335">
        <v>2</v>
      </c>
    </row>
    <row r="198" spans="1:8">
      <c r="A198" s="335" t="s">
        <v>1133</v>
      </c>
      <c r="B198" s="335">
        <v>192000</v>
      </c>
      <c r="C198" s="335" t="s">
        <v>925</v>
      </c>
      <c r="D198" s="336">
        <v>3419.1200039889732</v>
      </c>
      <c r="E198" s="335" t="s">
        <v>896</v>
      </c>
      <c r="F198" s="335" t="s">
        <v>862</v>
      </c>
      <c r="G198" s="335" t="s">
        <v>864</v>
      </c>
      <c r="H198" s="335">
        <v>13</v>
      </c>
    </row>
    <row r="199" spans="1:8">
      <c r="A199" s="335" t="s">
        <v>1134</v>
      </c>
      <c r="B199" s="335">
        <v>51000</v>
      </c>
      <c r="C199" s="335" t="s">
        <v>895</v>
      </c>
      <c r="D199" s="336">
        <v>51000</v>
      </c>
      <c r="E199" s="335" t="s">
        <v>909</v>
      </c>
      <c r="F199" s="335" t="s">
        <v>868</v>
      </c>
      <c r="G199" s="335" t="s">
        <v>861</v>
      </c>
      <c r="H199" s="335">
        <v>7</v>
      </c>
    </row>
    <row r="200" spans="1:8">
      <c r="A200" s="335" t="s">
        <v>1135</v>
      </c>
      <c r="B200" s="335">
        <v>100000</v>
      </c>
      <c r="C200" s="335" t="s">
        <v>895</v>
      </c>
      <c r="D200" s="336">
        <v>100000</v>
      </c>
      <c r="E200" s="335" t="s">
        <v>909</v>
      </c>
      <c r="F200" s="335" t="s">
        <v>868</v>
      </c>
      <c r="G200" s="335" t="s">
        <v>861</v>
      </c>
      <c r="H200" s="335">
        <v>14</v>
      </c>
    </row>
    <row r="201" spans="1:8">
      <c r="A201" s="335" t="s">
        <v>1136</v>
      </c>
      <c r="B201" s="335">
        <v>1800000</v>
      </c>
      <c r="C201" s="335" t="s">
        <v>925</v>
      </c>
      <c r="D201" s="336">
        <v>32054.250037396621</v>
      </c>
      <c r="E201" s="335" t="s">
        <v>909</v>
      </c>
      <c r="F201" s="335" t="s">
        <v>862</v>
      </c>
      <c r="G201" s="335" t="s">
        <v>864</v>
      </c>
      <c r="H201" s="335">
        <v>18</v>
      </c>
    </row>
    <row r="202" spans="1:8">
      <c r="A202" s="335" t="s">
        <v>1137</v>
      </c>
      <c r="B202" s="335">
        <v>30000</v>
      </c>
      <c r="C202" s="335" t="s">
        <v>951</v>
      </c>
      <c r="D202" s="336">
        <v>47285.348162018527</v>
      </c>
      <c r="E202" s="335" t="s">
        <v>896</v>
      </c>
      <c r="F202" s="335" t="s">
        <v>865</v>
      </c>
      <c r="G202" s="335" t="s">
        <v>867</v>
      </c>
      <c r="H202" s="335">
        <v>18</v>
      </c>
    </row>
    <row r="203" spans="1:8">
      <c r="A203" s="335" t="s">
        <v>1138</v>
      </c>
      <c r="B203" s="335">
        <v>50000</v>
      </c>
      <c r="C203" s="335" t="s">
        <v>908</v>
      </c>
      <c r="D203" s="336">
        <v>63519.971949580387</v>
      </c>
      <c r="E203" s="335" t="s">
        <v>896</v>
      </c>
      <c r="F203" s="335" t="s">
        <v>921</v>
      </c>
      <c r="G203" s="335" t="s">
        <v>867</v>
      </c>
      <c r="H203" s="335">
        <v>3</v>
      </c>
    </row>
    <row r="204" spans="1:8">
      <c r="A204" s="335" t="s">
        <v>1139</v>
      </c>
      <c r="B204" s="335">
        <v>108160</v>
      </c>
      <c r="C204" s="335" t="s">
        <v>895</v>
      </c>
      <c r="D204" s="336">
        <v>108160</v>
      </c>
      <c r="E204" s="335" t="s">
        <v>896</v>
      </c>
      <c r="F204" s="335" t="s">
        <v>868</v>
      </c>
      <c r="G204" s="335" t="s">
        <v>861</v>
      </c>
      <c r="H204" s="335">
        <v>6</v>
      </c>
    </row>
    <row r="205" spans="1:8">
      <c r="A205" s="335" t="s">
        <v>1140</v>
      </c>
      <c r="B205" s="335">
        <v>50000</v>
      </c>
      <c r="C205" s="335" t="s">
        <v>895</v>
      </c>
      <c r="D205" s="336">
        <v>50000</v>
      </c>
      <c r="E205" s="335" t="s">
        <v>909</v>
      </c>
      <c r="F205" s="335" t="s">
        <v>868</v>
      </c>
      <c r="G205" s="335" t="s">
        <v>861</v>
      </c>
      <c r="H205" s="335">
        <v>12</v>
      </c>
    </row>
    <row r="206" spans="1:8">
      <c r="A206" s="335" t="s">
        <v>1141</v>
      </c>
      <c r="B206" s="335">
        <v>400000</v>
      </c>
      <c r="C206" s="335" t="s">
        <v>895</v>
      </c>
      <c r="D206" s="336">
        <v>400000</v>
      </c>
      <c r="E206" s="335" t="s">
        <v>909</v>
      </c>
      <c r="F206" s="335" t="s">
        <v>868</v>
      </c>
      <c r="G206" s="335" t="s">
        <v>861</v>
      </c>
      <c r="H206" s="335">
        <v>19</v>
      </c>
    </row>
    <row r="207" spans="1:8">
      <c r="A207" s="335" t="s">
        <v>1142</v>
      </c>
      <c r="B207" s="335">
        <v>43000</v>
      </c>
      <c r="C207" s="335" t="s">
        <v>895</v>
      </c>
      <c r="D207" s="336">
        <v>43000</v>
      </c>
      <c r="E207" s="335" t="s">
        <v>896</v>
      </c>
      <c r="F207" s="335" t="s">
        <v>868</v>
      </c>
      <c r="G207" s="335" t="s">
        <v>861</v>
      </c>
      <c r="H207" s="335">
        <v>10</v>
      </c>
    </row>
    <row r="208" spans="1:8">
      <c r="A208" s="335" t="s">
        <v>1143</v>
      </c>
      <c r="B208" s="335">
        <v>27000</v>
      </c>
      <c r="C208" s="335" t="s">
        <v>895</v>
      </c>
      <c r="D208" s="336">
        <v>27000</v>
      </c>
      <c r="E208" s="335" t="s">
        <v>896</v>
      </c>
      <c r="F208" s="335" t="s">
        <v>1144</v>
      </c>
      <c r="G208" s="335" t="s">
        <v>864</v>
      </c>
      <c r="H208" s="335">
        <v>10</v>
      </c>
    </row>
    <row r="209" spans="1:8">
      <c r="A209" s="335" t="s">
        <v>1145</v>
      </c>
      <c r="B209" s="335">
        <v>41000</v>
      </c>
      <c r="C209" s="335" t="s">
        <v>895</v>
      </c>
      <c r="D209" s="336">
        <v>41000</v>
      </c>
      <c r="E209" s="335" t="s">
        <v>909</v>
      </c>
      <c r="F209" s="335" t="s">
        <v>868</v>
      </c>
      <c r="G209" s="335" t="s">
        <v>861</v>
      </c>
      <c r="H209" s="335">
        <v>18</v>
      </c>
    </row>
    <row r="210" spans="1:8">
      <c r="A210" s="335" t="s">
        <v>1146</v>
      </c>
      <c r="B210" s="335">
        <v>100000</v>
      </c>
      <c r="C210" s="335" t="s">
        <v>895</v>
      </c>
      <c r="D210" s="336">
        <v>100000</v>
      </c>
      <c r="E210" s="335" t="s">
        <v>1147</v>
      </c>
      <c r="F210" s="335" t="s">
        <v>868</v>
      </c>
      <c r="G210" s="335" t="s">
        <v>861</v>
      </c>
      <c r="H210" s="335">
        <v>14</v>
      </c>
    </row>
    <row r="211" spans="1:8">
      <c r="A211" s="335" t="s">
        <v>1148</v>
      </c>
      <c r="B211" s="335">
        <v>42140</v>
      </c>
      <c r="C211" s="335" t="s">
        <v>895</v>
      </c>
      <c r="D211" s="336">
        <v>42140</v>
      </c>
      <c r="E211" s="335" t="s">
        <v>896</v>
      </c>
      <c r="F211" s="335" t="s">
        <v>868</v>
      </c>
      <c r="G211" s="335" t="s">
        <v>861</v>
      </c>
      <c r="H211" s="335">
        <v>2</v>
      </c>
    </row>
    <row r="212" spans="1:8">
      <c r="A212" s="335" t="s">
        <v>1149</v>
      </c>
      <c r="B212" s="335">
        <v>80000</v>
      </c>
      <c r="C212" s="335" t="s">
        <v>895</v>
      </c>
      <c r="D212" s="336">
        <v>80000</v>
      </c>
      <c r="E212" s="335" t="s">
        <v>896</v>
      </c>
      <c r="F212" s="335" t="s">
        <v>868</v>
      </c>
      <c r="G212" s="335" t="s">
        <v>861</v>
      </c>
      <c r="H212" s="335">
        <v>16</v>
      </c>
    </row>
    <row r="213" spans="1:8">
      <c r="A213" s="335" t="s">
        <v>1150</v>
      </c>
      <c r="B213" s="335">
        <v>41600</v>
      </c>
      <c r="C213" s="335" t="s">
        <v>895</v>
      </c>
      <c r="D213" s="336">
        <v>41600</v>
      </c>
      <c r="E213" s="335" t="s">
        <v>909</v>
      </c>
      <c r="F213" s="335" t="s">
        <v>868</v>
      </c>
      <c r="G213" s="335" t="s">
        <v>861</v>
      </c>
      <c r="H213" s="335">
        <v>16</v>
      </c>
    </row>
    <row r="214" spans="1:8">
      <c r="A214" s="335" t="s">
        <v>1151</v>
      </c>
      <c r="B214" s="335">
        <v>45000</v>
      </c>
      <c r="C214" s="335" t="s">
        <v>895</v>
      </c>
      <c r="D214" s="336">
        <v>45000</v>
      </c>
      <c r="E214" s="335" t="s">
        <v>918</v>
      </c>
      <c r="F214" s="335" t="s">
        <v>868</v>
      </c>
      <c r="G214" s="335" t="s">
        <v>861</v>
      </c>
      <c r="H214" s="335">
        <v>12</v>
      </c>
    </row>
    <row r="215" spans="1:8">
      <c r="A215" s="335" t="s">
        <v>1152</v>
      </c>
      <c r="B215" s="335">
        <v>78000</v>
      </c>
      <c r="C215" s="335" t="s">
        <v>895</v>
      </c>
      <c r="D215" s="336">
        <v>78000</v>
      </c>
      <c r="E215" s="335" t="s">
        <v>918</v>
      </c>
      <c r="F215" s="335" t="s">
        <v>1153</v>
      </c>
      <c r="G215" s="335" t="s">
        <v>861</v>
      </c>
      <c r="H215" s="335">
        <v>19</v>
      </c>
    </row>
    <row r="216" spans="1:8">
      <c r="A216" s="335" t="s">
        <v>1154</v>
      </c>
      <c r="B216" s="335">
        <v>500000</v>
      </c>
      <c r="C216" s="335" t="s">
        <v>925</v>
      </c>
      <c r="D216" s="336">
        <v>8903.9583437212841</v>
      </c>
      <c r="E216" s="335" t="s">
        <v>909</v>
      </c>
      <c r="F216" s="335" t="s">
        <v>862</v>
      </c>
      <c r="G216" s="335" t="s">
        <v>864</v>
      </c>
      <c r="H216" s="335">
        <v>7</v>
      </c>
    </row>
    <row r="217" spans="1:8">
      <c r="A217" s="335" t="s">
        <v>1155</v>
      </c>
      <c r="B217" s="335">
        <v>350000</v>
      </c>
      <c r="C217" s="335" t="s">
        <v>925</v>
      </c>
      <c r="D217" s="336">
        <v>6232.7708406048987</v>
      </c>
      <c r="E217" s="335" t="s">
        <v>918</v>
      </c>
      <c r="F217" s="335" t="s">
        <v>862</v>
      </c>
      <c r="G217" s="335" t="s">
        <v>864</v>
      </c>
      <c r="H217" s="335">
        <v>14</v>
      </c>
    </row>
    <row r="218" spans="1:8">
      <c r="A218" s="335" t="s">
        <v>1156</v>
      </c>
      <c r="B218" s="335">
        <v>72500</v>
      </c>
      <c r="C218" s="335" t="s">
        <v>895</v>
      </c>
      <c r="D218" s="336">
        <v>72500</v>
      </c>
      <c r="E218" s="335" t="s">
        <v>898</v>
      </c>
      <c r="F218" s="335" t="s">
        <v>868</v>
      </c>
      <c r="G218" s="335" t="s">
        <v>861</v>
      </c>
      <c r="H218" s="335">
        <v>19</v>
      </c>
    </row>
    <row r="219" spans="1:8">
      <c r="A219" s="335" t="s">
        <v>1157</v>
      </c>
      <c r="B219" s="335">
        <v>138000</v>
      </c>
      <c r="C219" s="335" t="s">
        <v>895</v>
      </c>
      <c r="D219" s="336">
        <v>138000</v>
      </c>
      <c r="E219" s="335" t="s">
        <v>904</v>
      </c>
      <c r="F219" s="335" t="s">
        <v>1158</v>
      </c>
      <c r="G219" s="335" t="s">
        <v>864</v>
      </c>
      <c r="H219" s="335">
        <v>14</v>
      </c>
    </row>
    <row r="220" spans="1:8">
      <c r="A220" s="335" t="s">
        <v>1159</v>
      </c>
      <c r="B220" s="335">
        <v>480000</v>
      </c>
      <c r="C220" s="335" t="s">
        <v>925</v>
      </c>
      <c r="D220" s="336">
        <v>8547.8000099724322</v>
      </c>
      <c r="E220" s="335" t="s">
        <v>909</v>
      </c>
      <c r="F220" s="335" t="s">
        <v>862</v>
      </c>
      <c r="G220" s="335" t="s">
        <v>864</v>
      </c>
      <c r="H220" s="335">
        <v>20</v>
      </c>
    </row>
    <row r="221" spans="1:8">
      <c r="A221" s="335" t="s">
        <v>1160</v>
      </c>
      <c r="B221" s="335">
        <v>80000</v>
      </c>
      <c r="C221" s="335" t="s">
        <v>895</v>
      </c>
      <c r="D221" s="336">
        <v>80000</v>
      </c>
      <c r="E221" s="335" t="s">
        <v>896</v>
      </c>
      <c r="F221" s="335" t="s">
        <v>868</v>
      </c>
      <c r="G221" s="335" t="s">
        <v>861</v>
      </c>
      <c r="H221" s="335">
        <v>18</v>
      </c>
    </row>
    <row r="222" spans="1:8">
      <c r="A222" s="335" t="s">
        <v>1161</v>
      </c>
      <c r="B222" s="335">
        <v>50000</v>
      </c>
      <c r="C222" s="335" t="s">
        <v>895</v>
      </c>
      <c r="D222" s="336">
        <v>50000</v>
      </c>
      <c r="E222" s="335" t="s">
        <v>909</v>
      </c>
      <c r="F222" s="335" t="s">
        <v>868</v>
      </c>
      <c r="G222" s="335" t="s">
        <v>861</v>
      </c>
      <c r="H222" s="335">
        <v>13</v>
      </c>
    </row>
    <row r="223" spans="1:8">
      <c r="A223" s="335" t="s">
        <v>1162</v>
      </c>
      <c r="B223" s="335">
        <v>45000</v>
      </c>
      <c r="C223" s="335" t="s">
        <v>964</v>
      </c>
      <c r="D223" s="336">
        <v>44251.268536364711</v>
      </c>
      <c r="E223" s="335" t="s">
        <v>920</v>
      </c>
      <c r="F223" s="335" t="s">
        <v>859</v>
      </c>
      <c r="G223" s="335" t="s">
        <v>861</v>
      </c>
      <c r="H223" s="335">
        <v>17</v>
      </c>
    </row>
    <row r="224" spans="1:8">
      <c r="A224" s="335" t="s">
        <v>1163</v>
      </c>
      <c r="B224" s="335">
        <v>43000</v>
      </c>
      <c r="C224" s="335" t="s">
        <v>951</v>
      </c>
      <c r="D224" s="336">
        <v>67775.665698893223</v>
      </c>
      <c r="E224" s="335" t="s">
        <v>909</v>
      </c>
      <c r="F224" s="335" t="s">
        <v>865</v>
      </c>
      <c r="G224" s="335" t="s">
        <v>867</v>
      </c>
      <c r="H224" s="335">
        <v>8</v>
      </c>
    </row>
    <row r="225" spans="1:8">
      <c r="A225" s="335" t="s">
        <v>1164</v>
      </c>
      <c r="B225" s="335">
        <v>200000</v>
      </c>
      <c r="C225" s="335" t="s">
        <v>925</v>
      </c>
      <c r="D225" s="336">
        <v>3561.5833374885137</v>
      </c>
      <c r="E225" s="335" t="s">
        <v>896</v>
      </c>
      <c r="F225" s="335" t="s">
        <v>862</v>
      </c>
      <c r="G225" s="335" t="s">
        <v>864</v>
      </c>
      <c r="H225" s="335">
        <v>12</v>
      </c>
    </row>
    <row r="226" spans="1:8">
      <c r="A226" s="335" t="s">
        <v>1165</v>
      </c>
      <c r="B226" s="335">
        <v>65000</v>
      </c>
      <c r="C226" s="335" t="s">
        <v>895</v>
      </c>
      <c r="D226" s="336">
        <v>65000</v>
      </c>
      <c r="E226" s="335" t="s">
        <v>920</v>
      </c>
      <c r="F226" s="335" t="s">
        <v>868</v>
      </c>
      <c r="G226" s="335" t="s">
        <v>861</v>
      </c>
      <c r="H226" s="335">
        <v>15</v>
      </c>
    </row>
    <row r="227" spans="1:8">
      <c r="A227" s="335" t="s">
        <v>1166</v>
      </c>
      <c r="B227" s="335">
        <v>114000</v>
      </c>
      <c r="C227" s="335" t="s">
        <v>895</v>
      </c>
      <c r="D227" s="336">
        <v>114000</v>
      </c>
      <c r="E227" s="335" t="s">
        <v>1147</v>
      </c>
      <c r="F227" s="335" t="s">
        <v>868</v>
      </c>
      <c r="G227" s="335" t="s">
        <v>861</v>
      </c>
      <c r="H227" s="335">
        <v>16</v>
      </c>
    </row>
    <row r="228" spans="1:8">
      <c r="A228" s="335" t="s">
        <v>1167</v>
      </c>
      <c r="B228" s="335">
        <v>95000</v>
      </c>
      <c r="C228" s="335" t="s">
        <v>895</v>
      </c>
      <c r="D228" s="336">
        <v>95000</v>
      </c>
      <c r="E228" s="335" t="s">
        <v>1147</v>
      </c>
      <c r="F228" s="335" t="s">
        <v>868</v>
      </c>
      <c r="G228" s="335" t="s">
        <v>861</v>
      </c>
      <c r="H228" s="335">
        <v>10</v>
      </c>
    </row>
    <row r="229" spans="1:8">
      <c r="A229" s="335" t="s">
        <v>1168</v>
      </c>
      <c r="B229" s="335">
        <v>52500</v>
      </c>
      <c r="C229" s="335" t="s">
        <v>895</v>
      </c>
      <c r="D229" s="336">
        <v>52500</v>
      </c>
      <c r="E229" s="335" t="s">
        <v>896</v>
      </c>
      <c r="F229" s="335" t="s">
        <v>868</v>
      </c>
      <c r="G229" s="335" t="s">
        <v>861</v>
      </c>
      <c r="H229" s="335">
        <v>18</v>
      </c>
    </row>
    <row r="230" spans="1:8">
      <c r="A230" s="335" t="s">
        <v>1169</v>
      </c>
      <c r="B230" s="335">
        <v>45000</v>
      </c>
      <c r="C230" s="335" t="s">
        <v>951</v>
      </c>
      <c r="D230" s="336">
        <v>70928.022243027779</v>
      </c>
      <c r="E230" s="335" t="s">
        <v>909</v>
      </c>
      <c r="F230" s="335" t="s">
        <v>865</v>
      </c>
      <c r="G230" s="335" t="s">
        <v>867</v>
      </c>
      <c r="H230" s="335">
        <v>1</v>
      </c>
    </row>
    <row r="231" spans="1:8">
      <c r="A231" s="335" t="s">
        <v>1170</v>
      </c>
      <c r="B231" s="335">
        <v>60000</v>
      </c>
      <c r="C231" s="335" t="s">
        <v>895</v>
      </c>
      <c r="D231" s="336">
        <v>60000</v>
      </c>
      <c r="E231" s="335" t="s">
        <v>896</v>
      </c>
      <c r="F231" s="335" t="s">
        <v>868</v>
      </c>
      <c r="G231" s="335" t="s">
        <v>861</v>
      </c>
      <c r="H231" s="335">
        <v>11</v>
      </c>
    </row>
    <row r="232" spans="1:8">
      <c r="A232" s="335" t="s">
        <v>1171</v>
      </c>
      <c r="B232" s="335">
        <v>65250</v>
      </c>
      <c r="C232" s="335" t="s">
        <v>895</v>
      </c>
      <c r="D232" s="336">
        <v>65250</v>
      </c>
      <c r="E232" s="335" t="s">
        <v>918</v>
      </c>
      <c r="F232" s="335" t="s">
        <v>868</v>
      </c>
      <c r="G232" s="335" t="s">
        <v>861</v>
      </c>
      <c r="H232" s="335">
        <v>17</v>
      </c>
    </row>
    <row r="233" spans="1:8">
      <c r="A233" s="335" t="s">
        <v>1172</v>
      </c>
      <c r="B233" s="335">
        <v>1200000</v>
      </c>
      <c r="C233" s="335" t="s">
        <v>925</v>
      </c>
      <c r="D233" s="336">
        <v>21369.500024931083</v>
      </c>
      <c r="E233" s="335" t="s">
        <v>909</v>
      </c>
      <c r="F233" s="335" t="s">
        <v>862</v>
      </c>
      <c r="G233" s="335" t="s">
        <v>864</v>
      </c>
      <c r="H233" s="335">
        <v>13</v>
      </c>
    </row>
    <row r="234" spans="1:8">
      <c r="A234" s="335" t="s">
        <v>1173</v>
      </c>
      <c r="B234" s="335">
        <v>100000</v>
      </c>
      <c r="C234" s="335" t="s">
        <v>964</v>
      </c>
      <c r="D234" s="336">
        <v>98336.152303032693</v>
      </c>
      <c r="E234" s="335" t="s">
        <v>909</v>
      </c>
      <c r="F234" s="335" t="s">
        <v>859</v>
      </c>
      <c r="G234" s="335" t="s">
        <v>861</v>
      </c>
      <c r="H234" s="335">
        <v>19</v>
      </c>
    </row>
    <row r="235" spans="1:8">
      <c r="A235" s="335" t="s">
        <v>1174</v>
      </c>
      <c r="B235" s="335">
        <v>12000</v>
      </c>
      <c r="C235" s="335" t="s">
        <v>908</v>
      </c>
      <c r="D235" s="336">
        <v>15244.793267899293</v>
      </c>
      <c r="E235" s="335" t="s">
        <v>920</v>
      </c>
      <c r="F235" s="335" t="s">
        <v>915</v>
      </c>
      <c r="G235" s="335" t="s">
        <v>867</v>
      </c>
      <c r="H235" s="335">
        <v>14</v>
      </c>
    </row>
    <row r="236" spans="1:8">
      <c r="A236" s="335" t="s">
        <v>1175</v>
      </c>
      <c r="B236" s="335">
        <v>73000</v>
      </c>
      <c r="C236" s="335" t="s">
        <v>895</v>
      </c>
      <c r="D236" s="336">
        <v>73000</v>
      </c>
      <c r="E236" s="335" t="s">
        <v>896</v>
      </c>
      <c r="F236" s="335" t="s">
        <v>868</v>
      </c>
      <c r="G236" s="335" t="s">
        <v>861</v>
      </c>
      <c r="H236" s="335">
        <v>1</v>
      </c>
    </row>
    <row r="237" spans="1:8">
      <c r="A237" s="335" t="s">
        <v>1176</v>
      </c>
      <c r="B237" s="335">
        <v>50000</v>
      </c>
      <c r="C237" s="335" t="s">
        <v>895</v>
      </c>
      <c r="D237" s="336">
        <v>50000</v>
      </c>
      <c r="E237" s="335" t="s">
        <v>896</v>
      </c>
      <c r="F237" s="335" t="s">
        <v>868</v>
      </c>
      <c r="G237" s="335" t="s">
        <v>861</v>
      </c>
      <c r="H237" s="335">
        <v>14</v>
      </c>
    </row>
    <row r="238" spans="1:8">
      <c r="A238" s="335" t="s">
        <v>1177</v>
      </c>
      <c r="B238" s="335">
        <v>79000</v>
      </c>
      <c r="C238" s="335" t="s">
        <v>895</v>
      </c>
      <c r="D238" s="336">
        <v>79000</v>
      </c>
      <c r="E238" s="335" t="s">
        <v>918</v>
      </c>
      <c r="F238" s="335" t="s">
        <v>868</v>
      </c>
      <c r="G238" s="335" t="s">
        <v>861</v>
      </c>
      <c r="H238" s="335">
        <v>4</v>
      </c>
    </row>
    <row r="239" spans="1:8">
      <c r="A239" s="335" t="s">
        <v>1178</v>
      </c>
      <c r="B239" s="335">
        <v>90000</v>
      </c>
      <c r="C239" s="335" t="s">
        <v>895</v>
      </c>
      <c r="D239" s="336">
        <v>90000</v>
      </c>
      <c r="E239" s="335" t="s">
        <v>909</v>
      </c>
      <c r="F239" s="335" t="s">
        <v>868</v>
      </c>
      <c r="G239" s="335" t="s">
        <v>861</v>
      </c>
      <c r="H239" s="335">
        <v>12</v>
      </c>
    </row>
    <row r="240" spans="1:8">
      <c r="A240" s="335" t="s">
        <v>1179</v>
      </c>
      <c r="B240" s="335">
        <v>70000</v>
      </c>
      <c r="C240" s="335" t="s">
        <v>895</v>
      </c>
      <c r="D240" s="336">
        <v>70000</v>
      </c>
      <c r="E240" s="335" t="s">
        <v>909</v>
      </c>
      <c r="F240" s="335" t="s">
        <v>868</v>
      </c>
      <c r="G240" s="335" t="s">
        <v>861</v>
      </c>
      <c r="H240" s="335">
        <v>9</v>
      </c>
    </row>
    <row r="241" spans="1:8">
      <c r="A241" s="335" t="s">
        <v>1180</v>
      </c>
      <c r="B241" s="335">
        <v>65000</v>
      </c>
      <c r="C241" s="335" t="s">
        <v>964</v>
      </c>
      <c r="D241" s="336">
        <v>63918.498996971248</v>
      </c>
      <c r="E241" s="335" t="s">
        <v>909</v>
      </c>
      <c r="F241" s="335" t="s">
        <v>859</v>
      </c>
      <c r="G241" s="335" t="s">
        <v>861</v>
      </c>
      <c r="H241" s="335">
        <v>15</v>
      </c>
    </row>
    <row r="242" spans="1:8">
      <c r="A242" s="335" t="s">
        <v>1181</v>
      </c>
      <c r="B242" s="335">
        <v>80000</v>
      </c>
      <c r="C242" s="335" t="s">
        <v>895</v>
      </c>
      <c r="D242" s="336">
        <v>80000</v>
      </c>
      <c r="E242" s="335" t="s">
        <v>896</v>
      </c>
      <c r="F242" s="335" t="s">
        <v>868</v>
      </c>
      <c r="G242" s="335" t="s">
        <v>861</v>
      </c>
      <c r="H242" s="335">
        <v>7</v>
      </c>
    </row>
    <row r="243" spans="1:8">
      <c r="A243" s="335" t="s">
        <v>1182</v>
      </c>
      <c r="B243" s="335">
        <v>140000</v>
      </c>
      <c r="C243" s="335" t="s">
        <v>895</v>
      </c>
      <c r="D243" s="336">
        <v>140000</v>
      </c>
      <c r="E243" s="335" t="s">
        <v>909</v>
      </c>
      <c r="F243" s="335" t="s">
        <v>868</v>
      </c>
      <c r="G243" s="335" t="s">
        <v>861</v>
      </c>
      <c r="H243" s="335">
        <v>17</v>
      </c>
    </row>
    <row r="244" spans="1:8">
      <c r="A244" s="335" t="s">
        <v>1183</v>
      </c>
      <c r="B244" s="335">
        <v>96000</v>
      </c>
      <c r="C244" s="335" t="s">
        <v>895</v>
      </c>
      <c r="D244" s="336">
        <v>96000</v>
      </c>
      <c r="E244" s="335" t="s">
        <v>955</v>
      </c>
      <c r="F244" s="335" t="s">
        <v>953</v>
      </c>
      <c r="G244" s="335" t="s">
        <v>867</v>
      </c>
      <c r="H244" s="335">
        <v>20</v>
      </c>
    </row>
    <row r="245" spans="1:8">
      <c r="A245" s="335" t="s">
        <v>1184</v>
      </c>
      <c r="B245" s="335">
        <v>20000</v>
      </c>
      <c r="C245" s="335" t="s">
        <v>895</v>
      </c>
      <c r="D245" s="336">
        <v>20000</v>
      </c>
      <c r="E245" s="335" t="s">
        <v>909</v>
      </c>
      <c r="F245" s="335" t="s">
        <v>862</v>
      </c>
      <c r="G245" s="335" t="s">
        <v>864</v>
      </c>
      <c r="H245" s="335">
        <v>3</v>
      </c>
    </row>
    <row r="246" spans="1:8">
      <c r="A246" s="335" t="s">
        <v>1185</v>
      </c>
      <c r="B246" s="335">
        <v>47700</v>
      </c>
      <c r="C246" s="335" t="s">
        <v>895</v>
      </c>
      <c r="D246" s="336">
        <v>47700</v>
      </c>
      <c r="E246" s="335" t="s">
        <v>896</v>
      </c>
      <c r="F246" s="335" t="s">
        <v>868</v>
      </c>
      <c r="G246" s="335" t="s">
        <v>861</v>
      </c>
      <c r="H246" s="335">
        <v>13</v>
      </c>
    </row>
    <row r="247" spans="1:8">
      <c r="A247" s="335" t="s">
        <v>1186</v>
      </c>
      <c r="B247" s="335">
        <v>25000</v>
      </c>
      <c r="C247" s="335" t="s">
        <v>895</v>
      </c>
      <c r="D247" s="336">
        <v>25000</v>
      </c>
      <c r="E247" s="335" t="s">
        <v>909</v>
      </c>
      <c r="F247" s="335" t="s">
        <v>862</v>
      </c>
      <c r="G247" s="335" t="s">
        <v>864</v>
      </c>
      <c r="H247" s="335">
        <v>16</v>
      </c>
    </row>
    <row r="248" spans="1:8">
      <c r="A248" s="335" t="s">
        <v>1187</v>
      </c>
      <c r="B248" s="335">
        <v>52500</v>
      </c>
      <c r="C248" s="335" t="s">
        <v>895</v>
      </c>
      <c r="D248" s="336">
        <v>52500</v>
      </c>
      <c r="E248" s="335" t="s">
        <v>896</v>
      </c>
      <c r="F248" s="335" t="s">
        <v>868</v>
      </c>
      <c r="G248" s="335" t="s">
        <v>861</v>
      </c>
      <c r="H248" s="335">
        <v>20</v>
      </c>
    </row>
    <row r="249" spans="1:8">
      <c r="A249" s="335" t="s">
        <v>1188</v>
      </c>
      <c r="B249" s="335">
        <v>40000</v>
      </c>
      <c r="C249" s="335" t="s">
        <v>895</v>
      </c>
      <c r="D249" s="336">
        <v>40000</v>
      </c>
      <c r="E249" s="335" t="s">
        <v>896</v>
      </c>
      <c r="F249" s="335" t="s">
        <v>868</v>
      </c>
      <c r="G249" s="335" t="s">
        <v>861</v>
      </c>
      <c r="H249" s="335">
        <v>13</v>
      </c>
    </row>
    <row r="250" spans="1:8">
      <c r="A250" s="335" t="s">
        <v>1189</v>
      </c>
      <c r="B250" s="335">
        <v>31000</v>
      </c>
      <c r="C250" s="335" t="s">
        <v>895</v>
      </c>
      <c r="D250" s="336">
        <v>31000</v>
      </c>
      <c r="E250" s="335" t="s">
        <v>896</v>
      </c>
      <c r="F250" s="335" t="s">
        <v>868</v>
      </c>
      <c r="G250" s="335" t="s">
        <v>861</v>
      </c>
      <c r="H250" s="335">
        <v>6</v>
      </c>
    </row>
    <row r="251" spans="1:8">
      <c r="A251" s="335" t="s">
        <v>1190</v>
      </c>
      <c r="B251" s="335">
        <v>52680</v>
      </c>
      <c r="C251" s="335" t="s">
        <v>951</v>
      </c>
      <c r="D251" s="336">
        <v>83033.071372504521</v>
      </c>
      <c r="E251" s="335" t="s">
        <v>955</v>
      </c>
      <c r="F251" s="335" t="s">
        <v>865</v>
      </c>
      <c r="G251" s="335" t="s">
        <v>867</v>
      </c>
      <c r="H251" s="335">
        <v>7</v>
      </c>
    </row>
    <row r="252" spans="1:8">
      <c r="A252" s="335" t="s">
        <v>1191</v>
      </c>
      <c r="B252" s="335">
        <v>130000</v>
      </c>
      <c r="C252" s="335" t="s">
        <v>895</v>
      </c>
      <c r="D252" s="336">
        <v>130000</v>
      </c>
      <c r="E252" s="335" t="s">
        <v>909</v>
      </c>
      <c r="F252" s="335" t="s">
        <v>868</v>
      </c>
      <c r="G252" s="335" t="s">
        <v>861</v>
      </c>
      <c r="H252" s="335">
        <v>9</v>
      </c>
    </row>
    <row r="253" spans="1:8">
      <c r="A253" s="335" t="s">
        <v>1192</v>
      </c>
      <c r="B253" s="335">
        <v>470000</v>
      </c>
      <c r="C253" s="335" t="s">
        <v>925</v>
      </c>
      <c r="D253" s="336">
        <v>8369.7208430980063</v>
      </c>
      <c r="E253" s="335" t="s">
        <v>896</v>
      </c>
      <c r="F253" s="335" t="s">
        <v>862</v>
      </c>
      <c r="G253" s="335" t="s">
        <v>864</v>
      </c>
      <c r="H253" s="335">
        <v>16</v>
      </c>
    </row>
    <row r="254" spans="1:8">
      <c r="A254" s="335" t="s">
        <v>1193</v>
      </c>
      <c r="B254" s="335">
        <v>51000</v>
      </c>
      <c r="C254" s="335" t="s">
        <v>895</v>
      </c>
      <c r="D254" s="336">
        <v>51000</v>
      </c>
      <c r="E254" s="335" t="s">
        <v>896</v>
      </c>
      <c r="F254" s="335" t="s">
        <v>868</v>
      </c>
      <c r="G254" s="335" t="s">
        <v>861</v>
      </c>
      <c r="H254" s="335">
        <v>6</v>
      </c>
    </row>
    <row r="255" spans="1:8">
      <c r="A255" s="335" t="s">
        <v>1194</v>
      </c>
      <c r="B255" s="335">
        <v>60000</v>
      </c>
      <c r="C255" s="335" t="s">
        <v>951</v>
      </c>
      <c r="D255" s="336">
        <v>94570.696324037053</v>
      </c>
      <c r="E255" s="335" t="s">
        <v>896</v>
      </c>
      <c r="F255" s="335" t="s">
        <v>865</v>
      </c>
      <c r="G255" s="335" t="s">
        <v>867</v>
      </c>
      <c r="H255" s="335">
        <v>4</v>
      </c>
    </row>
    <row r="256" spans="1:8">
      <c r="A256" s="335" t="s">
        <v>1195</v>
      </c>
      <c r="B256" s="335">
        <v>1920000</v>
      </c>
      <c r="C256" s="335" t="s">
        <v>925</v>
      </c>
      <c r="D256" s="336">
        <v>34191.200039889729</v>
      </c>
      <c r="E256" s="335" t="s">
        <v>909</v>
      </c>
      <c r="F256" s="335" t="s">
        <v>862</v>
      </c>
      <c r="G256" s="335" t="s">
        <v>864</v>
      </c>
      <c r="H256" s="335">
        <v>11</v>
      </c>
    </row>
    <row r="257" spans="1:8">
      <c r="A257" s="335" t="s">
        <v>1196</v>
      </c>
      <c r="B257" s="335">
        <v>28000</v>
      </c>
      <c r="C257" s="335" t="s">
        <v>951</v>
      </c>
      <c r="D257" s="336">
        <v>44132.991617883956</v>
      </c>
      <c r="E257" s="335" t="s">
        <v>896</v>
      </c>
      <c r="F257" s="335" t="s">
        <v>865</v>
      </c>
      <c r="G257" s="335" t="s">
        <v>867</v>
      </c>
      <c r="H257" s="335">
        <v>5</v>
      </c>
    </row>
    <row r="258" spans="1:8">
      <c r="A258" s="335" t="s">
        <v>1197</v>
      </c>
      <c r="B258" s="335">
        <v>73000</v>
      </c>
      <c r="C258" s="335" t="s">
        <v>895</v>
      </c>
      <c r="D258" s="336">
        <v>73000</v>
      </c>
      <c r="E258" s="335" t="s">
        <v>920</v>
      </c>
      <c r="F258" s="335" t="s">
        <v>868</v>
      </c>
      <c r="G258" s="335" t="s">
        <v>861</v>
      </c>
      <c r="H258" s="335">
        <v>3</v>
      </c>
    </row>
    <row r="259" spans="1:8">
      <c r="A259" s="335" t="s">
        <v>1198</v>
      </c>
      <c r="B259" s="335">
        <v>62400</v>
      </c>
      <c r="C259" s="335" t="s">
        <v>895</v>
      </c>
      <c r="D259" s="336">
        <v>62400</v>
      </c>
      <c r="E259" s="335" t="s">
        <v>918</v>
      </c>
      <c r="F259" s="335" t="s">
        <v>868</v>
      </c>
      <c r="G259" s="335" t="s">
        <v>861</v>
      </c>
      <c r="H259" s="335">
        <v>8</v>
      </c>
    </row>
    <row r="260" spans="1:8">
      <c r="A260" s="335" t="s">
        <v>1199</v>
      </c>
      <c r="B260" s="335">
        <v>27600</v>
      </c>
      <c r="C260" s="335" t="s">
        <v>895</v>
      </c>
      <c r="D260" s="336">
        <v>27600</v>
      </c>
      <c r="E260" s="335" t="s">
        <v>955</v>
      </c>
      <c r="F260" s="335" t="s">
        <v>1144</v>
      </c>
      <c r="G260" s="335" t="s">
        <v>864</v>
      </c>
      <c r="H260" s="335">
        <v>19</v>
      </c>
    </row>
    <row r="261" spans="1:8">
      <c r="A261" s="335" t="s">
        <v>1200</v>
      </c>
      <c r="B261" s="335">
        <v>54000</v>
      </c>
      <c r="C261" s="335" t="s">
        <v>895</v>
      </c>
      <c r="D261" s="336">
        <v>54000</v>
      </c>
      <c r="E261" s="335" t="s">
        <v>909</v>
      </c>
      <c r="F261" s="335" t="s">
        <v>868</v>
      </c>
      <c r="G261" s="335" t="s">
        <v>861</v>
      </c>
      <c r="H261" s="335">
        <v>14</v>
      </c>
    </row>
    <row r="262" spans="1:8">
      <c r="A262" s="335" t="s">
        <v>1201</v>
      </c>
      <c r="B262" s="335">
        <v>276000</v>
      </c>
      <c r="C262" s="335" t="s">
        <v>925</v>
      </c>
      <c r="D262" s="336">
        <v>4914.9850057341491</v>
      </c>
      <c r="E262" s="335" t="s">
        <v>896</v>
      </c>
      <c r="F262" s="335" t="s">
        <v>862</v>
      </c>
      <c r="G262" s="335" t="s">
        <v>864</v>
      </c>
      <c r="H262" s="335">
        <v>20</v>
      </c>
    </row>
    <row r="263" spans="1:8">
      <c r="A263" s="335" t="s">
        <v>1202</v>
      </c>
      <c r="B263" s="335">
        <v>77000</v>
      </c>
      <c r="C263" s="335" t="s">
        <v>895</v>
      </c>
      <c r="D263" s="336">
        <v>77000</v>
      </c>
      <c r="E263" s="335" t="s">
        <v>918</v>
      </c>
      <c r="F263" s="335" t="s">
        <v>868</v>
      </c>
      <c r="G263" s="335" t="s">
        <v>861</v>
      </c>
      <c r="H263" s="335">
        <v>3</v>
      </c>
    </row>
    <row r="264" spans="1:8">
      <c r="A264" s="335" t="s">
        <v>1203</v>
      </c>
      <c r="B264" s="335">
        <v>76000</v>
      </c>
      <c r="C264" s="335" t="s">
        <v>895</v>
      </c>
      <c r="D264" s="336">
        <v>76000</v>
      </c>
      <c r="E264" s="335" t="s">
        <v>909</v>
      </c>
      <c r="F264" s="335" t="s">
        <v>868</v>
      </c>
      <c r="G264" s="335" t="s">
        <v>861</v>
      </c>
      <c r="H264" s="335">
        <v>2</v>
      </c>
    </row>
    <row r="265" spans="1:8">
      <c r="A265" s="335" t="s">
        <v>1204</v>
      </c>
      <c r="B265" s="335">
        <v>103000</v>
      </c>
      <c r="C265" s="335" t="s">
        <v>895</v>
      </c>
      <c r="D265" s="336">
        <v>103000</v>
      </c>
      <c r="E265" s="335" t="s">
        <v>914</v>
      </c>
      <c r="F265" s="335" t="s">
        <v>868</v>
      </c>
      <c r="G265" s="335" t="s">
        <v>861</v>
      </c>
      <c r="H265" s="335">
        <v>8</v>
      </c>
    </row>
    <row r="266" spans="1:8">
      <c r="A266" s="335" t="s">
        <v>1205</v>
      </c>
      <c r="B266" s="335">
        <v>7600</v>
      </c>
      <c r="C266" s="335" t="s">
        <v>895</v>
      </c>
      <c r="D266" s="336">
        <v>7600</v>
      </c>
      <c r="E266" s="335" t="s">
        <v>920</v>
      </c>
      <c r="F266" s="335" t="s">
        <v>912</v>
      </c>
      <c r="G266" s="335" t="s">
        <v>867</v>
      </c>
      <c r="H266" s="335">
        <v>4</v>
      </c>
    </row>
    <row r="267" spans="1:8">
      <c r="A267" s="335" t="s">
        <v>1206</v>
      </c>
      <c r="B267" s="335">
        <v>40000</v>
      </c>
      <c r="C267" s="335" t="s">
        <v>895</v>
      </c>
      <c r="D267" s="336">
        <v>40000</v>
      </c>
      <c r="E267" s="335" t="s">
        <v>896</v>
      </c>
      <c r="F267" s="335" t="s">
        <v>868</v>
      </c>
      <c r="G267" s="335" t="s">
        <v>861</v>
      </c>
      <c r="H267" s="335">
        <v>7</v>
      </c>
    </row>
    <row r="268" spans="1:8">
      <c r="A268" s="335" t="s">
        <v>1207</v>
      </c>
      <c r="B268" s="335">
        <v>80000</v>
      </c>
      <c r="C268" s="335" t="s">
        <v>895</v>
      </c>
      <c r="D268" s="336">
        <v>80000</v>
      </c>
      <c r="E268" s="335" t="s">
        <v>914</v>
      </c>
      <c r="F268" s="335" t="s">
        <v>868</v>
      </c>
      <c r="G268" s="335" t="s">
        <v>861</v>
      </c>
      <c r="H268" s="335">
        <v>1</v>
      </c>
    </row>
    <row r="269" spans="1:8">
      <c r="A269" s="335" t="s">
        <v>1208</v>
      </c>
      <c r="B269" s="335">
        <v>55000</v>
      </c>
      <c r="C269" s="335" t="s">
        <v>895</v>
      </c>
      <c r="D269" s="336">
        <v>55000</v>
      </c>
      <c r="E269" s="335" t="s">
        <v>896</v>
      </c>
      <c r="F269" s="335" t="s">
        <v>868</v>
      </c>
      <c r="G269" s="335" t="s">
        <v>861</v>
      </c>
      <c r="H269" s="335">
        <v>9</v>
      </c>
    </row>
    <row r="270" spans="1:8">
      <c r="A270" s="335" t="s">
        <v>1209</v>
      </c>
      <c r="B270" s="335">
        <v>99000</v>
      </c>
      <c r="C270" s="335" t="s">
        <v>895</v>
      </c>
      <c r="D270" s="336">
        <v>99000</v>
      </c>
      <c r="E270" s="335" t="s">
        <v>896</v>
      </c>
      <c r="F270" s="335" t="s">
        <v>868</v>
      </c>
      <c r="G270" s="335" t="s">
        <v>861</v>
      </c>
      <c r="H270" s="335">
        <v>6</v>
      </c>
    </row>
    <row r="271" spans="1:8">
      <c r="A271" s="335" t="s">
        <v>1210</v>
      </c>
      <c r="B271" s="335">
        <v>420000</v>
      </c>
      <c r="C271" s="335" t="s">
        <v>1211</v>
      </c>
      <c r="D271" s="336">
        <v>9956.1219482708348</v>
      </c>
      <c r="E271" s="335" t="s">
        <v>909</v>
      </c>
      <c r="F271" s="335" t="s">
        <v>1212</v>
      </c>
      <c r="G271" s="335" t="s">
        <v>864</v>
      </c>
      <c r="H271" s="335">
        <v>11</v>
      </c>
    </row>
    <row r="272" spans="1:8">
      <c r="A272" s="335" t="s">
        <v>1213</v>
      </c>
      <c r="B272" s="335">
        <v>75000</v>
      </c>
      <c r="C272" s="335" t="s">
        <v>895</v>
      </c>
      <c r="D272" s="336">
        <v>75000</v>
      </c>
      <c r="E272" s="335" t="s">
        <v>896</v>
      </c>
      <c r="F272" s="335" t="s">
        <v>868</v>
      </c>
      <c r="G272" s="335" t="s">
        <v>861</v>
      </c>
      <c r="H272" s="335">
        <v>5</v>
      </c>
    </row>
    <row r="273" spans="1:8">
      <c r="A273" s="335" t="s">
        <v>1214</v>
      </c>
      <c r="B273" s="335">
        <v>80000</v>
      </c>
      <c r="C273" s="335" t="s">
        <v>895</v>
      </c>
      <c r="D273" s="336">
        <v>80000</v>
      </c>
      <c r="E273" s="335" t="s">
        <v>909</v>
      </c>
      <c r="F273" s="335" t="s">
        <v>868</v>
      </c>
      <c r="G273" s="335" t="s">
        <v>861</v>
      </c>
      <c r="H273" s="335">
        <v>7</v>
      </c>
    </row>
    <row r="274" spans="1:8">
      <c r="A274" s="335" t="s">
        <v>1215</v>
      </c>
      <c r="B274" s="335">
        <v>20000</v>
      </c>
      <c r="C274" s="335" t="s">
        <v>895</v>
      </c>
      <c r="D274" s="336">
        <v>20000</v>
      </c>
      <c r="E274" s="335" t="s">
        <v>896</v>
      </c>
      <c r="F274" s="335" t="s">
        <v>862</v>
      </c>
      <c r="G274" s="335" t="s">
        <v>864</v>
      </c>
      <c r="H274" s="335">
        <v>15</v>
      </c>
    </row>
    <row r="275" spans="1:8">
      <c r="A275" s="335" t="s">
        <v>1216</v>
      </c>
      <c r="B275" s="335">
        <v>40000</v>
      </c>
      <c r="C275" s="335" t="s">
        <v>895</v>
      </c>
      <c r="D275" s="336">
        <v>40000</v>
      </c>
      <c r="E275" s="335" t="s">
        <v>896</v>
      </c>
      <c r="F275" s="335" t="s">
        <v>868</v>
      </c>
      <c r="G275" s="335" t="s">
        <v>861</v>
      </c>
      <c r="H275" s="335">
        <v>12</v>
      </c>
    </row>
    <row r="276" spans="1:8">
      <c r="A276" s="335" t="s">
        <v>1217</v>
      </c>
      <c r="B276" s="335">
        <v>46000</v>
      </c>
      <c r="C276" s="335" t="s">
        <v>895</v>
      </c>
      <c r="D276" s="336">
        <v>46000</v>
      </c>
      <c r="E276" s="335" t="s">
        <v>896</v>
      </c>
      <c r="F276" s="335" t="s">
        <v>868</v>
      </c>
      <c r="G276" s="335" t="s">
        <v>861</v>
      </c>
      <c r="H276" s="335">
        <v>11</v>
      </c>
    </row>
    <row r="277" spans="1:8">
      <c r="A277" s="335" t="s">
        <v>1218</v>
      </c>
      <c r="B277" s="335">
        <v>14000</v>
      </c>
      <c r="C277" s="335" t="s">
        <v>895</v>
      </c>
      <c r="D277" s="336">
        <v>14000</v>
      </c>
      <c r="E277" s="335" t="s">
        <v>896</v>
      </c>
      <c r="F277" s="335" t="s">
        <v>988</v>
      </c>
      <c r="G277" s="335" t="s">
        <v>861</v>
      </c>
      <c r="H277" s="335">
        <v>4</v>
      </c>
    </row>
    <row r="278" spans="1:8">
      <c r="A278" s="335" t="s">
        <v>1219</v>
      </c>
      <c r="B278" s="335">
        <v>70000</v>
      </c>
      <c r="C278" s="335" t="s">
        <v>895</v>
      </c>
      <c r="D278" s="336">
        <v>70000</v>
      </c>
      <c r="E278" s="335" t="s">
        <v>904</v>
      </c>
      <c r="F278" s="335" t="s">
        <v>868</v>
      </c>
      <c r="G278" s="335" t="s">
        <v>861</v>
      </c>
      <c r="H278" s="335">
        <v>8</v>
      </c>
    </row>
    <row r="279" spans="1:8">
      <c r="A279" s="335" t="s">
        <v>1220</v>
      </c>
      <c r="B279" s="335">
        <v>36000</v>
      </c>
      <c r="C279" s="335" t="s">
        <v>895</v>
      </c>
      <c r="D279" s="336">
        <v>36000</v>
      </c>
      <c r="E279" s="335" t="s">
        <v>920</v>
      </c>
      <c r="F279" s="335" t="s">
        <v>948</v>
      </c>
      <c r="G279" s="335" t="s">
        <v>864</v>
      </c>
      <c r="H279" s="335">
        <v>20</v>
      </c>
    </row>
    <row r="280" spans="1:8">
      <c r="A280" s="335" t="s">
        <v>1221</v>
      </c>
      <c r="B280" s="335">
        <v>15000</v>
      </c>
      <c r="C280" s="335" t="s">
        <v>895</v>
      </c>
      <c r="D280" s="336">
        <v>15000</v>
      </c>
      <c r="E280" s="335" t="s">
        <v>909</v>
      </c>
      <c r="F280" s="335" t="s">
        <v>868</v>
      </c>
      <c r="G280" s="335" t="s">
        <v>861</v>
      </c>
      <c r="H280" s="335">
        <v>12</v>
      </c>
    </row>
    <row r="281" spans="1:8">
      <c r="A281" s="335" t="s">
        <v>1222</v>
      </c>
      <c r="B281" s="335">
        <v>1500000</v>
      </c>
      <c r="C281" s="335" t="s">
        <v>925</v>
      </c>
      <c r="D281" s="336">
        <v>26711.875031163851</v>
      </c>
      <c r="E281" s="335" t="s">
        <v>955</v>
      </c>
      <c r="F281" s="335" t="s">
        <v>862</v>
      </c>
      <c r="G281" s="335" t="s">
        <v>864</v>
      </c>
      <c r="H281" s="335">
        <v>1</v>
      </c>
    </row>
    <row r="282" spans="1:8">
      <c r="A282" s="335" t="s">
        <v>1223</v>
      </c>
      <c r="B282" s="335">
        <v>100000</v>
      </c>
      <c r="C282" s="335" t="s">
        <v>1224</v>
      </c>
      <c r="D282" s="336">
        <v>27221.92126875931</v>
      </c>
      <c r="E282" s="335" t="s">
        <v>918</v>
      </c>
      <c r="F282" s="335" t="s">
        <v>1000</v>
      </c>
      <c r="G282" s="335" t="s">
        <v>864</v>
      </c>
      <c r="H282" s="335">
        <v>18</v>
      </c>
    </row>
    <row r="283" spans="1:8">
      <c r="A283" s="335" t="s">
        <v>1225</v>
      </c>
      <c r="B283" s="335">
        <v>22000</v>
      </c>
      <c r="C283" s="335" t="s">
        <v>895</v>
      </c>
      <c r="D283" s="336">
        <v>22000</v>
      </c>
      <c r="E283" s="335" t="s">
        <v>932</v>
      </c>
      <c r="F283" s="335" t="s">
        <v>862</v>
      </c>
      <c r="G283" s="335" t="s">
        <v>864</v>
      </c>
      <c r="H283" s="335">
        <v>9</v>
      </c>
    </row>
    <row r="284" spans="1:8">
      <c r="A284" s="335" t="s">
        <v>1226</v>
      </c>
      <c r="B284" s="335">
        <v>68000</v>
      </c>
      <c r="C284" s="335" t="s">
        <v>895</v>
      </c>
      <c r="D284" s="336">
        <v>68000</v>
      </c>
      <c r="E284" s="335" t="s">
        <v>909</v>
      </c>
      <c r="F284" s="335" t="s">
        <v>868</v>
      </c>
      <c r="G284" s="335" t="s">
        <v>861</v>
      </c>
      <c r="H284" s="335">
        <v>5</v>
      </c>
    </row>
    <row r="285" spans="1:8">
      <c r="A285" s="335" t="s">
        <v>1227</v>
      </c>
      <c r="B285" s="335">
        <v>97000</v>
      </c>
      <c r="C285" s="335" t="s">
        <v>895</v>
      </c>
      <c r="D285" s="336">
        <v>97000</v>
      </c>
      <c r="E285" s="335" t="s">
        <v>896</v>
      </c>
      <c r="F285" s="335" t="s">
        <v>868</v>
      </c>
      <c r="G285" s="335" t="s">
        <v>861</v>
      </c>
      <c r="H285" s="335">
        <v>13</v>
      </c>
    </row>
    <row r="286" spans="1:8">
      <c r="A286" s="335" t="s">
        <v>1228</v>
      </c>
      <c r="B286" s="335">
        <v>31000</v>
      </c>
      <c r="C286" s="335" t="s">
        <v>951</v>
      </c>
      <c r="D286" s="336">
        <v>48861.526434085805</v>
      </c>
      <c r="E286" s="335" t="s">
        <v>904</v>
      </c>
      <c r="F286" s="335" t="s">
        <v>865</v>
      </c>
      <c r="G286" s="335" t="s">
        <v>867</v>
      </c>
      <c r="H286" s="335">
        <v>8</v>
      </c>
    </row>
    <row r="287" spans="1:8">
      <c r="A287" s="335" t="s">
        <v>1229</v>
      </c>
      <c r="B287" s="335">
        <v>65000</v>
      </c>
      <c r="C287" s="335" t="s">
        <v>895</v>
      </c>
      <c r="D287" s="336">
        <v>65000</v>
      </c>
      <c r="E287" s="335" t="s">
        <v>896</v>
      </c>
      <c r="F287" s="335" t="s">
        <v>868</v>
      </c>
      <c r="G287" s="335" t="s">
        <v>861</v>
      </c>
      <c r="H287" s="335">
        <v>6</v>
      </c>
    </row>
    <row r="288" spans="1:8">
      <c r="A288" s="335" t="s">
        <v>1230</v>
      </c>
      <c r="B288" s="335">
        <v>43200</v>
      </c>
      <c r="C288" s="335" t="s">
        <v>895</v>
      </c>
      <c r="D288" s="336">
        <v>43200</v>
      </c>
      <c r="E288" s="335" t="s">
        <v>909</v>
      </c>
      <c r="F288" s="335" t="s">
        <v>1006</v>
      </c>
      <c r="G288" s="335" t="s">
        <v>864</v>
      </c>
      <c r="H288" s="335">
        <v>2</v>
      </c>
    </row>
    <row r="289" spans="1:8">
      <c r="A289" s="335" t="s">
        <v>1231</v>
      </c>
      <c r="B289" s="335">
        <v>450000</v>
      </c>
      <c r="C289" s="335" t="s">
        <v>925</v>
      </c>
      <c r="D289" s="336">
        <v>8013.5625093491553</v>
      </c>
      <c r="E289" s="335" t="s">
        <v>896</v>
      </c>
      <c r="F289" s="335" t="s">
        <v>862</v>
      </c>
      <c r="G289" s="335" t="s">
        <v>864</v>
      </c>
      <c r="H289" s="335">
        <v>20</v>
      </c>
    </row>
    <row r="290" spans="1:8">
      <c r="A290" s="335" t="s">
        <v>1232</v>
      </c>
      <c r="B290" s="335">
        <v>50000</v>
      </c>
      <c r="C290" s="335" t="s">
        <v>895</v>
      </c>
      <c r="D290" s="336">
        <v>50000</v>
      </c>
      <c r="E290" s="335" t="s">
        <v>896</v>
      </c>
      <c r="F290" s="335" t="s">
        <v>868</v>
      </c>
      <c r="G290" s="335" t="s">
        <v>861</v>
      </c>
      <c r="H290" s="335">
        <v>15</v>
      </c>
    </row>
    <row r="291" spans="1:8">
      <c r="A291" s="335" t="s">
        <v>1233</v>
      </c>
      <c r="B291" s="335">
        <v>45000</v>
      </c>
      <c r="C291" s="335" t="s">
        <v>895</v>
      </c>
      <c r="D291" s="336">
        <v>45000</v>
      </c>
      <c r="E291" s="335" t="s">
        <v>896</v>
      </c>
      <c r="F291" s="335" t="s">
        <v>868</v>
      </c>
      <c r="G291" s="335" t="s">
        <v>861</v>
      </c>
      <c r="H291" s="335">
        <v>9</v>
      </c>
    </row>
    <row r="292" spans="1:8">
      <c r="A292" s="335" t="s">
        <v>1234</v>
      </c>
      <c r="B292" s="335">
        <v>180000</v>
      </c>
      <c r="C292" s="335" t="s">
        <v>925</v>
      </c>
      <c r="D292" s="336">
        <v>3205.4250037396623</v>
      </c>
      <c r="E292" s="335" t="s">
        <v>909</v>
      </c>
      <c r="F292" s="335" t="s">
        <v>862</v>
      </c>
      <c r="G292" s="335" t="s">
        <v>864</v>
      </c>
      <c r="H292" s="335">
        <v>10</v>
      </c>
    </row>
    <row r="293" spans="1:8">
      <c r="A293" s="335" t="s">
        <v>1235</v>
      </c>
      <c r="B293" s="335">
        <v>60000</v>
      </c>
      <c r="C293" s="335" t="s">
        <v>895</v>
      </c>
      <c r="D293" s="336">
        <v>60000</v>
      </c>
      <c r="E293" s="335" t="s">
        <v>909</v>
      </c>
      <c r="F293" s="335" t="s">
        <v>868</v>
      </c>
      <c r="G293" s="335" t="s">
        <v>861</v>
      </c>
      <c r="H293" s="335">
        <v>15</v>
      </c>
    </row>
    <row r="294" spans="1:8">
      <c r="A294" s="335" t="s">
        <v>1236</v>
      </c>
      <c r="B294" s="335">
        <v>31000</v>
      </c>
      <c r="C294" s="335" t="s">
        <v>895</v>
      </c>
      <c r="D294" s="336">
        <v>31000</v>
      </c>
      <c r="E294" s="335" t="s">
        <v>920</v>
      </c>
      <c r="F294" s="335" t="s">
        <v>868</v>
      </c>
      <c r="G294" s="335" t="s">
        <v>861</v>
      </c>
      <c r="H294" s="335">
        <v>20</v>
      </c>
    </row>
    <row r="295" spans="1:8">
      <c r="A295" s="335" t="s">
        <v>1237</v>
      </c>
      <c r="B295" s="335">
        <v>75000</v>
      </c>
      <c r="C295" s="335" t="s">
        <v>895</v>
      </c>
      <c r="D295" s="336">
        <v>75000</v>
      </c>
      <c r="E295" s="335" t="s">
        <v>896</v>
      </c>
      <c r="F295" s="335" t="s">
        <v>868</v>
      </c>
      <c r="G295" s="335" t="s">
        <v>861</v>
      </c>
      <c r="H295" s="335">
        <v>4</v>
      </c>
    </row>
    <row r="296" spans="1:8">
      <c r="A296" s="335" t="s">
        <v>1238</v>
      </c>
      <c r="B296" s="335">
        <v>16000</v>
      </c>
      <c r="C296" s="335" t="s">
        <v>895</v>
      </c>
      <c r="D296" s="336">
        <v>16000</v>
      </c>
      <c r="E296" s="335" t="s">
        <v>1147</v>
      </c>
      <c r="F296" s="335" t="s">
        <v>868</v>
      </c>
      <c r="G296" s="335" t="s">
        <v>861</v>
      </c>
      <c r="H296" s="335">
        <v>14</v>
      </c>
    </row>
    <row r="297" spans="1:8">
      <c r="A297" s="335" t="s">
        <v>1239</v>
      </c>
      <c r="B297" s="335">
        <v>36000</v>
      </c>
      <c r="C297" s="335" t="s">
        <v>895</v>
      </c>
      <c r="D297" s="336">
        <v>36000</v>
      </c>
      <c r="E297" s="335" t="s">
        <v>896</v>
      </c>
      <c r="F297" s="335" t="s">
        <v>868</v>
      </c>
      <c r="G297" s="335" t="s">
        <v>861</v>
      </c>
      <c r="H297" s="335">
        <v>17</v>
      </c>
    </row>
    <row r="298" spans="1:8">
      <c r="A298" s="335" t="s">
        <v>1240</v>
      </c>
      <c r="B298" s="335">
        <v>42000</v>
      </c>
      <c r="C298" s="335" t="s">
        <v>964</v>
      </c>
      <c r="D298" s="336">
        <v>41301.183967273726</v>
      </c>
      <c r="E298" s="335" t="s">
        <v>896</v>
      </c>
      <c r="F298" s="335" t="s">
        <v>859</v>
      </c>
      <c r="G298" s="335" t="s">
        <v>861</v>
      </c>
      <c r="H298" s="335">
        <v>13</v>
      </c>
    </row>
    <row r="299" spans="1:8">
      <c r="A299" s="335" t="s">
        <v>1241</v>
      </c>
      <c r="B299" s="335">
        <v>53000</v>
      </c>
      <c r="C299" s="335" t="s">
        <v>895</v>
      </c>
      <c r="D299" s="336">
        <v>53000</v>
      </c>
      <c r="E299" s="335" t="s">
        <v>896</v>
      </c>
      <c r="F299" s="335" t="s">
        <v>868</v>
      </c>
      <c r="G299" s="335" t="s">
        <v>861</v>
      </c>
      <c r="H299" s="335">
        <v>8</v>
      </c>
    </row>
    <row r="300" spans="1:8">
      <c r="A300" s="335" t="s">
        <v>1242</v>
      </c>
      <c r="B300" s="335">
        <v>65000</v>
      </c>
      <c r="C300" s="335" t="s">
        <v>908</v>
      </c>
      <c r="D300" s="336">
        <v>82575.963534454509</v>
      </c>
      <c r="E300" s="335" t="s">
        <v>898</v>
      </c>
      <c r="F300" s="335" t="s">
        <v>910</v>
      </c>
      <c r="G300" s="335" t="s">
        <v>867</v>
      </c>
      <c r="H300" s="335">
        <v>13</v>
      </c>
    </row>
    <row r="301" spans="1:8">
      <c r="A301" s="335" t="s">
        <v>1243</v>
      </c>
      <c r="B301" s="335">
        <v>67000</v>
      </c>
      <c r="C301" s="335" t="s">
        <v>895</v>
      </c>
      <c r="D301" s="336">
        <v>67000</v>
      </c>
      <c r="E301" s="335" t="s">
        <v>896</v>
      </c>
      <c r="F301" s="335" t="s">
        <v>868</v>
      </c>
      <c r="G301" s="335" t="s">
        <v>861</v>
      </c>
      <c r="H301" s="335">
        <v>12</v>
      </c>
    </row>
    <row r="302" spans="1:8">
      <c r="A302" s="335" t="s">
        <v>1244</v>
      </c>
      <c r="B302" s="335">
        <v>12000</v>
      </c>
      <c r="C302" s="335" t="s">
        <v>895</v>
      </c>
      <c r="D302" s="336">
        <v>12000</v>
      </c>
      <c r="E302" s="335" t="s">
        <v>896</v>
      </c>
      <c r="F302" s="335" t="s">
        <v>862</v>
      </c>
      <c r="G302" s="335" t="s">
        <v>864</v>
      </c>
      <c r="H302" s="335">
        <v>11</v>
      </c>
    </row>
    <row r="303" spans="1:8">
      <c r="A303" s="335" t="s">
        <v>1245</v>
      </c>
      <c r="B303" s="335">
        <v>85000</v>
      </c>
      <c r="C303" s="335" t="s">
        <v>895</v>
      </c>
      <c r="D303" s="336">
        <v>85000</v>
      </c>
      <c r="E303" s="335" t="s">
        <v>898</v>
      </c>
      <c r="F303" s="335" t="s">
        <v>868</v>
      </c>
      <c r="G303" s="335" t="s">
        <v>861</v>
      </c>
      <c r="H303" s="335">
        <v>19</v>
      </c>
    </row>
    <row r="304" spans="1:8">
      <c r="A304" s="335" t="s">
        <v>1246</v>
      </c>
      <c r="B304" s="335">
        <v>200000</v>
      </c>
      <c r="C304" s="335" t="s">
        <v>908</v>
      </c>
      <c r="D304" s="336">
        <v>254079.88779832155</v>
      </c>
      <c r="E304" s="335" t="s">
        <v>932</v>
      </c>
      <c r="F304" s="335" t="s">
        <v>972</v>
      </c>
      <c r="G304" s="335" t="s">
        <v>867</v>
      </c>
      <c r="H304" s="335">
        <v>14</v>
      </c>
    </row>
    <row r="305" spans="1:8">
      <c r="A305" s="335" t="s">
        <v>1247</v>
      </c>
      <c r="B305" s="335">
        <v>40000</v>
      </c>
      <c r="C305" s="335" t="s">
        <v>895</v>
      </c>
      <c r="D305" s="336">
        <v>40000</v>
      </c>
      <c r="E305" s="335" t="s">
        <v>909</v>
      </c>
      <c r="F305" s="335" t="s">
        <v>868</v>
      </c>
      <c r="G305" s="335" t="s">
        <v>861</v>
      </c>
      <c r="H305" s="335">
        <v>2</v>
      </c>
    </row>
    <row r="306" spans="1:8">
      <c r="A306" s="335" t="s">
        <v>1248</v>
      </c>
      <c r="B306" s="335">
        <v>20000</v>
      </c>
      <c r="C306" s="335" t="s">
        <v>951</v>
      </c>
      <c r="D306" s="336">
        <v>31523.565441345683</v>
      </c>
      <c r="E306" s="335" t="s">
        <v>904</v>
      </c>
      <c r="F306" s="335" t="s">
        <v>865</v>
      </c>
      <c r="G306" s="335" t="s">
        <v>867</v>
      </c>
      <c r="H306" s="335">
        <v>19</v>
      </c>
    </row>
    <row r="307" spans="1:8">
      <c r="A307" s="335" t="s">
        <v>1249</v>
      </c>
      <c r="B307" s="335">
        <v>41000</v>
      </c>
      <c r="C307" s="335" t="s">
        <v>895</v>
      </c>
      <c r="D307" s="336">
        <v>41000</v>
      </c>
      <c r="E307" s="335" t="s">
        <v>896</v>
      </c>
      <c r="F307" s="335" t="s">
        <v>868</v>
      </c>
      <c r="G307" s="335" t="s">
        <v>861</v>
      </c>
      <c r="H307" s="335">
        <v>13</v>
      </c>
    </row>
    <row r="308" spans="1:8">
      <c r="A308" s="335" t="s">
        <v>1250</v>
      </c>
      <c r="B308" s="335">
        <v>1400000</v>
      </c>
      <c r="C308" s="335" t="s">
        <v>925</v>
      </c>
      <c r="D308" s="336">
        <v>24931.083362419595</v>
      </c>
      <c r="E308" s="335" t="s">
        <v>909</v>
      </c>
      <c r="F308" s="335" t="s">
        <v>862</v>
      </c>
      <c r="G308" s="335" t="s">
        <v>864</v>
      </c>
      <c r="H308" s="335">
        <v>5</v>
      </c>
    </row>
    <row r="309" spans="1:8">
      <c r="A309" s="335" t="s">
        <v>1251</v>
      </c>
      <c r="B309" s="335">
        <v>125000</v>
      </c>
      <c r="C309" s="335" t="s">
        <v>895</v>
      </c>
      <c r="D309" s="336">
        <v>125000</v>
      </c>
      <c r="E309" s="335" t="s">
        <v>909</v>
      </c>
      <c r="F309" s="335" t="s">
        <v>868</v>
      </c>
      <c r="G309" s="335" t="s">
        <v>861</v>
      </c>
      <c r="H309" s="335">
        <v>3</v>
      </c>
    </row>
    <row r="310" spans="1:8">
      <c r="A310" s="335" t="s">
        <v>1252</v>
      </c>
      <c r="B310" s="335">
        <v>60000</v>
      </c>
      <c r="C310" s="335" t="s">
        <v>964</v>
      </c>
      <c r="D310" s="336">
        <v>59001.691381819612</v>
      </c>
      <c r="E310" s="335" t="s">
        <v>896</v>
      </c>
      <c r="F310" s="335" t="s">
        <v>859</v>
      </c>
      <c r="G310" s="335" t="s">
        <v>861</v>
      </c>
      <c r="H310" s="335">
        <v>5</v>
      </c>
    </row>
    <row r="311" spans="1:8">
      <c r="A311" s="335" t="s">
        <v>1253</v>
      </c>
      <c r="B311" s="335">
        <v>150000</v>
      </c>
      <c r="C311" s="335" t="s">
        <v>1254</v>
      </c>
      <c r="D311" s="336">
        <v>10956.982885192734</v>
      </c>
      <c r="E311" s="335" t="s">
        <v>896</v>
      </c>
      <c r="F311" s="335" t="s">
        <v>1036</v>
      </c>
      <c r="G311" s="335" t="s">
        <v>861</v>
      </c>
      <c r="H311" s="335">
        <v>19</v>
      </c>
    </row>
    <row r="312" spans="1:8">
      <c r="A312" s="335" t="s">
        <v>1255</v>
      </c>
      <c r="B312" s="335">
        <v>70000</v>
      </c>
      <c r="C312" s="335" t="s">
        <v>895</v>
      </c>
      <c r="D312" s="336">
        <v>70000</v>
      </c>
      <c r="E312" s="335" t="s">
        <v>896</v>
      </c>
      <c r="F312" s="335" t="s">
        <v>868</v>
      </c>
      <c r="G312" s="335" t="s">
        <v>861</v>
      </c>
      <c r="H312" s="335">
        <v>16</v>
      </c>
    </row>
    <row r="313" spans="1:8">
      <c r="A313" s="335" t="s">
        <v>1256</v>
      </c>
      <c r="B313" s="335">
        <v>400000</v>
      </c>
      <c r="C313" s="335" t="s">
        <v>895</v>
      </c>
      <c r="D313" s="336">
        <v>400000</v>
      </c>
      <c r="E313" s="335" t="s">
        <v>920</v>
      </c>
      <c r="F313" s="335" t="s">
        <v>868</v>
      </c>
      <c r="G313" s="335" t="s">
        <v>861</v>
      </c>
      <c r="H313" s="335">
        <v>11</v>
      </c>
    </row>
    <row r="314" spans="1:8">
      <c r="A314" s="335" t="s">
        <v>1257</v>
      </c>
      <c r="B314" s="335">
        <v>55000</v>
      </c>
      <c r="C314" s="335" t="s">
        <v>895</v>
      </c>
      <c r="D314" s="336">
        <v>55000</v>
      </c>
      <c r="E314" s="335" t="s">
        <v>896</v>
      </c>
      <c r="F314" s="335" t="s">
        <v>868</v>
      </c>
      <c r="G314" s="335" t="s">
        <v>861</v>
      </c>
      <c r="H314" s="335">
        <v>3</v>
      </c>
    </row>
    <row r="315" spans="1:8">
      <c r="A315" s="335" t="s">
        <v>1258</v>
      </c>
      <c r="B315" s="335">
        <v>60000</v>
      </c>
      <c r="C315" s="335" t="s">
        <v>895</v>
      </c>
      <c r="D315" s="336">
        <v>60000</v>
      </c>
      <c r="E315" s="335" t="s">
        <v>896</v>
      </c>
      <c r="F315" s="335" t="s">
        <v>868</v>
      </c>
      <c r="G315" s="335" t="s">
        <v>861</v>
      </c>
      <c r="H315" s="335">
        <v>17</v>
      </c>
    </row>
    <row r="316" spans="1:8">
      <c r="A316" s="335" t="s">
        <v>1259</v>
      </c>
      <c r="B316" s="335">
        <v>1000000</v>
      </c>
      <c r="C316" s="335" t="s">
        <v>925</v>
      </c>
      <c r="D316" s="336">
        <v>17807.916687442568</v>
      </c>
      <c r="E316" s="335" t="s">
        <v>909</v>
      </c>
      <c r="F316" s="335" t="s">
        <v>862</v>
      </c>
      <c r="G316" s="335" t="s">
        <v>864</v>
      </c>
      <c r="H316" s="335">
        <v>11</v>
      </c>
    </row>
    <row r="317" spans="1:8">
      <c r="A317" s="335" t="s">
        <v>1260</v>
      </c>
      <c r="B317" s="335">
        <v>40000</v>
      </c>
      <c r="C317" s="335" t="s">
        <v>895</v>
      </c>
      <c r="D317" s="336">
        <v>40000</v>
      </c>
      <c r="E317" s="335" t="s">
        <v>909</v>
      </c>
      <c r="F317" s="335" t="s">
        <v>923</v>
      </c>
      <c r="G317" s="335" t="s">
        <v>867</v>
      </c>
      <c r="H317" s="335">
        <v>13</v>
      </c>
    </row>
    <row r="318" spans="1:8">
      <c r="A318" s="335" t="s">
        <v>1261</v>
      </c>
      <c r="B318" s="335">
        <v>137500</v>
      </c>
      <c r="C318" s="335" t="s">
        <v>895</v>
      </c>
      <c r="D318" s="336">
        <v>137500</v>
      </c>
      <c r="E318" s="335" t="s">
        <v>896</v>
      </c>
      <c r="F318" s="335" t="s">
        <v>868</v>
      </c>
      <c r="G318" s="335" t="s">
        <v>861</v>
      </c>
      <c r="H318" s="335">
        <v>6</v>
      </c>
    </row>
    <row r="319" spans="1:8">
      <c r="A319" s="335" t="s">
        <v>1262</v>
      </c>
      <c r="B319" s="335">
        <v>4545</v>
      </c>
      <c r="C319" s="335" t="s">
        <v>895</v>
      </c>
      <c r="D319" s="336">
        <v>4545</v>
      </c>
      <c r="E319" s="335" t="s">
        <v>896</v>
      </c>
      <c r="F319" s="335" t="s">
        <v>988</v>
      </c>
      <c r="G319" s="335" t="s">
        <v>861</v>
      </c>
      <c r="H319" s="335">
        <v>11</v>
      </c>
    </row>
    <row r="320" spans="1:8">
      <c r="A320" s="335" t="s">
        <v>1263</v>
      </c>
      <c r="B320" s="335">
        <v>29000</v>
      </c>
      <c r="C320" s="335" t="s">
        <v>951</v>
      </c>
      <c r="D320" s="336">
        <v>45709.169889951241</v>
      </c>
      <c r="E320" s="335" t="s">
        <v>896</v>
      </c>
      <c r="F320" s="335" t="s">
        <v>865</v>
      </c>
      <c r="G320" s="335" t="s">
        <v>867</v>
      </c>
      <c r="H320" s="335">
        <v>4</v>
      </c>
    </row>
    <row r="321" spans="1:8">
      <c r="A321" s="335" t="s">
        <v>1264</v>
      </c>
      <c r="B321" s="335">
        <v>47000</v>
      </c>
      <c r="C321" s="335" t="s">
        <v>895</v>
      </c>
      <c r="D321" s="336">
        <v>47000</v>
      </c>
      <c r="E321" s="335" t="s">
        <v>920</v>
      </c>
      <c r="F321" s="335" t="s">
        <v>868</v>
      </c>
      <c r="G321" s="335" t="s">
        <v>861</v>
      </c>
      <c r="H321" s="335">
        <v>2</v>
      </c>
    </row>
    <row r="322" spans="1:8">
      <c r="A322" s="335" t="s">
        <v>1265</v>
      </c>
      <c r="B322" s="335">
        <v>65000</v>
      </c>
      <c r="C322" s="335" t="s">
        <v>895</v>
      </c>
      <c r="D322" s="336">
        <v>65000</v>
      </c>
      <c r="E322" s="335" t="s">
        <v>896</v>
      </c>
      <c r="F322" s="335" t="s">
        <v>868</v>
      </c>
      <c r="G322" s="335" t="s">
        <v>861</v>
      </c>
      <c r="H322" s="335">
        <v>5</v>
      </c>
    </row>
    <row r="323" spans="1:8">
      <c r="A323" s="335" t="s">
        <v>1266</v>
      </c>
      <c r="B323" s="335">
        <v>456000</v>
      </c>
      <c r="C323" s="335" t="s">
        <v>1211</v>
      </c>
      <c r="D323" s="336">
        <v>10809.503829551191</v>
      </c>
      <c r="E323" s="335" t="s">
        <v>932</v>
      </c>
      <c r="F323" s="335" t="s">
        <v>1212</v>
      </c>
      <c r="G323" s="335" t="s">
        <v>864</v>
      </c>
      <c r="H323" s="335">
        <v>18</v>
      </c>
    </row>
    <row r="324" spans="1:8">
      <c r="A324" s="335" t="s">
        <v>1267</v>
      </c>
      <c r="B324" s="335">
        <v>92000</v>
      </c>
      <c r="C324" s="335" t="s">
        <v>895</v>
      </c>
      <c r="D324" s="336">
        <v>92000</v>
      </c>
      <c r="E324" s="335" t="s">
        <v>909</v>
      </c>
      <c r="F324" s="335" t="s">
        <v>868</v>
      </c>
      <c r="G324" s="335" t="s">
        <v>861</v>
      </c>
      <c r="H324" s="335">
        <v>15</v>
      </c>
    </row>
    <row r="325" spans="1:8">
      <c r="A325" s="335" t="s">
        <v>1268</v>
      </c>
      <c r="B325" s="335">
        <v>22000</v>
      </c>
      <c r="C325" s="335" t="s">
        <v>895</v>
      </c>
      <c r="D325" s="336">
        <v>22000</v>
      </c>
      <c r="E325" s="335" t="s">
        <v>909</v>
      </c>
      <c r="F325" s="335" t="s">
        <v>1036</v>
      </c>
      <c r="G325" s="335" t="s">
        <v>861</v>
      </c>
      <c r="H325" s="335">
        <v>12</v>
      </c>
    </row>
    <row r="326" spans="1:8">
      <c r="A326" s="335" t="s">
        <v>1269</v>
      </c>
      <c r="B326" s="335">
        <v>108000</v>
      </c>
      <c r="C326" s="335" t="s">
        <v>895</v>
      </c>
      <c r="D326" s="336">
        <v>108000</v>
      </c>
      <c r="E326" s="335" t="s">
        <v>909</v>
      </c>
      <c r="F326" s="335" t="s">
        <v>868</v>
      </c>
      <c r="G326" s="335" t="s">
        <v>861</v>
      </c>
      <c r="H326" s="335">
        <v>4</v>
      </c>
    </row>
    <row r="327" spans="1:8">
      <c r="A327" s="335" t="s">
        <v>1270</v>
      </c>
      <c r="B327" s="335">
        <v>61000</v>
      </c>
      <c r="C327" s="335" t="s">
        <v>895</v>
      </c>
      <c r="D327" s="336">
        <v>61000</v>
      </c>
      <c r="E327" s="335" t="s">
        <v>896</v>
      </c>
      <c r="F327" s="335" t="s">
        <v>868</v>
      </c>
      <c r="G327" s="335" t="s">
        <v>861</v>
      </c>
      <c r="H327" s="335">
        <v>20</v>
      </c>
    </row>
    <row r="328" spans="1:8">
      <c r="A328" s="335" t="s">
        <v>1271</v>
      </c>
      <c r="B328" s="335">
        <v>65000</v>
      </c>
      <c r="C328" s="335" t="s">
        <v>964</v>
      </c>
      <c r="D328" s="336">
        <v>63918.498996971248</v>
      </c>
      <c r="E328" s="335" t="s">
        <v>909</v>
      </c>
      <c r="F328" s="335" t="s">
        <v>859</v>
      </c>
      <c r="G328" s="335" t="s">
        <v>861</v>
      </c>
      <c r="H328" s="335">
        <v>17</v>
      </c>
    </row>
    <row r="329" spans="1:8">
      <c r="A329" s="335" t="s">
        <v>1272</v>
      </c>
      <c r="B329" s="335">
        <v>50000</v>
      </c>
      <c r="C329" s="335" t="s">
        <v>895</v>
      </c>
      <c r="D329" s="336">
        <v>50000</v>
      </c>
      <c r="E329" s="335" t="s">
        <v>896</v>
      </c>
      <c r="F329" s="335" t="s">
        <v>868</v>
      </c>
      <c r="G329" s="335" t="s">
        <v>861</v>
      </c>
      <c r="H329" s="335">
        <v>4</v>
      </c>
    </row>
    <row r="330" spans="1:8">
      <c r="A330" s="335" t="s">
        <v>1273</v>
      </c>
      <c r="B330" s="335">
        <v>150000</v>
      </c>
      <c r="C330" s="335" t="s">
        <v>895</v>
      </c>
      <c r="D330" s="336">
        <v>150000</v>
      </c>
      <c r="E330" s="335" t="s">
        <v>918</v>
      </c>
      <c r="F330" s="335" t="s">
        <v>868</v>
      </c>
      <c r="G330" s="335" t="s">
        <v>861</v>
      </c>
      <c r="H330" s="335">
        <v>6</v>
      </c>
    </row>
    <row r="331" spans="1:8">
      <c r="A331" s="335" t="s">
        <v>1274</v>
      </c>
      <c r="B331" s="335">
        <v>400000</v>
      </c>
      <c r="C331" s="335" t="s">
        <v>925</v>
      </c>
      <c r="D331" s="336">
        <v>7123.1666749770275</v>
      </c>
      <c r="E331" s="335" t="s">
        <v>896</v>
      </c>
      <c r="F331" s="335" t="s">
        <v>862</v>
      </c>
      <c r="G331" s="335" t="s">
        <v>864</v>
      </c>
      <c r="H331" s="335">
        <v>12</v>
      </c>
    </row>
    <row r="332" spans="1:8">
      <c r="A332" s="335" t="s">
        <v>1275</v>
      </c>
      <c r="B332" s="335">
        <v>150000</v>
      </c>
      <c r="C332" s="335" t="s">
        <v>895</v>
      </c>
      <c r="D332" s="336">
        <v>150000</v>
      </c>
      <c r="E332" s="335" t="s">
        <v>909</v>
      </c>
      <c r="F332" s="335" t="s">
        <v>1276</v>
      </c>
      <c r="G332" s="335" t="s">
        <v>864</v>
      </c>
      <c r="H332" s="335">
        <v>5</v>
      </c>
    </row>
    <row r="333" spans="1:8">
      <c r="A333" s="335" t="s">
        <v>1277</v>
      </c>
      <c r="B333" s="335">
        <v>45000</v>
      </c>
      <c r="C333" s="335" t="s">
        <v>895</v>
      </c>
      <c r="D333" s="336">
        <v>45000</v>
      </c>
      <c r="E333" s="335" t="s">
        <v>920</v>
      </c>
      <c r="F333" s="335" t="s">
        <v>868</v>
      </c>
      <c r="G333" s="335" t="s">
        <v>861</v>
      </c>
      <c r="H333" s="335">
        <v>6</v>
      </c>
    </row>
    <row r="334" spans="1:8">
      <c r="A334" s="335" t="s">
        <v>1278</v>
      </c>
      <c r="B334" s="335">
        <v>135000</v>
      </c>
      <c r="C334" s="335" t="s">
        <v>895</v>
      </c>
      <c r="D334" s="336">
        <v>135000</v>
      </c>
      <c r="E334" s="335" t="s">
        <v>909</v>
      </c>
      <c r="F334" s="335" t="s">
        <v>868</v>
      </c>
      <c r="G334" s="335" t="s">
        <v>861</v>
      </c>
      <c r="H334" s="335">
        <v>9</v>
      </c>
    </row>
    <row r="335" spans="1:8">
      <c r="A335" s="335" t="s">
        <v>1279</v>
      </c>
      <c r="B335" s="335">
        <v>360000</v>
      </c>
      <c r="C335" s="335" t="s">
        <v>925</v>
      </c>
      <c r="D335" s="336">
        <v>6410.8500074793246</v>
      </c>
      <c r="E335" s="335" t="s">
        <v>896</v>
      </c>
      <c r="F335" s="335" t="s">
        <v>862</v>
      </c>
      <c r="G335" s="335" t="s">
        <v>864</v>
      </c>
      <c r="H335" s="335">
        <v>3</v>
      </c>
    </row>
    <row r="336" spans="1:8">
      <c r="A336" s="335" t="s">
        <v>1280</v>
      </c>
      <c r="B336" s="335">
        <v>29000</v>
      </c>
      <c r="C336" s="335" t="s">
        <v>895</v>
      </c>
      <c r="D336" s="336">
        <v>29000</v>
      </c>
      <c r="E336" s="335" t="s">
        <v>909</v>
      </c>
      <c r="F336" s="335" t="s">
        <v>868</v>
      </c>
      <c r="G336" s="335" t="s">
        <v>861</v>
      </c>
      <c r="H336" s="335">
        <v>6</v>
      </c>
    </row>
    <row r="337" spans="1:8">
      <c r="A337" s="335" t="s">
        <v>1281</v>
      </c>
      <c r="B337" s="335">
        <v>13000</v>
      </c>
      <c r="C337" s="335" t="s">
        <v>895</v>
      </c>
      <c r="D337" s="336">
        <v>13000</v>
      </c>
      <c r="E337" s="335" t="s">
        <v>909</v>
      </c>
      <c r="F337" s="335" t="s">
        <v>862</v>
      </c>
      <c r="G337" s="335" t="s">
        <v>864</v>
      </c>
      <c r="H337" s="335">
        <v>14</v>
      </c>
    </row>
    <row r="338" spans="1:8">
      <c r="A338" s="335" t="s">
        <v>1282</v>
      </c>
      <c r="B338" s="335">
        <v>63000</v>
      </c>
      <c r="C338" s="335" t="s">
        <v>895</v>
      </c>
      <c r="D338" s="336">
        <v>63000</v>
      </c>
      <c r="E338" s="335" t="s">
        <v>896</v>
      </c>
      <c r="F338" s="335" t="s">
        <v>868</v>
      </c>
      <c r="G338" s="335" t="s">
        <v>861</v>
      </c>
      <c r="H338" s="335">
        <v>14</v>
      </c>
    </row>
    <row r="339" spans="1:8">
      <c r="A339" s="335" t="s">
        <v>1283</v>
      </c>
      <c r="B339" s="335">
        <v>95000</v>
      </c>
      <c r="C339" s="335" t="s">
        <v>895</v>
      </c>
      <c r="D339" s="336">
        <v>95000</v>
      </c>
      <c r="E339" s="335" t="s">
        <v>896</v>
      </c>
      <c r="F339" s="335" t="s">
        <v>868</v>
      </c>
      <c r="G339" s="335" t="s">
        <v>861</v>
      </c>
      <c r="H339" s="335">
        <v>17</v>
      </c>
    </row>
    <row r="340" spans="1:8">
      <c r="A340" s="335" t="s">
        <v>1284</v>
      </c>
      <c r="B340" s="335">
        <v>100000</v>
      </c>
      <c r="C340" s="335" t="s">
        <v>895</v>
      </c>
      <c r="D340" s="336">
        <v>100000</v>
      </c>
      <c r="E340" s="335" t="s">
        <v>896</v>
      </c>
      <c r="F340" s="335" t="s">
        <v>865</v>
      </c>
      <c r="G340" s="335" t="s">
        <v>867</v>
      </c>
      <c r="H340" s="335">
        <v>16</v>
      </c>
    </row>
    <row r="341" spans="1:8">
      <c r="A341" s="335" t="s">
        <v>1285</v>
      </c>
      <c r="B341" s="335">
        <v>3800</v>
      </c>
      <c r="C341" s="335" t="s">
        <v>895</v>
      </c>
      <c r="D341" s="336">
        <v>3800</v>
      </c>
      <c r="E341" s="335" t="s">
        <v>932</v>
      </c>
      <c r="F341" s="335" t="s">
        <v>862</v>
      </c>
      <c r="G341" s="335" t="s">
        <v>864</v>
      </c>
      <c r="H341" s="335">
        <v>3</v>
      </c>
    </row>
    <row r="342" spans="1:8">
      <c r="A342" s="335" t="s">
        <v>1286</v>
      </c>
      <c r="B342" s="335">
        <v>11400</v>
      </c>
      <c r="C342" s="335" t="s">
        <v>895</v>
      </c>
      <c r="D342" s="336">
        <v>11400</v>
      </c>
      <c r="E342" s="335" t="s">
        <v>955</v>
      </c>
      <c r="F342" s="335" t="s">
        <v>988</v>
      </c>
      <c r="G342" s="335" t="s">
        <v>861</v>
      </c>
      <c r="H342" s="335">
        <v>2</v>
      </c>
    </row>
    <row r="343" spans="1:8">
      <c r="A343" s="335" t="s">
        <v>1287</v>
      </c>
      <c r="B343" s="335">
        <v>56000</v>
      </c>
      <c r="C343" s="335" t="s">
        <v>964</v>
      </c>
      <c r="D343" s="336">
        <v>55068.245289698301</v>
      </c>
      <c r="E343" s="335" t="s">
        <v>896</v>
      </c>
      <c r="F343" s="335" t="s">
        <v>859</v>
      </c>
      <c r="G343" s="335" t="s">
        <v>861</v>
      </c>
      <c r="H343" s="335">
        <v>11</v>
      </c>
    </row>
    <row r="344" spans="1:8">
      <c r="A344" s="335" t="s">
        <v>1288</v>
      </c>
      <c r="B344" s="335">
        <v>53000</v>
      </c>
      <c r="C344" s="335" t="s">
        <v>895</v>
      </c>
      <c r="D344" s="336">
        <v>53000</v>
      </c>
      <c r="E344" s="335" t="s">
        <v>909</v>
      </c>
      <c r="F344" s="335" t="s">
        <v>868</v>
      </c>
      <c r="G344" s="335" t="s">
        <v>861</v>
      </c>
      <c r="H344" s="335">
        <v>17</v>
      </c>
    </row>
    <row r="345" spans="1:8">
      <c r="A345" s="335" t="s">
        <v>1289</v>
      </c>
      <c r="B345" s="335">
        <v>130000</v>
      </c>
      <c r="C345" s="335" t="s">
        <v>895</v>
      </c>
      <c r="D345" s="336">
        <v>130000</v>
      </c>
      <c r="E345" s="335" t="s">
        <v>904</v>
      </c>
      <c r="F345" s="335" t="s">
        <v>868</v>
      </c>
      <c r="G345" s="335" t="s">
        <v>861</v>
      </c>
      <c r="H345" s="335">
        <v>8</v>
      </c>
    </row>
    <row r="346" spans="1:8">
      <c r="A346" s="335" t="s">
        <v>1290</v>
      </c>
      <c r="B346" s="335">
        <v>370000</v>
      </c>
      <c r="C346" s="335" t="s">
        <v>925</v>
      </c>
      <c r="D346" s="336">
        <v>6588.9291743537506</v>
      </c>
      <c r="E346" s="335" t="s">
        <v>896</v>
      </c>
      <c r="F346" s="335" t="s">
        <v>862</v>
      </c>
      <c r="G346" s="335" t="s">
        <v>864</v>
      </c>
      <c r="H346" s="335">
        <v>11</v>
      </c>
    </row>
    <row r="347" spans="1:8">
      <c r="A347" s="335" t="s">
        <v>1291</v>
      </c>
      <c r="B347" s="335">
        <v>160000</v>
      </c>
      <c r="C347" s="335" t="s">
        <v>964</v>
      </c>
      <c r="D347" s="336">
        <v>157337.8436848523</v>
      </c>
      <c r="E347" s="335" t="s">
        <v>955</v>
      </c>
      <c r="F347" s="335" t="s">
        <v>859</v>
      </c>
      <c r="G347" s="335" t="s">
        <v>861</v>
      </c>
      <c r="H347" s="335">
        <v>13</v>
      </c>
    </row>
    <row r="348" spans="1:8">
      <c r="A348" s="335" t="s">
        <v>1292</v>
      </c>
      <c r="B348" s="335">
        <v>44200</v>
      </c>
      <c r="C348" s="335" t="s">
        <v>895</v>
      </c>
      <c r="D348" s="336">
        <v>44200</v>
      </c>
      <c r="E348" s="335" t="s">
        <v>896</v>
      </c>
      <c r="F348" s="335" t="s">
        <v>868</v>
      </c>
      <c r="G348" s="335" t="s">
        <v>861</v>
      </c>
      <c r="H348" s="335">
        <v>14</v>
      </c>
    </row>
    <row r="349" spans="1:8">
      <c r="A349" s="335" t="s">
        <v>1293</v>
      </c>
      <c r="B349" s="335">
        <v>56000</v>
      </c>
      <c r="C349" s="335" t="s">
        <v>895</v>
      </c>
      <c r="D349" s="336">
        <v>56000</v>
      </c>
      <c r="E349" s="335" t="s">
        <v>909</v>
      </c>
      <c r="F349" s="335" t="s">
        <v>868</v>
      </c>
      <c r="G349" s="335" t="s">
        <v>861</v>
      </c>
      <c r="H349" s="335">
        <v>10</v>
      </c>
    </row>
    <row r="350" spans="1:8">
      <c r="A350" s="335" t="s">
        <v>1294</v>
      </c>
      <c r="B350" s="335">
        <v>72500</v>
      </c>
      <c r="C350" s="335" t="s">
        <v>895</v>
      </c>
      <c r="D350" s="336">
        <v>72500</v>
      </c>
      <c r="E350" s="335" t="s">
        <v>904</v>
      </c>
      <c r="F350" s="335" t="s">
        <v>868</v>
      </c>
      <c r="G350" s="335" t="s">
        <v>861</v>
      </c>
      <c r="H350" s="335">
        <v>12</v>
      </c>
    </row>
    <row r="351" spans="1:8">
      <c r="A351" s="335" t="s">
        <v>1295</v>
      </c>
      <c r="B351" s="335">
        <v>75000</v>
      </c>
      <c r="C351" s="335" t="s">
        <v>964</v>
      </c>
      <c r="D351" s="336">
        <v>73752.11422727452</v>
      </c>
      <c r="E351" s="335" t="s">
        <v>896</v>
      </c>
      <c r="F351" s="335" t="s">
        <v>859</v>
      </c>
      <c r="G351" s="335" t="s">
        <v>861</v>
      </c>
      <c r="H351" s="335">
        <v>16</v>
      </c>
    </row>
    <row r="352" spans="1:8">
      <c r="A352" s="335" t="s">
        <v>1296</v>
      </c>
      <c r="B352" s="335">
        <v>170000</v>
      </c>
      <c r="C352" s="335" t="s">
        <v>895</v>
      </c>
      <c r="D352" s="336">
        <v>170000</v>
      </c>
      <c r="E352" s="335" t="s">
        <v>896</v>
      </c>
      <c r="F352" s="335" t="s">
        <v>865</v>
      </c>
      <c r="G352" s="335" t="s">
        <v>867</v>
      </c>
      <c r="H352" s="335">
        <v>14</v>
      </c>
    </row>
    <row r="353" spans="1:8">
      <c r="A353" s="335" t="s">
        <v>1297</v>
      </c>
      <c r="B353" s="335">
        <v>68000</v>
      </c>
      <c r="C353" s="335" t="s">
        <v>895</v>
      </c>
      <c r="D353" s="336">
        <v>68000</v>
      </c>
      <c r="E353" s="335" t="s">
        <v>909</v>
      </c>
      <c r="F353" s="335" t="s">
        <v>868</v>
      </c>
      <c r="G353" s="335" t="s">
        <v>861</v>
      </c>
      <c r="H353" s="335">
        <v>13</v>
      </c>
    </row>
    <row r="354" spans="1:8">
      <c r="A354" s="335" t="s">
        <v>1298</v>
      </c>
      <c r="B354" s="335">
        <v>75000</v>
      </c>
      <c r="C354" s="335" t="s">
        <v>895</v>
      </c>
      <c r="D354" s="336">
        <v>75000</v>
      </c>
      <c r="E354" s="335" t="s">
        <v>896</v>
      </c>
      <c r="F354" s="335" t="s">
        <v>868</v>
      </c>
      <c r="G354" s="335" t="s">
        <v>861</v>
      </c>
      <c r="H354" s="335">
        <v>8</v>
      </c>
    </row>
    <row r="355" spans="1:8">
      <c r="A355" s="335" t="s">
        <v>1299</v>
      </c>
      <c r="B355" s="335">
        <v>62500</v>
      </c>
      <c r="C355" s="335" t="s">
        <v>895</v>
      </c>
      <c r="D355" s="336">
        <v>62500</v>
      </c>
      <c r="E355" s="335" t="s">
        <v>1024</v>
      </c>
      <c r="F355" s="335" t="s">
        <v>868</v>
      </c>
      <c r="G355" s="335" t="s">
        <v>861</v>
      </c>
      <c r="H355" s="335">
        <v>13</v>
      </c>
    </row>
    <row r="356" spans="1:8">
      <c r="A356" s="335" t="s">
        <v>1300</v>
      </c>
      <c r="B356" s="335">
        <v>25000</v>
      </c>
      <c r="C356" s="335" t="s">
        <v>895</v>
      </c>
      <c r="D356" s="336">
        <v>25000</v>
      </c>
      <c r="E356" s="335" t="s">
        <v>909</v>
      </c>
      <c r="F356" s="335" t="s">
        <v>862</v>
      </c>
      <c r="G356" s="335" t="s">
        <v>864</v>
      </c>
      <c r="H356" s="335">
        <v>4</v>
      </c>
    </row>
    <row r="357" spans="1:8">
      <c r="A357" s="335" t="s">
        <v>1301</v>
      </c>
      <c r="B357" s="335">
        <v>480000</v>
      </c>
      <c r="C357" s="335" t="s">
        <v>1302</v>
      </c>
      <c r="D357" s="336">
        <v>68954.520184280962</v>
      </c>
      <c r="E357" s="335" t="s">
        <v>955</v>
      </c>
      <c r="F357" s="335" t="s">
        <v>1303</v>
      </c>
      <c r="G357" s="335" t="s">
        <v>867</v>
      </c>
      <c r="H357" s="335">
        <v>2</v>
      </c>
    </row>
    <row r="358" spans="1:8">
      <c r="A358" s="335" t="s">
        <v>1304</v>
      </c>
      <c r="B358" s="335">
        <v>85000</v>
      </c>
      <c r="C358" s="335" t="s">
        <v>895</v>
      </c>
      <c r="D358" s="336">
        <v>85000</v>
      </c>
      <c r="E358" s="335" t="s">
        <v>896</v>
      </c>
      <c r="F358" s="335" t="s">
        <v>868</v>
      </c>
      <c r="G358" s="335" t="s">
        <v>861</v>
      </c>
      <c r="H358" s="335">
        <v>10</v>
      </c>
    </row>
    <row r="359" spans="1:8">
      <c r="A359" s="335" t="s">
        <v>1305</v>
      </c>
      <c r="B359" s="335">
        <v>43000</v>
      </c>
      <c r="C359" s="335" t="s">
        <v>951</v>
      </c>
      <c r="D359" s="336">
        <v>67775.665698893223</v>
      </c>
      <c r="E359" s="335" t="s">
        <v>909</v>
      </c>
      <c r="F359" s="335" t="s">
        <v>865</v>
      </c>
      <c r="G359" s="335" t="s">
        <v>867</v>
      </c>
      <c r="H359" s="335">
        <v>20</v>
      </c>
    </row>
    <row r="360" spans="1:8">
      <c r="A360" s="335" t="s">
        <v>1306</v>
      </c>
      <c r="B360" s="335">
        <v>89000</v>
      </c>
      <c r="C360" s="335" t="s">
        <v>895</v>
      </c>
      <c r="D360" s="336">
        <v>89000</v>
      </c>
      <c r="E360" s="335" t="s">
        <v>909</v>
      </c>
      <c r="F360" s="335" t="s">
        <v>868</v>
      </c>
      <c r="G360" s="335" t="s">
        <v>861</v>
      </c>
      <c r="H360" s="335">
        <v>13</v>
      </c>
    </row>
    <row r="361" spans="1:8">
      <c r="A361" s="335" t="s">
        <v>1307</v>
      </c>
      <c r="B361" s="335">
        <v>35000</v>
      </c>
      <c r="C361" s="335" t="s">
        <v>895</v>
      </c>
      <c r="D361" s="336">
        <v>35000</v>
      </c>
      <c r="E361" s="335" t="s">
        <v>896</v>
      </c>
      <c r="F361" s="335" t="s">
        <v>988</v>
      </c>
      <c r="G361" s="335" t="s">
        <v>861</v>
      </c>
      <c r="H361" s="335">
        <v>5</v>
      </c>
    </row>
    <row r="362" spans="1:8">
      <c r="A362" s="335" t="s">
        <v>1308</v>
      </c>
      <c r="B362" s="335">
        <v>47500</v>
      </c>
      <c r="C362" s="335" t="s">
        <v>895</v>
      </c>
      <c r="D362" s="336">
        <v>47500</v>
      </c>
      <c r="E362" s="335" t="s">
        <v>909</v>
      </c>
      <c r="F362" s="335" t="s">
        <v>868</v>
      </c>
      <c r="G362" s="335" t="s">
        <v>861</v>
      </c>
      <c r="H362" s="335">
        <v>8</v>
      </c>
    </row>
    <row r="363" spans="1:8">
      <c r="A363" s="335" t="s">
        <v>1309</v>
      </c>
      <c r="B363" s="335">
        <v>130000</v>
      </c>
      <c r="C363" s="335" t="s">
        <v>895</v>
      </c>
      <c r="D363" s="336">
        <v>130000</v>
      </c>
      <c r="E363" s="335" t="s">
        <v>909</v>
      </c>
      <c r="F363" s="335" t="s">
        <v>868</v>
      </c>
      <c r="G363" s="335" t="s">
        <v>861</v>
      </c>
      <c r="H363" s="335">
        <v>8</v>
      </c>
    </row>
    <row r="364" spans="1:8">
      <c r="A364" s="335" t="s">
        <v>1310</v>
      </c>
      <c r="B364" s="335">
        <v>18000</v>
      </c>
      <c r="C364" s="335" t="s">
        <v>895</v>
      </c>
      <c r="D364" s="336">
        <v>18000</v>
      </c>
      <c r="E364" s="335" t="s">
        <v>940</v>
      </c>
      <c r="F364" s="335" t="s">
        <v>862</v>
      </c>
      <c r="G364" s="335" t="s">
        <v>864</v>
      </c>
      <c r="H364" s="335">
        <v>12</v>
      </c>
    </row>
    <row r="365" spans="1:8">
      <c r="A365" s="335" t="s">
        <v>1311</v>
      </c>
      <c r="B365" s="335">
        <v>480000</v>
      </c>
      <c r="C365" s="335" t="s">
        <v>925</v>
      </c>
      <c r="D365" s="336">
        <v>8547.8000099724322</v>
      </c>
      <c r="E365" s="335" t="s">
        <v>909</v>
      </c>
      <c r="F365" s="335" t="s">
        <v>862</v>
      </c>
      <c r="G365" s="335" t="s">
        <v>864</v>
      </c>
      <c r="H365" s="335">
        <v>9</v>
      </c>
    </row>
    <row r="366" spans="1:8">
      <c r="A366" s="335" t="s">
        <v>1312</v>
      </c>
      <c r="B366" s="335">
        <v>41932</v>
      </c>
      <c r="C366" s="335" t="s">
        <v>895</v>
      </c>
      <c r="D366" s="336">
        <v>41932</v>
      </c>
      <c r="E366" s="335" t="s">
        <v>909</v>
      </c>
      <c r="F366" s="335" t="s">
        <v>868</v>
      </c>
      <c r="G366" s="335" t="s">
        <v>861</v>
      </c>
      <c r="H366" s="335">
        <v>20</v>
      </c>
    </row>
    <row r="367" spans="1:8">
      <c r="A367" s="335" t="s">
        <v>1313</v>
      </c>
      <c r="B367" s="335">
        <v>220700</v>
      </c>
      <c r="C367" s="335" t="s">
        <v>895</v>
      </c>
      <c r="D367" s="336">
        <v>220700</v>
      </c>
      <c r="E367" s="335" t="s">
        <v>955</v>
      </c>
      <c r="F367" s="335" t="s">
        <v>988</v>
      </c>
      <c r="G367" s="335" t="s">
        <v>861</v>
      </c>
      <c r="H367" s="335">
        <v>3</v>
      </c>
    </row>
    <row r="368" spans="1:8">
      <c r="A368" s="335" t="s">
        <v>1314</v>
      </c>
      <c r="B368" s="335">
        <v>194000</v>
      </c>
      <c r="C368" s="335" t="s">
        <v>895</v>
      </c>
      <c r="D368" s="336">
        <v>194000</v>
      </c>
      <c r="E368" s="335" t="s">
        <v>940</v>
      </c>
      <c r="F368" s="335" t="s">
        <v>868</v>
      </c>
      <c r="G368" s="335" t="s">
        <v>861</v>
      </c>
      <c r="H368" s="335">
        <v>9</v>
      </c>
    </row>
    <row r="369" spans="1:8">
      <c r="A369" s="335" t="s">
        <v>1315</v>
      </c>
      <c r="B369" s="335">
        <v>9000000</v>
      </c>
      <c r="C369" s="335" t="s">
        <v>925</v>
      </c>
      <c r="D369" s="336">
        <v>160271.25018698312</v>
      </c>
      <c r="E369" s="335" t="s">
        <v>896</v>
      </c>
      <c r="F369" s="335" t="s">
        <v>862</v>
      </c>
      <c r="G369" s="335" t="s">
        <v>864</v>
      </c>
      <c r="H369" s="335">
        <v>11</v>
      </c>
    </row>
    <row r="370" spans="1:8">
      <c r="A370" s="335" t="s">
        <v>1316</v>
      </c>
      <c r="B370" s="335">
        <v>500000</v>
      </c>
      <c r="C370" s="335" t="s">
        <v>925</v>
      </c>
      <c r="D370" s="336">
        <v>8903.9583437212841</v>
      </c>
      <c r="E370" s="335" t="s">
        <v>909</v>
      </c>
      <c r="F370" s="335" t="s">
        <v>862</v>
      </c>
      <c r="G370" s="335" t="s">
        <v>864</v>
      </c>
      <c r="H370" s="335">
        <v>2</v>
      </c>
    </row>
    <row r="371" spans="1:8">
      <c r="A371" s="335" t="s">
        <v>1317</v>
      </c>
      <c r="B371" s="335">
        <v>80000</v>
      </c>
      <c r="C371" s="335" t="s">
        <v>964</v>
      </c>
      <c r="D371" s="336">
        <v>78668.921842426149</v>
      </c>
      <c r="E371" s="335" t="s">
        <v>896</v>
      </c>
      <c r="F371" s="335" t="s">
        <v>859</v>
      </c>
      <c r="G371" s="335" t="s">
        <v>861</v>
      </c>
      <c r="H371" s="335">
        <v>6</v>
      </c>
    </row>
    <row r="372" spans="1:8">
      <c r="A372" s="335" t="s">
        <v>1318</v>
      </c>
      <c r="B372" s="335">
        <v>18000</v>
      </c>
      <c r="C372" s="335" t="s">
        <v>908</v>
      </c>
      <c r="D372" s="336">
        <v>22867.189901848938</v>
      </c>
      <c r="E372" s="335" t="s">
        <v>909</v>
      </c>
      <c r="F372" s="335" t="s">
        <v>915</v>
      </c>
      <c r="G372" s="335" t="s">
        <v>867</v>
      </c>
      <c r="H372" s="335">
        <v>10</v>
      </c>
    </row>
    <row r="373" spans="1:8">
      <c r="A373" s="335" t="s">
        <v>1319</v>
      </c>
      <c r="B373" s="335">
        <v>60000</v>
      </c>
      <c r="C373" s="335" t="s">
        <v>951</v>
      </c>
      <c r="D373" s="336">
        <v>94570.696324037053</v>
      </c>
      <c r="E373" s="335" t="s">
        <v>940</v>
      </c>
      <c r="F373" s="335" t="s">
        <v>865</v>
      </c>
      <c r="G373" s="335" t="s">
        <v>867</v>
      </c>
      <c r="H373" s="335">
        <v>4</v>
      </c>
    </row>
    <row r="374" spans="1:8">
      <c r="A374" s="335" t="s">
        <v>1320</v>
      </c>
      <c r="B374" s="335">
        <v>95000</v>
      </c>
      <c r="C374" s="335" t="s">
        <v>895</v>
      </c>
      <c r="D374" s="336">
        <v>95000</v>
      </c>
      <c r="E374" s="335" t="s">
        <v>896</v>
      </c>
      <c r="F374" s="335" t="s">
        <v>868</v>
      </c>
      <c r="G374" s="335" t="s">
        <v>861</v>
      </c>
      <c r="H374" s="335">
        <v>13</v>
      </c>
    </row>
    <row r="375" spans="1:8">
      <c r="A375" s="335" t="s">
        <v>1321</v>
      </c>
      <c r="B375" s="335">
        <v>540000</v>
      </c>
      <c r="C375" s="335" t="s">
        <v>925</v>
      </c>
      <c r="D375" s="336">
        <v>9616.275011218986</v>
      </c>
      <c r="E375" s="335" t="s">
        <v>904</v>
      </c>
      <c r="F375" s="335" t="s">
        <v>862</v>
      </c>
      <c r="G375" s="335" t="s">
        <v>864</v>
      </c>
      <c r="H375" s="335">
        <v>15</v>
      </c>
    </row>
    <row r="376" spans="1:8">
      <c r="A376" s="335" t="s">
        <v>1322</v>
      </c>
      <c r="B376" s="335">
        <v>48000</v>
      </c>
      <c r="C376" s="335" t="s">
        <v>895</v>
      </c>
      <c r="D376" s="336">
        <v>48000</v>
      </c>
      <c r="E376" s="335" t="s">
        <v>896</v>
      </c>
      <c r="F376" s="335" t="s">
        <v>868</v>
      </c>
      <c r="G376" s="335" t="s">
        <v>861</v>
      </c>
      <c r="H376" s="335">
        <v>20</v>
      </c>
    </row>
    <row r="377" spans="1:8">
      <c r="A377" s="335" t="s">
        <v>1323</v>
      </c>
      <c r="B377" s="335">
        <v>46000</v>
      </c>
      <c r="C377" s="335" t="s">
        <v>895</v>
      </c>
      <c r="D377" s="336">
        <v>46000</v>
      </c>
      <c r="E377" s="335" t="s">
        <v>896</v>
      </c>
      <c r="F377" s="335" t="s">
        <v>868</v>
      </c>
      <c r="G377" s="335" t="s">
        <v>861</v>
      </c>
      <c r="H377" s="335">
        <v>3</v>
      </c>
    </row>
    <row r="378" spans="1:8">
      <c r="A378" s="335" t="s">
        <v>1324</v>
      </c>
      <c r="B378" s="335">
        <v>15000</v>
      </c>
      <c r="C378" s="335" t="s">
        <v>895</v>
      </c>
      <c r="D378" s="336">
        <v>15000</v>
      </c>
      <c r="E378" s="335" t="s">
        <v>932</v>
      </c>
      <c r="F378" s="335" t="s">
        <v>912</v>
      </c>
      <c r="G378" s="335" t="s">
        <v>867</v>
      </c>
      <c r="H378" s="335">
        <v>13</v>
      </c>
    </row>
    <row r="379" spans="1:8">
      <c r="A379" s="335" t="s">
        <v>1325</v>
      </c>
      <c r="B379" s="335">
        <v>620000</v>
      </c>
      <c r="C379" s="335" t="s">
        <v>925</v>
      </c>
      <c r="D379" s="336">
        <v>11040.908346214392</v>
      </c>
      <c r="E379" s="335" t="s">
        <v>909</v>
      </c>
      <c r="F379" s="335" t="s">
        <v>862</v>
      </c>
      <c r="G379" s="335" t="s">
        <v>864</v>
      </c>
      <c r="H379" s="335">
        <v>3</v>
      </c>
    </row>
    <row r="380" spans="1:8">
      <c r="A380" s="335" t="s">
        <v>1326</v>
      </c>
      <c r="B380" s="335">
        <v>28000</v>
      </c>
      <c r="C380" s="335" t="s">
        <v>951</v>
      </c>
      <c r="D380" s="336">
        <v>44132.991617883956</v>
      </c>
      <c r="E380" s="335" t="s">
        <v>909</v>
      </c>
      <c r="F380" s="335" t="s">
        <v>865</v>
      </c>
      <c r="G380" s="335" t="s">
        <v>867</v>
      </c>
      <c r="H380" s="335">
        <v>1</v>
      </c>
    </row>
    <row r="381" spans="1:8">
      <c r="A381" s="335" t="s">
        <v>1327</v>
      </c>
      <c r="B381" s="335">
        <v>47000</v>
      </c>
      <c r="C381" s="335" t="s">
        <v>895</v>
      </c>
      <c r="D381" s="336">
        <v>47000</v>
      </c>
      <c r="E381" s="335" t="s">
        <v>909</v>
      </c>
      <c r="F381" s="335" t="s">
        <v>868</v>
      </c>
      <c r="G381" s="335" t="s">
        <v>861</v>
      </c>
      <c r="H381" s="335">
        <v>15</v>
      </c>
    </row>
    <row r="382" spans="1:8">
      <c r="A382" s="335" t="s">
        <v>1328</v>
      </c>
      <c r="B382" s="335">
        <v>44000</v>
      </c>
      <c r="C382" s="335" t="s">
        <v>895</v>
      </c>
      <c r="D382" s="336">
        <v>44000</v>
      </c>
      <c r="E382" s="335" t="s">
        <v>896</v>
      </c>
      <c r="F382" s="335" t="s">
        <v>868</v>
      </c>
      <c r="G382" s="335" t="s">
        <v>861</v>
      </c>
      <c r="H382" s="335">
        <v>18</v>
      </c>
    </row>
    <row r="383" spans="1:8">
      <c r="A383" s="335" t="s">
        <v>1329</v>
      </c>
      <c r="B383" s="335">
        <v>55000</v>
      </c>
      <c r="C383" s="335" t="s">
        <v>895</v>
      </c>
      <c r="D383" s="336">
        <v>55000</v>
      </c>
      <c r="E383" s="335" t="s">
        <v>918</v>
      </c>
      <c r="F383" s="335" t="s">
        <v>868</v>
      </c>
      <c r="G383" s="335" t="s">
        <v>861</v>
      </c>
      <c r="H383" s="335">
        <v>4</v>
      </c>
    </row>
    <row r="384" spans="1:8">
      <c r="A384" s="335" t="s">
        <v>1330</v>
      </c>
      <c r="B384" s="335">
        <v>12000</v>
      </c>
      <c r="C384" s="335" t="s">
        <v>895</v>
      </c>
      <c r="D384" s="336">
        <v>12000</v>
      </c>
      <c r="E384" s="335" t="s">
        <v>932</v>
      </c>
      <c r="F384" s="335" t="s">
        <v>933</v>
      </c>
      <c r="G384" s="335" t="s">
        <v>403</v>
      </c>
      <c r="H384" s="335">
        <v>6</v>
      </c>
    </row>
    <row r="385" spans="1:8">
      <c r="A385" s="335" t="s">
        <v>1331</v>
      </c>
      <c r="B385" s="335">
        <v>50000</v>
      </c>
      <c r="C385" s="335" t="s">
        <v>895</v>
      </c>
      <c r="D385" s="336">
        <v>50000</v>
      </c>
      <c r="E385" s="335" t="s">
        <v>909</v>
      </c>
      <c r="F385" s="335" t="s">
        <v>868</v>
      </c>
      <c r="G385" s="335" t="s">
        <v>861</v>
      </c>
      <c r="H385" s="335">
        <v>20</v>
      </c>
    </row>
    <row r="386" spans="1:8">
      <c r="A386" s="335" t="s">
        <v>1332</v>
      </c>
      <c r="B386" s="335">
        <v>750000</v>
      </c>
      <c r="C386" s="335" t="s">
        <v>925</v>
      </c>
      <c r="D386" s="336">
        <v>13355.937515581925</v>
      </c>
      <c r="E386" s="335" t="s">
        <v>896</v>
      </c>
      <c r="F386" s="335" t="s">
        <v>862</v>
      </c>
      <c r="G386" s="335" t="s">
        <v>864</v>
      </c>
      <c r="H386" s="335">
        <v>8</v>
      </c>
    </row>
    <row r="387" spans="1:8">
      <c r="A387" s="335" t="s">
        <v>1333</v>
      </c>
      <c r="B387" s="335">
        <v>99147</v>
      </c>
      <c r="C387" s="335" t="s">
        <v>895</v>
      </c>
      <c r="D387" s="336">
        <v>99147</v>
      </c>
      <c r="E387" s="335" t="s">
        <v>920</v>
      </c>
      <c r="F387" s="335" t="s">
        <v>948</v>
      </c>
      <c r="G387" s="335" t="s">
        <v>864</v>
      </c>
      <c r="H387" s="335">
        <v>12</v>
      </c>
    </row>
    <row r="388" spans="1:8">
      <c r="A388" s="335" t="s">
        <v>1334</v>
      </c>
      <c r="B388" s="335">
        <v>45880</v>
      </c>
      <c r="C388" s="335" t="s">
        <v>895</v>
      </c>
      <c r="D388" s="336">
        <v>45880</v>
      </c>
      <c r="E388" s="335" t="s">
        <v>909</v>
      </c>
      <c r="F388" s="335" t="s">
        <v>868</v>
      </c>
      <c r="G388" s="335" t="s">
        <v>861</v>
      </c>
      <c r="H388" s="335">
        <v>14</v>
      </c>
    </row>
    <row r="389" spans="1:8">
      <c r="A389" s="335" t="s">
        <v>1335</v>
      </c>
      <c r="B389" s="335">
        <v>70000</v>
      </c>
      <c r="C389" s="335" t="s">
        <v>895</v>
      </c>
      <c r="D389" s="336">
        <v>70000</v>
      </c>
      <c r="E389" s="335" t="s">
        <v>909</v>
      </c>
      <c r="F389" s="335" t="s">
        <v>868</v>
      </c>
      <c r="G389" s="335" t="s">
        <v>861</v>
      </c>
      <c r="H389" s="335">
        <v>5</v>
      </c>
    </row>
    <row r="390" spans="1:8">
      <c r="A390" s="335" t="s">
        <v>1336</v>
      </c>
      <c r="B390" s="335">
        <v>100000</v>
      </c>
      <c r="C390" s="335" t="s">
        <v>895</v>
      </c>
      <c r="D390" s="336">
        <v>100000</v>
      </c>
      <c r="E390" s="335" t="s">
        <v>896</v>
      </c>
      <c r="F390" s="335" t="s">
        <v>868</v>
      </c>
      <c r="G390" s="335" t="s">
        <v>861</v>
      </c>
      <c r="H390" s="335">
        <v>13</v>
      </c>
    </row>
    <row r="391" spans="1:8">
      <c r="A391" s="335" t="s">
        <v>1337</v>
      </c>
      <c r="B391" s="335">
        <v>1440000</v>
      </c>
      <c r="C391" s="335" t="s">
        <v>1338</v>
      </c>
      <c r="D391" s="336">
        <v>17598.017290051986</v>
      </c>
      <c r="E391" s="335" t="s">
        <v>896</v>
      </c>
      <c r="F391" s="335" t="s">
        <v>1339</v>
      </c>
      <c r="G391" s="335" t="s">
        <v>864</v>
      </c>
      <c r="H391" s="335">
        <v>4</v>
      </c>
    </row>
    <row r="392" spans="1:8">
      <c r="A392" s="335" t="s">
        <v>1340</v>
      </c>
      <c r="B392" s="335">
        <v>85000</v>
      </c>
      <c r="C392" s="335" t="s">
        <v>895</v>
      </c>
      <c r="D392" s="336">
        <v>85000</v>
      </c>
      <c r="E392" s="335" t="s">
        <v>904</v>
      </c>
      <c r="F392" s="335" t="s">
        <v>868</v>
      </c>
      <c r="G392" s="335" t="s">
        <v>861</v>
      </c>
      <c r="H392" s="335">
        <v>7</v>
      </c>
    </row>
    <row r="393" spans="1:8">
      <c r="A393" s="335" t="s">
        <v>1341</v>
      </c>
      <c r="B393" s="335">
        <v>47000</v>
      </c>
      <c r="C393" s="335" t="s">
        <v>895</v>
      </c>
      <c r="D393" s="336">
        <v>47000</v>
      </c>
      <c r="E393" s="335" t="s">
        <v>909</v>
      </c>
      <c r="F393" s="335" t="s">
        <v>868</v>
      </c>
      <c r="G393" s="335" t="s">
        <v>861</v>
      </c>
      <c r="H393" s="335">
        <v>15</v>
      </c>
    </row>
    <row r="394" spans="1:8">
      <c r="A394" s="335" t="s">
        <v>1342</v>
      </c>
      <c r="B394" s="335">
        <v>40000</v>
      </c>
      <c r="C394" s="335" t="s">
        <v>895</v>
      </c>
      <c r="D394" s="336">
        <v>40000</v>
      </c>
      <c r="E394" s="335" t="s">
        <v>909</v>
      </c>
      <c r="F394" s="335" t="s">
        <v>868</v>
      </c>
      <c r="G394" s="335" t="s">
        <v>861</v>
      </c>
      <c r="H394" s="335">
        <v>19</v>
      </c>
    </row>
    <row r="395" spans="1:8">
      <c r="A395" s="335" t="s">
        <v>1343</v>
      </c>
      <c r="B395" s="335">
        <v>30000</v>
      </c>
      <c r="C395" s="335" t="s">
        <v>895</v>
      </c>
      <c r="D395" s="336">
        <v>30000</v>
      </c>
      <c r="E395" s="335" t="s">
        <v>1344</v>
      </c>
      <c r="F395" s="335" t="s">
        <v>862</v>
      </c>
      <c r="G395" s="335" t="s">
        <v>864</v>
      </c>
      <c r="H395" s="335">
        <v>5</v>
      </c>
    </row>
    <row r="396" spans="1:8">
      <c r="A396" s="335" t="s">
        <v>1345</v>
      </c>
      <c r="B396" s="335">
        <v>72000</v>
      </c>
      <c r="C396" s="335" t="s">
        <v>964</v>
      </c>
      <c r="D396" s="336">
        <v>70802.029658183528</v>
      </c>
      <c r="E396" s="335" t="s">
        <v>898</v>
      </c>
      <c r="F396" s="335" t="s">
        <v>859</v>
      </c>
      <c r="G396" s="335" t="s">
        <v>861</v>
      </c>
      <c r="H396" s="335">
        <v>11</v>
      </c>
    </row>
    <row r="397" spans="1:8">
      <c r="A397" s="335" t="s">
        <v>1346</v>
      </c>
      <c r="B397" s="335">
        <v>34000</v>
      </c>
      <c r="C397" s="335" t="s">
        <v>895</v>
      </c>
      <c r="D397" s="336">
        <v>34000</v>
      </c>
      <c r="E397" s="335" t="s">
        <v>896</v>
      </c>
      <c r="F397" s="335" t="s">
        <v>868</v>
      </c>
      <c r="G397" s="335" t="s">
        <v>861</v>
      </c>
      <c r="H397" s="335">
        <v>9</v>
      </c>
    </row>
    <row r="398" spans="1:8">
      <c r="A398" s="335" t="s">
        <v>1347</v>
      </c>
      <c r="B398" s="335">
        <v>52000</v>
      </c>
      <c r="C398" s="335" t="s">
        <v>895</v>
      </c>
      <c r="D398" s="336">
        <v>52000</v>
      </c>
      <c r="E398" s="335" t="s">
        <v>896</v>
      </c>
      <c r="F398" s="335" t="s">
        <v>868</v>
      </c>
      <c r="G398" s="335" t="s">
        <v>861</v>
      </c>
      <c r="H398" s="335">
        <v>19</v>
      </c>
    </row>
    <row r="399" spans="1:8">
      <c r="A399" s="335" t="s">
        <v>1348</v>
      </c>
      <c r="B399" s="335">
        <v>300000</v>
      </c>
      <c r="C399" s="335" t="s">
        <v>925</v>
      </c>
      <c r="D399" s="336">
        <v>5342.3750062327708</v>
      </c>
      <c r="E399" s="335" t="s">
        <v>904</v>
      </c>
      <c r="F399" s="335" t="s">
        <v>862</v>
      </c>
      <c r="G399" s="335" t="s">
        <v>864</v>
      </c>
      <c r="H399" s="335">
        <v>9</v>
      </c>
    </row>
    <row r="400" spans="1:8">
      <c r="A400" s="335" t="s">
        <v>1349</v>
      </c>
      <c r="B400" s="335">
        <v>400000</v>
      </c>
      <c r="C400" s="335" t="s">
        <v>925</v>
      </c>
      <c r="D400" s="336">
        <v>7123.1666749770275</v>
      </c>
      <c r="E400" s="335" t="s">
        <v>896</v>
      </c>
      <c r="F400" s="335" t="s">
        <v>862</v>
      </c>
      <c r="G400" s="335" t="s">
        <v>864</v>
      </c>
      <c r="H400" s="335">
        <v>10</v>
      </c>
    </row>
    <row r="401" spans="1:8">
      <c r="A401" s="335" t="s">
        <v>1350</v>
      </c>
      <c r="B401" s="335">
        <v>63586</v>
      </c>
      <c r="C401" s="335" t="s">
        <v>895</v>
      </c>
      <c r="D401" s="336">
        <v>63586</v>
      </c>
      <c r="E401" s="335" t="s">
        <v>909</v>
      </c>
      <c r="F401" s="335" t="s">
        <v>1000</v>
      </c>
      <c r="G401" s="335" t="s">
        <v>864</v>
      </c>
      <c r="H401" s="335">
        <v>1</v>
      </c>
    </row>
    <row r="402" spans="1:8">
      <c r="A402" s="335" t="s">
        <v>1351</v>
      </c>
      <c r="B402" s="335">
        <v>35000</v>
      </c>
      <c r="C402" s="335" t="s">
        <v>951</v>
      </c>
      <c r="D402" s="336">
        <v>55166.239522354947</v>
      </c>
      <c r="E402" s="335" t="s">
        <v>918</v>
      </c>
      <c r="F402" s="335" t="s">
        <v>865</v>
      </c>
      <c r="G402" s="335" t="s">
        <v>867</v>
      </c>
      <c r="H402" s="335">
        <v>16</v>
      </c>
    </row>
    <row r="403" spans="1:8">
      <c r="A403" s="335" t="s">
        <v>1352</v>
      </c>
      <c r="B403" s="335">
        <v>60000</v>
      </c>
      <c r="C403" s="335" t="s">
        <v>895</v>
      </c>
      <c r="D403" s="336">
        <v>60000</v>
      </c>
      <c r="E403" s="335" t="s">
        <v>896</v>
      </c>
      <c r="F403" s="335" t="s">
        <v>868</v>
      </c>
      <c r="G403" s="335" t="s">
        <v>861</v>
      </c>
      <c r="H403" s="335">
        <v>8</v>
      </c>
    </row>
    <row r="404" spans="1:8">
      <c r="A404" s="335" t="s">
        <v>1353</v>
      </c>
      <c r="B404" s="335">
        <v>19200</v>
      </c>
      <c r="C404" s="335" t="s">
        <v>895</v>
      </c>
      <c r="D404" s="336">
        <v>19200</v>
      </c>
      <c r="E404" s="335" t="s">
        <v>909</v>
      </c>
      <c r="F404" s="335" t="s">
        <v>1354</v>
      </c>
      <c r="G404" s="335" t="s">
        <v>867</v>
      </c>
      <c r="H404" s="335">
        <v>7</v>
      </c>
    </row>
    <row r="405" spans="1:8">
      <c r="A405" s="335" t="s">
        <v>1355</v>
      </c>
      <c r="B405" s="335">
        <v>14000000</v>
      </c>
      <c r="C405" s="335" t="s">
        <v>1356</v>
      </c>
      <c r="D405" s="336">
        <v>28109.627547434993</v>
      </c>
      <c r="E405" s="335" t="s">
        <v>896</v>
      </c>
      <c r="F405" s="335" t="s">
        <v>1357</v>
      </c>
      <c r="G405" s="335" t="s">
        <v>861</v>
      </c>
      <c r="H405" s="335">
        <v>17</v>
      </c>
    </row>
    <row r="406" spans="1:8">
      <c r="A406" s="335" t="s">
        <v>1358</v>
      </c>
      <c r="B406" s="335">
        <v>56000</v>
      </c>
      <c r="C406" s="335" t="s">
        <v>895</v>
      </c>
      <c r="D406" s="336">
        <v>56000</v>
      </c>
      <c r="E406" s="335" t="s">
        <v>896</v>
      </c>
      <c r="F406" s="335" t="s">
        <v>868</v>
      </c>
      <c r="G406" s="335" t="s">
        <v>861</v>
      </c>
      <c r="H406" s="335">
        <v>4</v>
      </c>
    </row>
    <row r="407" spans="1:8">
      <c r="A407" s="335" t="s">
        <v>1359</v>
      </c>
      <c r="B407" s="335">
        <v>52000</v>
      </c>
      <c r="C407" s="335" t="s">
        <v>895</v>
      </c>
      <c r="D407" s="336">
        <v>52000</v>
      </c>
      <c r="E407" s="335" t="s">
        <v>918</v>
      </c>
      <c r="F407" s="335" t="s">
        <v>868</v>
      </c>
      <c r="G407" s="335" t="s">
        <v>861</v>
      </c>
      <c r="H407" s="335">
        <v>2</v>
      </c>
    </row>
    <row r="408" spans="1:8">
      <c r="A408" s="335" t="s">
        <v>1360</v>
      </c>
      <c r="B408" s="335">
        <v>51613</v>
      </c>
      <c r="C408" s="335" t="s">
        <v>895</v>
      </c>
      <c r="D408" s="336">
        <v>51613</v>
      </c>
      <c r="E408" s="335" t="s">
        <v>896</v>
      </c>
      <c r="F408" s="335" t="s">
        <v>868</v>
      </c>
      <c r="G408" s="335" t="s">
        <v>861</v>
      </c>
      <c r="H408" s="335">
        <v>2</v>
      </c>
    </row>
    <row r="409" spans="1:8">
      <c r="A409" s="335" t="s">
        <v>1361</v>
      </c>
      <c r="B409" s="335">
        <v>35000</v>
      </c>
      <c r="C409" s="335" t="s">
        <v>895</v>
      </c>
      <c r="D409" s="336">
        <v>35000</v>
      </c>
      <c r="E409" s="335" t="s">
        <v>896</v>
      </c>
      <c r="F409" s="335" t="s">
        <v>948</v>
      </c>
      <c r="G409" s="335" t="s">
        <v>864</v>
      </c>
      <c r="H409" s="335">
        <v>9</v>
      </c>
    </row>
    <row r="410" spans="1:8">
      <c r="A410" s="335" t="s">
        <v>1362</v>
      </c>
      <c r="B410" s="335">
        <v>56000</v>
      </c>
      <c r="C410" s="335" t="s">
        <v>895</v>
      </c>
      <c r="D410" s="336">
        <v>56000</v>
      </c>
      <c r="E410" s="335" t="s">
        <v>909</v>
      </c>
      <c r="F410" s="335" t="s">
        <v>868</v>
      </c>
      <c r="G410" s="335" t="s">
        <v>861</v>
      </c>
      <c r="H410" s="335">
        <v>16</v>
      </c>
    </row>
    <row r="411" spans="1:8">
      <c r="A411" s="335" t="s">
        <v>1363</v>
      </c>
      <c r="B411" s="335">
        <v>115000</v>
      </c>
      <c r="C411" s="335" t="s">
        <v>895</v>
      </c>
      <c r="D411" s="336">
        <v>115000</v>
      </c>
      <c r="E411" s="335" t="s">
        <v>955</v>
      </c>
      <c r="F411" s="335" t="s">
        <v>868</v>
      </c>
      <c r="G411" s="335" t="s">
        <v>861</v>
      </c>
      <c r="H411" s="335">
        <v>19</v>
      </c>
    </row>
    <row r="412" spans="1:8">
      <c r="A412" s="335" t="s">
        <v>1364</v>
      </c>
      <c r="B412" s="335">
        <v>66000</v>
      </c>
      <c r="C412" s="335" t="s">
        <v>951</v>
      </c>
      <c r="D412" s="336">
        <v>104027.76595644075</v>
      </c>
      <c r="E412" s="335" t="s">
        <v>909</v>
      </c>
      <c r="F412" s="335" t="s">
        <v>865</v>
      </c>
      <c r="G412" s="335" t="s">
        <v>867</v>
      </c>
      <c r="H412" s="335">
        <v>16</v>
      </c>
    </row>
    <row r="413" spans="1:8">
      <c r="A413" s="335" t="s">
        <v>1365</v>
      </c>
      <c r="B413" s="335">
        <v>200000</v>
      </c>
      <c r="C413" s="335" t="s">
        <v>925</v>
      </c>
      <c r="D413" s="336">
        <v>3561.5833374885137</v>
      </c>
      <c r="E413" s="335" t="s">
        <v>955</v>
      </c>
      <c r="F413" s="335" t="s">
        <v>862</v>
      </c>
      <c r="G413" s="335" t="s">
        <v>864</v>
      </c>
      <c r="H413" s="335">
        <v>18</v>
      </c>
    </row>
    <row r="414" spans="1:8">
      <c r="A414" s="335" t="s">
        <v>1366</v>
      </c>
      <c r="B414" s="335">
        <v>72000</v>
      </c>
      <c r="C414" s="335" t="s">
        <v>895</v>
      </c>
      <c r="D414" s="336">
        <v>72000</v>
      </c>
      <c r="E414" s="335" t="s">
        <v>940</v>
      </c>
      <c r="F414" s="335" t="s">
        <v>868</v>
      </c>
      <c r="G414" s="335" t="s">
        <v>861</v>
      </c>
      <c r="H414" s="335">
        <v>5</v>
      </c>
    </row>
    <row r="415" spans="1:8">
      <c r="A415" s="335" t="s">
        <v>1367</v>
      </c>
      <c r="B415" s="335">
        <v>90000</v>
      </c>
      <c r="C415" s="335" t="s">
        <v>895</v>
      </c>
      <c r="D415" s="336">
        <v>90000</v>
      </c>
      <c r="E415" s="335" t="s">
        <v>896</v>
      </c>
      <c r="F415" s="335" t="s">
        <v>868</v>
      </c>
      <c r="G415" s="335" t="s">
        <v>861</v>
      </c>
      <c r="H415" s="335">
        <v>8</v>
      </c>
    </row>
    <row r="416" spans="1:8">
      <c r="A416" s="335" t="s">
        <v>1368</v>
      </c>
      <c r="B416" s="335">
        <v>8500</v>
      </c>
      <c r="C416" s="335" t="s">
        <v>895</v>
      </c>
      <c r="D416" s="336">
        <v>8500</v>
      </c>
      <c r="E416" s="335" t="s">
        <v>918</v>
      </c>
      <c r="F416" s="335" t="s">
        <v>1354</v>
      </c>
      <c r="G416" s="335" t="s">
        <v>867</v>
      </c>
      <c r="H416" s="335">
        <v>5</v>
      </c>
    </row>
    <row r="417" spans="1:8">
      <c r="A417" s="335" t="s">
        <v>1369</v>
      </c>
      <c r="B417" s="335">
        <v>12000</v>
      </c>
      <c r="C417" s="335" t="s">
        <v>895</v>
      </c>
      <c r="D417" s="336">
        <v>12000</v>
      </c>
      <c r="E417" s="335" t="s">
        <v>896</v>
      </c>
      <c r="F417" s="335" t="s">
        <v>1370</v>
      </c>
      <c r="G417" s="335" t="s">
        <v>864</v>
      </c>
      <c r="H417" s="335">
        <v>9</v>
      </c>
    </row>
    <row r="418" spans="1:8">
      <c r="A418" s="335" t="s">
        <v>1371</v>
      </c>
      <c r="B418" s="335">
        <v>250000</v>
      </c>
      <c r="C418" s="335" t="s">
        <v>895</v>
      </c>
      <c r="D418" s="336">
        <v>250000</v>
      </c>
      <c r="E418" s="335" t="s">
        <v>955</v>
      </c>
      <c r="F418" s="335" t="s">
        <v>868</v>
      </c>
      <c r="G418" s="335" t="s">
        <v>861</v>
      </c>
      <c r="H418" s="335">
        <v>6</v>
      </c>
    </row>
    <row r="419" spans="1:8">
      <c r="A419" s="335" t="s">
        <v>1372</v>
      </c>
      <c r="B419" s="335">
        <v>70800</v>
      </c>
      <c r="C419" s="335" t="s">
        <v>908</v>
      </c>
      <c r="D419" s="336">
        <v>89944.280280605832</v>
      </c>
      <c r="E419" s="335" t="s">
        <v>896</v>
      </c>
      <c r="F419" s="335" t="s">
        <v>1373</v>
      </c>
      <c r="G419" s="335" t="s">
        <v>867</v>
      </c>
      <c r="H419" s="335">
        <v>2</v>
      </c>
    </row>
    <row r="420" spans="1:8">
      <c r="A420" s="335" t="s">
        <v>1374</v>
      </c>
      <c r="B420" s="335">
        <v>240000</v>
      </c>
      <c r="C420" s="335" t="s">
        <v>925</v>
      </c>
      <c r="D420" s="336">
        <v>4273.9000049862161</v>
      </c>
      <c r="E420" s="335" t="s">
        <v>909</v>
      </c>
      <c r="F420" s="335" t="s">
        <v>862</v>
      </c>
      <c r="G420" s="335" t="s">
        <v>864</v>
      </c>
      <c r="H420" s="335">
        <v>8</v>
      </c>
    </row>
    <row r="421" spans="1:8">
      <c r="A421" s="335" t="s">
        <v>1375</v>
      </c>
      <c r="B421" s="335">
        <v>30000</v>
      </c>
      <c r="C421" s="335" t="s">
        <v>895</v>
      </c>
      <c r="D421" s="336">
        <v>30000</v>
      </c>
      <c r="E421" s="335" t="s">
        <v>909</v>
      </c>
      <c r="F421" s="335" t="s">
        <v>868</v>
      </c>
      <c r="G421" s="335" t="s">
        <v>861</v>
      </c>
      <c r="H421" s="335">
        <v>9</v>
      </c>
    </row>
    <row r="422" spans="1:8">
      <c r="A422" s="335" t="s">
        <v>1376</v>
      </c>
      <c r="B422" s="335">
        <v>30000</v>
      </c>
      <c r="C422" s="335" t="s">
        <v>895</v>
      </c>
      <c r="D422" s="336">
        <v>30000</v>
      </c>
      <c r="E422" s="335" t="s">
        <v>932</v>
      </c>
      <c r="F422" s="335" t="s">
        <v>1354</v>
      </c>
      <c r="G422" s="335" t="s">
        <v>867</v>
      </c>
      <c r="H422" s="335">
        <v>18</v>
      </c>
    </row>
    <row r="423" spans="1:8">
      <c r="A423" s="335" t="s">
        <v>1377</v>
      </c>
      <c r="B423" s="335">
        <v>24000</v>
      </c>
      <c r="C423" s="335" t="s">
        <v>895</v>
      </c>
      <c r="D423" s="336">
        <v>24000</v>
      </c>
      <c r="E423" s="335" t="s">
        <v>904</v>
      </c>
      <c r="F423" s="335" t="s">
        <v>868</v>
      </c>
      <c r="G423" s="335" t="s">
        <v>861</v>
      </c>
      <c r="H423" s="335">
        <v>15</v>
      </c>
    </row>
    <row r="424" spans="1:8">
      <c r="A424" s="335" t="s">
        <v>1378</v>
      </c>
      <c r="B424" s="335">
        <v>60000</v>
      </c>
      <c r="C424" s="335" t="s">
        <v>895</v>
      </c>
      <c r="D424" s="336">
        <v>60000</v>
      </c>
      <c r="E424" s="335" t="s">
        <v>909</v>
      </c>
      <c r="F424" s="335" t="s">
        <v>868</v>
      </c>
      <c r="G424" s="335" t="s">
        <v>861</v>
      </c>
      <c r="H424" s="335">
        <v>9</v>
      </c>
    </row>
    <row r="425" spans="1:8">
      <c r="A425" s="335" t="s">
        <v>1379</v>
      </c>
      <c r="B425" s="335">
        <v>76600</v>
      </c>
      <c r="C425" s="335" t="s">
        <v>895</v>
      </c>
      <c r="D425" s="336">
        <v>76600</v>
      </c>
      <c r="E425" s="335" t="s">
        <v>896</v>
      </c>
      <c r="F425" s="335" t="s">
        <v>868</v>
      </c>
      <c r="G425" s="335" t="s">
        <v>861</v>
      </c>
      <c r="H425" s="335">
        <v>20</v>
      </c>
    </row>
    <row r="426" spans="1:8">
      <c r="A426" s="335" t="s">
        <v>1380</v>
      </c>
      <c r="B426" s="335">
        <v>65000</v>
      </c>
      <c r="C426" s="335" t="s">
        <v>951</v>
      </c>
      <c r="D426" s="336">
        <v>102451.58768437347</v>
      </c>
      <c r="E426" s="335" t="s">
        <v>898</v>
      </c>
      <c r="F426" s="335" t="s">
        <v>865</v>
      </c>
      <c r="G426" s="335" t="s">
        <v>867</v>
      </c>
      <c r="H426" s="335">
        <v>7</v>
      </c>
    </row>
    <row r="427" spans="1:8">
      <c r="A427" s="335" t="s">
        <v>1381</v>
      </c>
      <c r="B427" s="335">
        <v>6629</v>
      </c>
      <c r="C427" s="335" t="s">
        <v>895</v>
      </c>
      <c r="D427" s="336">
        <v>6629</v>
      </c>
      <c r="E427" s="335" t="s">
        <v>904</v>
      </c>
      <c r="F427" s="335" t="s">
        <v>1382</v>
      </c>
      <c r="G427" s="335" t="s">
        <v>861</v>
      </c>
      <c r="H427" s="335">
        <v>16</v>
      </c>
    </row>
    <row r="428" spans="1:8">
      <c r="A428" s="335" t="s">
        <v>1383</v>
      </c>
      <c r="B428" s="335">
        <v>90000</v>
      </c>
      <c r="C428" s="335" t="s">
        <v>895</v>
      </c>
      <c r="D428" s="336">
        <v>90000</v>
      </c>
      <c r="E428" s="335" t="s">
        <v>896</v>
      </c>
      <c r="F428" s="335" t="s">
        <v>868</v>
      </c>
      <c r="G428" s="335" t="s">
        <v>861</v>
      </c>
      <c r="H428" s="335">
        <v>14</v>
      </c>
    </row>
    <row r="429" spans="1:8">
      <c r="A429" s="335" t="s">
        <v>1384</v>
      </c>
      <c r="B429" s="335">
        <v>8500</v>
      </c>
      <c r="C429" s="335" t="s">
        <v>895</v>
      </c>
      <c r="D429" s="336">
        <v>8500</v>
      </c>
      <c r="E429" s="335" t="s">
        <v>896</v>
      </c>
      <c r="F429" s="335" t="s">
        <v>1051</v>
      </c>
      <c r="G429" s="335" t="s">
        <v>861</v>
      </c>
      <c r="H429" s="335">
        <v>8</v>
      </c>
    </row>
    <row r="430" spans="1:8">
      <c r="A430" s="335" t="s">
        <v>1385</v>
      </c>
      <c r="B430" s="335">
        <v>75000</v>
      </c>
      <c r="C430" s="335" t="s">
        <v>895</v>
      </c>
      <c r="D430" s="336">
        <v>75000</v>
      </c>
      <c r="E430" s="335" t="s">
        <v>896</v>
      </c>
      <c r="F430" s="335" t="s">
        <v>868</v>
      </c>
      <c r="G430" s="335" t="s">
        <v>861</v>
      </c>
      <c r="H430" s="335">
        <v>2</v>
      </c>
    </row>
    <row r="431" spans="1:8">
      <c r="A431" s="335" t="s">
        <v>1386</v>
      </c>
      <c r="B431" s="335">
        <v>72000</v>
      </c>
      <c r="C431" s="335" t="s">
        <v>895</v>
      </c>
      <c r="D431" s="336">
        <v>72000</v>
      </c>
      <c r="E431" s="335" t="s">
        <v>896</v>
      </c>
      <c r="F431" s="335" t="s">
        <v>868</v>
      </c>
      <c r="G431" s="335" t="s">
        <v>861</v>
      </c>
      <c r="H431" s="335">
        <v>11</v>
      </c>
    </row>
    <row r="432" spans="1:8">
      <c r="A432" s="335" t="s">
        <v>1387</v>
      </c>
      <c r="B432" s="335">
        <v>65000</v>
      </c>
      <c r="C432" s="335" t="s">
        <v>895</v>
      </c>
      <c r="D432" s="336">
        <v>65000</v>
      </c>
      <c r="E432" s="335" t="s">
        <v>896</v>
      </c>
      <c r="F432" s="335" t="s">
        <v>868</v>
      </c>
      <c r="G432" s="335" t="s">
        <v>861</v>
      </c>
      <c r="H432" s="335">
        <v>16</v>
      </c>
    </row>
    <row r="433" spans="1:8">
      <c r="A433" s="335" t="s">
        <v>1388</v>
      </c>
      <c r="B433" s="335">
        <v>120000</v>
      </c>
      <c r="C433" s="335" t="s">
        <v>895</v>
      </c>
      <c r="D433" s="336">
        <v>120000</v>
      </c>
      <c r="E433" s="335" t="s">
        <v>940</v>
      </c>
      <c r="F433" s="335" t="s">
        <v>868</v>
      </c>
      <c r="G433" s="335" t="s">
        <v>861</v>
      </c>
      <c r="H433" s="335">
        <v>6</v>
      </c>
    </row>
    <row r="434" spans="1:8">
      <c r="A434" s="335" t="s">
        <v>1389</v>
      </c>
      <c r="B434" s="335">
        <v>4000000</v>
      </c>
      <c r="C434" s="335" t="s">
        <v>925</v>
      </c>
      <c r="D434" s="336">
        <v>71231.666749770273</v>
      </c>
      <c r="E434" s="335" t="s">
        <v>918</v>
      </c>
      <c r="F434" s="335" t="s">
        <v>862</v>
      </c>
      <c r="G434" s="335" t="s">
        <v>864</v>
      </c>
      <c r="H434" s="335">
        <v>11</v>
      </c>
    </row>
    <row r="435" spans="1:8">
      <c r="A435" s="335" t="s">
        <v>1390</v>
      </c>
      <c r="B435" s="335">
        <v>300000</v>
      </c>
      <c r="C435" s="335" t="s">
        <v>925</v>
      </c>
      <c r="D435" s="336">
        <v>5342.3750062327708</v>
      </c>
      <c r="E435" s="335" t="s">
        <v>909</v>
      </c>
      <c r="F435" s="335" t="s">
        <v>862</v>
      </c>
      <c r="G435" s="335" t="s">
        <v>864</v>
      </c>
      <c r="H435" s="335">
        <v>18</v>
      </c>
    </row>
    <row r="436" spans="1:8">
      <c r="A436" s="335" t="s">
        <v>1391</v>
      </c>
      <c r="B436" s="335">
        <v>1100000</v>
      </c>
      <c r="C436" s="335" t="s">
        <v>925</v>
      </c>
      <c r="D436" s="336">
        <v>19588.708356186824</v>
      </c>
      <c r="E436" s="335" t="s">
        <v>909</v>
      </c>
      <c r="F436" s="335" t="s">
        <v>862</v>
      </c>
      <c r="G436" s="335" t="s">
        <v>864</v>
      </c>
      <c r="H436" s="335">
        <v>8</v>
      </c>
    </row>
    <row r="437" spans="1:8">
      <c r="A437" s="335" t="s">
        <v>1392</v>
      </c>
      <c r="B437" s="335">
        <v>80000</v>
      </c>
      <c r="C437" s="335" t="s">
        <v>895</v>
      </c>
      <c r="D437" s="336">
        <v>80000</v>
      </c>
      <c r="E437" s="335" t="s">
        <v>896</v>
      </c>
      <c r="F437" s="335" t="s">
        <v>868</v>
      </c>
      <c r="G437" s="335" t="s">
        <v>861</v>
      </c>
      <c r="H437" s="335">
        <v>10</v>
      </c>
    </row>
    <row r="438" spans="1:8">
      <c r="A438" s="335" t="s">
        <v>1393</v>
      </c>
      <c r="B438" s="335">
        <v>3000000</v>
      </c>
      <c r="C438" s="335" t="s">
        <v>925</v>
      </c>
      <c r="D438" s="336">
        <v>53423.750062327701</v>
      </c>
      <c r="E438" s="335" t="s">
        <v>909</v>
      </c>
      <c r="F438" s="335" t="s">
        <v>862</v>
      </c>
      <c r="G438" s="335" t="s">
        <v>864</v>
      </c>
      <c r="H438" s="335">
        <v>1</v>
      </c>
    </row>
    <row r="439" spans="1:8">
      <c r="A439" s="335" t="s">
        <v>1394</v>
      </c>
      <c r="B439" s="335">
        <v>110000</v>
      </c>
      <c r="C439" s="335" t="s">
        <v>964</v>
      </c>
      <c r="D439" s="336">
        <v>108169.76753333595</v>
      </c>
      <c r="E439" s="335" t="s">
        <v>898</v>
      </c>
      <c r="F439" s="335" t="s">
        <v>859</v>
      </c>
      <c r="G439" s="335" t="s">
        <v>861</v>
      </c>
      <c r="H439" s="335">
        <v>16</v>
      </c>
    </row>
    <row r="440" spans="1:8">
      <c r="A440" s="335" t="s">
        <v>1395</v>
      </c>
      <c r="B440" s="335">
        <v>51000</v>
      </c>
      <c r="C440" s="335" t="s">
        <v>895</v>
      </c>
      <c r="D440" s="336">
        <v>51000</v>
      </c>
      <c r="E440" s="335" t="s">
        <v>909</v>
      </c>
      <c r="F440" s="335" t="s">
        <v>868</v>
      </c>
      <c r="G440" s="335" t="s">
        <v>861</v>
      </c>
      <c r="H440" s="335">
        <v>3</v>
      </c>
    </row>
    <row r="441" spans="1:8">
      <c r="A441" s="335" t="s">
        <v>1396</v>
      </c>
      <c r="B441" s="335">
        <v>5000</v>
      </c>
      <c r="C441" s="335" t="s">
        <v>895</v>
      </c>
      <c r="D441" s="336">
        <v>5000</v>
      </c>
      <c r="E441" s="335" t="s">
        <v>932</v>
      </c>
      <c r="F441" s="335" t="s">
        <v>862</v>
      </c>
      <c r="G441" s="335" t="s">
        <v>864</v>
      </c>
      <c r="H441" s="335">
        <v>6</v>
      </c>
    </row>
    <row r="442" spans="1:8">
      <c r="A442" s="335" t="s">
        <v>1397</v>
      </c>
      <c r="B442" s="335">
        <v>74000</v>
      </c>
      <c r="C442" s="335" t="s">
        <v>895</v>
      </c>
      <c r="D442" s="336">
        <v>74000</v>
      </c>
      <c r="E442" s="335" t="s">
        <v>904</v>
      </c>
      <c r="F442" s="335" t="s">
        <v>868</v>
      </c>
      <c r="G442" s="335" t="s">
        <v>861</v>
      </c>
      <c r="H442" s="335">
        <v>15</v>
      </c>
    </row>
    <row r="443" spans="1:8">
      <c r="A443" s="335" t="s">
        <v>1398</v>
      </c>
      <c r="B443" s="335">
        <v>60000</v>
      </c>
      <c r="C443" s="335" t="s">
        <v>951</v>
      </c>
      <c r="D443" s="336">
        <v>94570.696324037053</v>
      </c>
      <c r="E443" s="335" t="s">
        <v>955</v>
      </c>
      <c r="F443" s="335" t="s">
        <v>865</v>
      </c>
      <c r="G443" s="335" t="s">
        <v>867</v>
      </c>
      <c r="H443" s="335">
        <v>10</v>
      </c>
    </row>
    <row r="444" spans="1:8">
      <c r="A444" s="335" t="s">
        <v>1399</v>
      </c>
      <c r="B444" s="335">
        <v>50000</v>
      </c>
      <c r="C444" s="335" t="s">
        <v>895</v>
      </c>
      <c r="D444" s="336">
        <v>50000</v>
      </c>
      <c r="E444" s="335" t="s">
        <v>896</v>
      </c>
      <c r="F444" s="335" t="s">
        <v>868</v>
      </c>
      <c r="G444" s="335" t="s">
        <v>861</v>
      </c>
      <c r="H444" s="335">
        <v>14</v>
      </c>
    </row>
    <row r="445" spans="1:8">
      <c r="A445" s="335" t="s">
        <v>1400</v>
      </c>
      <c r="B445" s="335">
        <v>500000</v>
      </c>
      <c r="C445" s="335" t="s">
        <v>925</v>
      </c>
      <c r="D445" s="336">
        <v>8903.9583437212841</v>
      </c>
      <c r="E445" s="335" t="s">
        <v>896</v>
      </c>
      <c r="F445" s="335" t="s">
        <v>862</v>
      </c>
      <c r="G445" s="335" t="s">
        <v>864</v>
      </c>
      <c r="H445" s="335">
        <v>6</v>
      </c>
    </row>
    <row r="446" spans="1:8">
      <c r="A446" s="335" t="s">
        <v>1401</v>
      </c>
      <c r="B446" s="335">
        <v>78000</v>
      </c>
      <c r="C446" s="335" t="s">
        <v>895</v>
      </c>
      <c r="D446" s="336">
        <v>78000</v>
      </c>
      <c r="E446" s="335" t="s">
        <v>909</v>
      </c>
      <c r="F446" s="335" t="s">
        <v>1402</v>
      </c>
      <c r="G446" s="335" t="s">
        <v>403</v>
      </c>
      <c r="H446" s="335">
        <v>9</v>
      </c>
    </row>
    <row r="447" spans="1:8">
      <c r="A447" s="335" t="s">
        <v>1403</v>
      </c>
      <c r="B447" s="335">
        <v>900000</v>
      </c>
      <c r="C447" s="335" t="s">
        <v>925</v>
      </c>
      <c r="D447" s="336">
        <v>16027.125018698311</v>
      </c>
      <c r="E447" s="335" t="s">
        <v>909</v>
      </c>
      <c r="F447" s="335" t="s">
        <v>862</v>
      </c>
      <c r="G447" s="335" t="s">
        <v>864</v>
      </c>
      <c r="H447" s="335">
        <v>17</v>
      </c>
    </row>
    <row r="448" spans="1:8">
      <c r="A448" s="335" t="s">
        <v>1404</v>
      </c>
      <c r="B448" s="335">
        <v>7500</v>
      </c>
      <c r="C448" s="335" t="s">
        <v>895</v>
      </c>
      <c r="D448" s="336">
        <v>7500</v>
      </c>
      <c r="E448" s="335" t="s">
        <v>896</v>
      </c>
      <c r="F448" s="335" t="s">
        <v>1354</v>
      </c>
      <c r="G448" s="335" t="s">
        <v>867</v>
      </c>
      <c r="H448" s="335">
        <v>11</v>
      </c>
    </row>
    <row r="449" spans="1:8">
      <c r="A449" s="335" t="s">
        <v>1405</v>
      </c>
      <c r="B449" s="335">
        <v>60000</v>
      </c>
      <c r="C449" s="335" t="s">
        <v>895</v>
      </c>
      <c r="D449" s="336">
        <v>60000</v>
      </c>
      <c r="E449" s="335" t="s">
        <v>896</v>
      </c>
      <c r="F449" s="335" t="s">
        <v>868</v>
      </c>
      <c r="G449" s="335" t="s">
        <v>861</v>
      </c>
      <c r="H449" s="335">
        <v>16</v>
      </c>
    </row>
    <row r="450" spans="1:8">
      <c r="A450" s="335" t="s">
        <v>1406</v>
      </c>
      <c r="B450" s="335">
        <v>800000</v>
      </c>
      <c r="C450" s="335" t="s">
        <v>925</v>
      </c>
      <c r="D450" s="336">
        <v>14246.333349954055</v>
      </c>
      <c r="E450" s="335" t="s">
        <v>1344</v>
      </c>
      <c r="F450" s="335" t="s">
        <v>862</v>
      </c>
      <c r="G450" s="335" t="s">
        <v>864</v>
      </c>
      <c r="H450" s="335">
        <v>20</v>
      </c>
    </row>
    <row r="451" spans="1:8">
      <c r="A451" s="335" t="s">
        <v>1407</v>
      </c>
      <c r="B451" s="335">
        <v>80000</v>
      </c>
      <c r="C451" s="335" t="s">
        <v>895</v>
      </c>
      <c r="D451" s="336">
        <v>80000</v>
      </c>
      <c r="E451" s="335" t="s">
        <v>909</v>
      </c>
      <c r="F451" s="335" t="s">
        <v>868</v>
      </c>
      <c r="G451" s="335" t="s">
        <v>861</v>
      </c>
      <c r="H451" s="335">
        <v>12</v>
      </c>
    </row>
    <row r="452" spans="1:8">
      <c r="A452" s="335" t="s">
        <v>1408</v>
      </c>
      <c r="B452" s="335">
        <v>38000</v>
      </c>
      <c r="C452" s="335" t="s">
        <v>951</v>
      </c>
      <c r="D452" s="336">
        <v>59894.774338556796</v>
      </c>
      <c r="E452" s="335" t="s">
        <v>918</v>
      </c>
      <c r="F452" s="335" t="s">
        <v>865</v>
      </c>
      <c r="G452" s="335" t="s">
        <v>867</v>
      </c>
      <c r="H452" s="335">
        <v>1</v>
      </c>
    </row>
    <row r="453" spans="1:8">
      <c r="A453" s="335" t="s">
        <v>1409</v>
      </c>
      <c r="B453" s="335">
        <v>52000</v>
      </c>
      <c r="C453" s="335" t="s">
        <v>964</v>
      </c>
      <c r="D453" s="336">
        <v>51134.799197576998</v>
      </c>
      <c r="E453" s="335" t="s">
        <v>909</v>
      </c>
      <c r="F453" s="335" t="s">
        <v>859</v>
      </c>
      <c r="G453" s="335" t="s">
        <v>861</v>
      </c>
      <c r="H453" s="335">
        <v>9</v>
      </c>
    </row>
    <row r="454" spans="1:8">
      <c r="A454" s="335" t="s">
        <v>1410</v>
      </c>
      <c r="B454" s="335">
        <v>125000</v>
      </c>
      <c r="C454" s="335" t="s">
        <v>895</v>
      </c>
      <c r="D454" s="336">
        <v>125000</v>
      </c>
      <c r="E454" s="335" t="s">
        <v>909</v>
      </c>
      <c r="F454" s="335" t="s">
        <v>868</v>
      </c>
      <c r="G454" s="335" t="s">
        <v>861</v>
      </c>
      <c r="H454" s="335">
        <v>12</v>
      </c>
    </row>
    <row r="455" spans="1:8">
      <c r="A455" s="335" t="s">
        <v>1411</v>
      </c>
      <c r="B455" s="335">
        <v>52000</v>
      </c>
      <c r="C455" s="335" t="s">
        <v>895</v>
      </c>
      <c r="D455" s="336">
        <v>52000</v>
      </c>
      <c r="E455" s="335" t="s">
        <v>896</v>
      </c>
      <c r="F455" s="335" t="s">
        <v>868</v>
      </c>
      <c r="G455" s="335" t="s">
        <v>861</v>
      </c>
      <c r="H455" s="335">
        <v>18</v>
      </c>
    </row>
    <row r="456" spans="1:8">
      <c r="A456" s="335" t="s">
        <v>1412</v>
      </c>
      <c r="B456" s="335">
        <v>45000</v>
      </c>
      <c r="C456" s="335" t="s">
        <v>895</v>
      </c>
      <c r="D456" s="336">
        <v>45000</v>
      </c>
      <c r="E456" s="335" t="s">
        <v>896</v>
      </c>
      <c r="F456" s="335" t="s">
        <v>868</v>
      </c>
      <c r="G456" s="335" t="s">
        <v>861</v>
      </c>
      <c r="H456" s="335">
        <v>18</v>
      </c>
    </row>
    <row r="457" spans="1:8">
      <c r="A457" s="335" t="s">
        <v>1413</v>
      </c>
      <c r="B457" s="335">
        <v>25000</v>
      </c>
      <c r="C457" s="335" t="s">
        <v>951</v>
      </c>
      <c r="D457" s="336">
        <v>39404.456801682099</v>
      </c>
      <c r="E457" s="335" t="s">
        <v>896</v>
      </c>
      <c r="F457" s="335" t="s">
        <v>865</v>
      </c>
      <c r="G457" s="335" t="s">
        <v>867</v>
      </c>
      <c r="H457" s="335">
        <v>6</v>
      </c>
    </row>
    <row r="458" spans="1:8">
      <c r="A458" s="335" t="s">
        <v>1414</v>
      </c>
      <c r="B458" s="335">
        <v>60000</v>
      </c>
      <c r="C458" s="335" t="s">
        <v>895</v>
      </c>
      <c r="D458" s="336">
        <v>60000</v>
      </c>
      <c r="E458" s="335" t="s">
        <v>909</v>
      </c>
      <c r="F458" s="335" t="s">
        <v>868</v>
      </c>
      <c r="G458" s="335" t="s">
        <v>861</v>
      </c>
      <c r="H458" s="335">
        <v>2</v>
      </c>
    </row>
    <row r="459" spans="1:8">
      <c r="A459" s="335" t="s">
        <v>1415</v>
      </c>
      <c r="B459" s="335">
        <v>70000</v>
      </c>
      <c r="C459" s="335" t="s">
        <v>964</v>
      </c>
      <c r="D459" s="336">
        <v>68835.306612122877</v>
      </c>
      <c r="E459" s="335" t="s">
        <v>909</v>
      </c>
      <c r="F459" s="335" t="s">
        <v>859</v>
      </c>
      <c r="G459" s="335" t="s">
        <v>861</v>
      </c>
      <c r="H459" s="335">
        <v>6</v>
      </c>
    </row>
    <row r="460" spans="1:8">
      <c r="A460" s="335" t="s">
        <v>1416</v>
      </c>
      <c r="B460" s="335">
        <v>5250</v>
      </c>
      <c r="C460" s="335" t="s">
        <v>895</v>
      </c>
      <c r="D460" s="336">
        <v>5250</v>
      </c>
      <c r="E460" s="335" t="s">
        <v>920</v>
      </c>
      <c r="F460" s="335" t="s">
        <v>1417</v>
      </c>
      <c r="G460" s="335" t="s">
        <v>864</v>
      </c>
      <c r="H460" s="335">
        <v>12</v>
      </c>
    </row>
    <row r="461" spans="1:8">
      <c r="A461" s="335" t="s">
        <v>1418</v>
      </c>
      <c r="B461" s="335">
        <v>87000</v>
      </c>
      <c r="C461" s="335" t="s">
        <v>964</v>
      </c>
      <c r="D461" s="336">
        <v>85552.452503638444</v>
      </c>
      <c r="E461" s="335" t="s">
        <v>909</v>
      </c>
      <c r="F461" s="335" t="s">
        <v>859</v>
      </c>
      <c r="G461" s="335" t="s">
        <v>861</v>
      </c>
      <c r="H461" s="335">
        <v>1</v>
      </c>
    </row>
    <row r="462" spans="1:8">
      <c r="A462" s="335" t="s">
        <v>1419</v>
      </c>
      <c r="B462" s="335">
        <v>125000</v>
      </c>
      <c r="C462" s="335" t="s">
        <v>925</v>
      </c>
      <c r="D462" s="336">
        <v>2225.989585930321</v>
      </c>
      <c r="E462" s="335" t="s">
        <v>896</v>
      </c>
      <c r="F462" s="335" t="s">
        <v>862</v>
      </c>
      <c r="G462" s="335" t="s">
        <v>864</v>
      </c>
      <c r="H462" s="335">
        <v>9</v>
      </c>
    </row>
    <row r="463" spans="1:8">
      <c r="A463" s="335" t="s">
        <v>1420</v>
      </c>
      <c r="B463" s="335">
        <v>150000</v>
      </c>
      <c r="C463" s="335" t="s">
        <v>895</v>
      </c>
      <c r="D463" s="336">
        <v>150000</v>
      </c>
      <c r="E463" s="335" t="s">
        <v>1344</v>
      </c>
      <c r="F463" s="335" t="s">
        <v>868</v>
      </c>
      <c r="G463" s="335" t="s">
        <v>861</v>
      </c>
      <c r="H463" s="335">
        <v>13</v>
      </c>
    </row>
    <row r="464" spans="1:8">
      <c r="A464" s="335" t="s">
        <v>1421</v>
      </c>
      <c r="B464" s="335">
        <v>50000</v>
      </c>
      <c r="C464" s="335" t="s">
        <v>895</v>
      </c>
      <c r="D464" s="336">
        <v>50000</v>
      </c>
      <c r="E464" s="335" t="s">
        <v>896</v>
      </c>
      <c r="F464" s="335" t="s">
        <v>868</v>
      </c>
      <c r="G464" s="335" t="s">
        <v>861</v>
      </c>
      <c r="H464" s="335">
        <v>20</v>
      </c>
    </row>
    <row r="465" spans="1:8">
      <c r="A465" s="335" t="s">
        <v>1422</v>
      </c>
      <c r="B465" s="335">
        <v>70000</v>
      </c>
      <c r="C465" s="335" t="s">
        <v>895</v>
      </c>
      <c r="D465" s="336">
        <v>70000</v>
      </c>
      <c r="E465" s="335" t="s">
        <v>896</v>
      </c>
      <c r="F465" s="335" t="s">
        <v>868</v>
      </c>
      <c r="G465" s="335" t="s">
        <v>861</v>
      </c>
      <c r="H465" s="335">
        <v>8</v>
      </c>
    </row>
    <row r="466" spans="1:8">
      <c r="A466" s="335" t="s">
        <v>1423</v>
      </c>
      <c r="B466" s="335">
        <v>28500</v>
      </c>
      <c r="C466" s="335" t="s">
        <v>951</v>
      </c>
      <c r="D466" s="336">
        <v>44921.080753917595</v>
      </c>
      <c r="E466" s="335" t="s">
        <v>909</v>
      </c>
      <c r="F466" s="335" t="s">
        <v>865</v>
      </c>
      <c r="G466" s="335" t="s">
        <v>867</v>
      </c>
      <c r="H466" s="335">
        <v>8</v>
      </c>
    </row>
    <row r="467" spans="1:8">
      <c r="A467" s="335" t="s">
        <v>1424</v>
      </c>
      <c r="B467" s="335">
        <v>20000</v>
      </c>
      <c r="C467" s="335" t="s">
        <v>895</v>
      </c>
      <c r="D467" s="336">
        <v>20000</v>
      </c>
      <c r="E467" s="335" t="s">
        <v>920</v>
      </c>
      <c r="F467" s="335" t="s">
        <v>862</v>
      </c>
      <c r="G467" s="335" t="s">
        <v>864</v>
      </c>
      <c r="H467" s="335">
        <v>14</v>
      </c>
    </row>
    <row r="468" spans="1:8">
      <c r="A468" s="335" t="s">
        <v>1425</v>
      </c>
      <c r="B468" s="335">
        <v>12000</v>
      </c>
      <c r="C468" s="335" t="s">
        <v>895</v>
      </c>
      <c r="D468" s="336">
        <v>12000</v>
      </c>
      <c r="E468" s="335" t="s">
        <v>896</v>
      </c>
      <c r="F468" s="335" t="s">
        <v>1426</v>
      </c>
      <c r="G468" s="335" t="s">
        <v>867</v>
      </c>
      <c r="H468" s="335">
        <v>4</v>
      </c>
    </row>
    <row r="469" spans="1:8">
      <c r="A469" s="335" t="s">
        <v>1427</v>
      </c>
      <c r="B469" s="335">
        <v>1250000</v>
      </c>
      <c r="C469" s="335" t="s">
        <v>964</v>
      </c>
      <c r="D469" s="336">
        <v>1229201.9037879086</v>
      </c>
      <c r="E469" s="335" t="s">
        <v>918</v>
      </c>
      <c r="F469" s="335" t="s">
        <v>859</v>
      </c>
      <c r="G469" s="335" t="s">
        <v>861</v>
      </c>
      <c r="H469" s="335">
        <v>6</v>
      </c>
    </row>
    <row r="470" spans="1:8">
      <c r="A470" s="335" t="s">
        <v>1428</v>
      </c>
      <c r="B470" s="335">
        <v>30000</v>
      </c>
      <c r="C470" s="335" t="s">
        <v>895</v>
      </c>
      <c r="D470" s="336">
        <v>30000</v>
      </c>
      <c r="E470" s="335" t="s">
        <v>896</v>
      </c>
      <c r="F470" s="335" t="s">
        <v>868</v>
      </c>
      <c r="G470" s="335" t="s">
        <v>861</v>
      </c>
      <c r="H470" s="335">
        <v>13</v>
      </c>
    </row>
    <row r="471" spans="1:8">
      <c r="A471" s="335" t="s">
        <v>1429</v>
      </c>
      <c r="B471" s="335">
        <v>24000</v>
      </c>
      <c r="C471" s="335" t="s">
        <v>895</v>
      </c>
      <c r="D471" s="336">
        <v>24000</v>
      </c>
      <c r="E471" s="335" t="s">
        <v>904</v>
      </c>
      <c r="F471" s="335" t="s">
        <v>1430</v>
      </c>
      <c r="G471" s="335" t="s">
        <v>403</v>
      </c>
      <c r="H471" s="335">
        <v>19</v>
      </c>
    </row>
    <row r="472" spans="1:8">
      <c r="A472" s="335" t="s">
        <v>1431</v>
      </c>
      <c r="B472" s="335">
        <v>92000</v>
      </c>
      <c r="C472" s="335" t="s">
        <v>895</v>
      </c>
      <c r="D472" s="336">
        <v>92000</v>
      </c>
      <c r="E472" s="335" t="s">
        <v>904</v>
      </c>
      <c r="F472" s="335" t="s">
        <v>868</v>
      </c>
      <c r="G472" s="335" t="s">
        <v>861</v>
      </c>
      <c r="H472" s="335">
        <v>14</v>
      </c>
    </row>
    <row r="473" spans="1:8">
      <c r="A473" s="335" t="s">
        <v>1432</v>
      </c>
      <c r="B473" s="335">
        <v>52000</v>
      </c>
      <c r="C473" s="335" t="s">
        <v>895</v>
      </c>
      <c r="D473" s="336">
        <v>52000</v>
      </c>
      <c r="E473" s="335" t="s">
        <v>896</v>
      </c>
      <c r="F473" s="335" t="s">
        <v>868</v>
      </c>
      <c r="G473" s="335" t="s">
        <v>861</v>
      </c>
      <c r="H473" s="335">
        <v>3</v>
      </c>
    </row>
    <row r="474" spans="1:8">
      <c r="A474" s="335" t="s">
        <v>1433</v>
      </c>
      <c r="B474" s="335">
        <v>169000</v>
      </c>
      <c r="C474" s="335" t="s">
        <v>895</v>
      </c>
      <c r="D474" s="336">
        <v>169000</v>
      </c>
      <c r="E474" s="335" t="s">
        <v>1434</v>
      </c>
      <c r="F474" s="335" t="s">
        <v>868</v>
      </c>
      <c r="G474" s="335" t="s">
        <v>861</v>
      </c>
      <c r="H474" s="335">
        <v>10</v>
      </c>
    </row>
    <row r="475" spans="1:8">
      <c r="A475" s="335" t="s">
        <v>1435</v>
      </c>
      <c r="B475" s="335">
        <v>110000</v>
      </c>
      <c r="C475" s="335" t="s">
        <v>895</v>
      </c>
      <c r="D475" s="336">
        <v>110000</v>
      </c>
      <c r="E475" s="335" t="s">
        <v>918</v>
      </c>
      <c r="F475" s="335" t="s">
        <v>1436</v>
      </c>
      <c r="G475" s="335" t="s">
        <v>867</v>
      </c>
      <c r="H475" s="335">
        <v>3</v>
      </c>
    </row>
    <row r="476" spans="1:8">
      <c r="A476" s="335" t="s">
        <v>1437</v>
      </c>
      <c r="B476" s="335">
        <v>1080000</v>
      </c>
      <c r="C476" s="335" t="s">
        <v>1438</v>
      </c>
      <c r="D476" s="336">
        <v>131675.52225194403</v>
      </c>
      <c r="E476" s="335" t="s">
        <v>909</v>
      </c>
      <c r="F476" s="335" t="s">
        <v>933</v>
      </c>
      <c r="G476" s="335" t="s">
        <v>403</v>
      </c>
      <c r="H476" s="335">
        <v>6</v>
      </c>
    </row>
    <row r="477" spans="1:8">
      <c r="A477" s="335" t="s">
        <v>1439</v>
      </c>
      <c r="B477" s="335">
        <v>59000</v>
      </c>
      <c r="C477" s="335" t="s">
        <v>951</v>
      </c>
      <c r="D477" s="336">
        <v>92994.518051969761</v>
      </c>
      <c r="E477" s="335" t="s">
        <v>955</v>
      </c>
      <c r="F477" s="335" t="s">
        <v>865</v>
      </c>
      <c r="G477" s="335" t="s">
        <v>867</v>
      </c>
      <c r="H477" s="335">
        <v>13</v>
      </c>
    </row>
    <row r="478" spans="1:8">
      <c r="A478" s="335" t="s">
        <v>1440</v>
      </c>
      <c r="B478" s="335">
        <v>50000</v>
      </c>
      <c r="C478" s="335" t="s">
        <v>895</v>
      </c>
      <c r="D478" s="336">
        <v>50000</v>
      </c>
      <c r="E478" s="335" t="s">
        <v>896</v>
      </c>
      <c r="F478" s="335" t="s">
        <v>868</v>
      </c>
      <c r="G478" s="335" t="s">
        <v>861</v>
      </c>
      <c r="H478" s="335">
        <v>8</v>
      </c>
    </row>
    <row r="479" spans="1:8">
      <c r="A479" s="335" t="s">
        <v>1441</v>
      </c>
      <c r="B479" s="335">
        <v>65000</v>
      </c>
      <c r="C479" s="335" t="s">
        <v>895</v>
      </c>
      <c r="D479" s="336">
        <v>65000</v>
      </c>
      <c r="E479" s="335" t="s">
        <v>896</v>
      </c>
      <c r="F479" s="335" t="s">
        <v>868</v>
      </c>
      <c r="G479" s="335" t="s">
        <v>861</v>
      </c>
      <c r="H479" s="335">
        <v>2</v>
      </c>
    </row>
    <row r="480" spans="1:8">
      <c r="A480" s="335" t="s">
        <v>1442</v>
      </c>
      <c r="B480" s="335">
        <v>46000</v>
      </c>
      <c r="C480" s="335" t="s">
        <v>964</v>
      </c>
      <c r="D480" s="336">
        <v>45234.630059395036</v>
      </c>
      <c r="E480" s="335" t="s">
        <v>896</v>
      </c>
      <c r="F480" s="335" t="s">
        <v>859</v>
      </c>
      <c r="G480" s="335" t="s">
        <v>861</v>
      </c>
      <c r="H480" s="335">
        <v>9</v>
      </c>
    </row>
    <row r="481" spans="1:8">
      <c r="A481" s="335" t="s">
        <v>1443</v>
      </c>
      <c r="B481" s="335">
        <v>55000</v>
      </c>
      <c r="C481" s="335" t="s">
        <v>895</v>
      </c>
      <c r="D481" s="336">
        <v>55000</v>
      </c>
      <c r="E481" s="335" t="s">
        <v>896</v>
      </c>
      <c r="F481" s="335" t="s">
        <v>868</v>
      </c>
      <c r="G481" s="335" t="s">
        <v>861</v>
      </c>
      <c r="H481" s="335">
        <v>1</v>
      </c>
    </row>
    <row r="482" spans="1:8">
      <c r="A482" s="335" t="s">
        <v>1444</v>
      </c>
      <c r="B482" s="335">
        <v>20000</v>
      </c>
      <c r="C482" s="335" t="s">
        <v>895</v>
      </c>
      <c r="D482" s="336">
        <v>20000</v>
      </c>
      <c r="E482" s="335" t="s">
        <v>955</v>
      </c>
      <c r="F482" s="335" t="s">
        <v>862</v>
      </c>
      <c r="G482" s="335" t="s">
        <v>864</v>
      </c>
      <c r="H482" s="335">
        <v>15</v>
      </c>
    </row>
    <row r="483" spans="1:8">
      <c r="A483" s="335" t="s">
        <v>1445</v>
      </c>
      <c r="B483" s="335">
        <v>6000</v>
      </c>
      <c r="C483" s="335" t="s">
        <v>895</v>
      </c>
      <c r="D483" s="336">
        <v>6000</v>
      </c>
      <c r="E483" s="335" t="s">
        <v>932</v>
      </c>
      <c r="F483" s="335" t="s">
        <v>862</v>
      </c>
      <c r="G483" s="335" t="s">
        <v>864</v>
      </c>
      <c r="H483" s="335">
        <v>10</v>
      </c>
    </row>
    <row r="484" spans="1:8">
      <c r="A484" s="335" t="s">
        <v>1446</v>
      </c>
      <c r="B484" s="335">
        <v>190000</v>
      </c>
      <c r="C484" s="335" t="s">
        <v>951</v>
      </c>
      <c r="D484" s="336">
        <v>299473.87169278396</v>
      </c>
      <c r="E484" s="335" t="s">
        <v>940</v>
      </c>
      <c r="F484" s="335" t="s">
        <v>865</v>
      </c>
      <c r="G484" s="335" t="s">
        <v>867</v>
      </c>
      <c r="H484" s="335">
        <v>20</v>
      </c>
    </row>
    <row r="485" spans="1:8">
      <c r="A485" s="335" t="s">
        <v>1447</v>
      </c>
      <c r="B485" s="335">
        <v>28164</v>
      </c>
      <c r="C485" s="335" t="s">
        <v>951</v>
      </c>
      <c r="D485" s="336">
        <v>44391.484854502989</v>
      </c>
      <c r="E485" s="335" t="s">
        <v>909</v>
      </c>
      <c r="F485" s="335" t="s">
        <v>865</v>
      </c>
      <c r="G485" s="335" t="s">
        <v>867</v>
      </c>
      <c r="H485" s="335">
        <v>5</v>
      </c>
    </row>
    <row r="486" spans="1:8">
      <c r="A486" s="335" t="s">
        <v>1448</v>
      </c>
      <c r="B486" s="335">
        <v>40000</v>
      </c>
      <c r="C486" s="335" t="s">
        <v>895</v>
      </c>
      <c r="D486" s="336">
        <v>40000</v>
      </c>
      <c r="E486" s="335" t="s">
        <v>896</v>
      </c>
      <c r="F486" s="335" t="s">
        <v>868</v>
      </c>
      <c r="G486" s="335" t="s">
        <v>861</v>
      </c>
      <c r="H486" s="335">
        <v>5</v>
      </c>
    </row>
    <row r="487" spans="1:8">
      <c r="A487" s="335" t="s">
        <v>1449</v>
      </c>
      <c r="B487" s="335">
        <v>108000</v>
      </c>
      <c r="C487" s="335" t="s">
        <v>895</v>
      </c>
      <c r="D487" s="336">
        <v>108000</v>
      </c>
      <c r="E487" s="335" t="s">
        <v>909</v>
      </c>
      <c r="F487" s="335" t="s">
        <v>1436</v>
      </c>
      <c r="G487" s="335" t="s">
        <v>867</v>
      </c>
      <c r="H487" s="335">
        <v>8</v>
      </c>
    </row>
    <row r="488" spans="1:8">
      <c r="A488" s="335" t="s">
        <v>1450</v>
      </c>
      <c r="B488" s="335">
        <v>200000</v>
      </c>
      <c r="C488" s="335" t="s">
        <v>925</v>
      </c>
      <c r="D488" s="336">
        <v>3561.5833374885137</v>
      </c>
      <c r="E488" s="335" t="s">
        <v>896</v>
      </c>
      <c r="F488" s="335" t="s">
        <v>862</v>
      </c>
      <c r="G488" s="335" t="s">
        <v>864</v>
      </c>
      <c r="H488" s="335">
        <v>15</v>
      </c>
    </row>
    <row r="489" spans="1:8">
      <c r="A489" s="335" t="s">
        <v>1451</v>
      </c>
      <c r="B489" s="335">
        <v>84000</v>
      </c>
      <c r="C489" s="335" t="s">
        <v>895</v>
      </c>
      <c r="D489" s="336">
        <v>84000</v>
      </c>
      <c r="E489" s="335" t="s">
        <v>896</v>
      </c>
      <c r="F489" s="335" t="s">
        <v>868</v>
      </c>
      <c r="G489" s="335" t="s">
        <v>861</v>
      </c>
      <c r="H489" s="335">
        <v>7</v>
      </c>
    </row>
    <row r="490" spans="1:8">
      <c r="A490" s="335" t="s">
        <v>1452</v>
      </c>
      <c r="B490" s="335">
        <v>33000</v>
      </c>
      <c r="C490" s="335" t="s">
        <v>951</v>
      </c>
      <c r="D490" s="336">
        <v>52013.882978220376</v>
      </c>
      <c r="E490" s="335" t="s">
        <v>909</v>
      </c>
      <c r="F490" s="335" t="s">
        <v>865</v>
      </c>
      <c r="G490" s="335" t="s">
        <v>867</v>
      </c>
      <c r="H490" s="335">
        <v>5</v>
      </c>
    </row>
    <row r="491" spans="1:8">
      <c r="A491" s="335" t="s">
        <v>1453</v>
      </c>
      <c r="B491" s="335">
        <v>720000</v>
      </c>
      <c r="C491" s="335" t="s">
        <v>925</v>
      </c>
      <c r="D491" s="336">
        <v>12821.700014958649</v>
      </c>
      <c r="E491" s="335" t="s">
        <v>909</v>
      </c>
      <c r="F491" s="335" t="s">
        <v>862</v>
      </c>
      <c r="G491" s="335" t="s">
        <v>864</v>
      </c>
      <c r="H491" s="335">
        <v>20</v>
      </c>
    </row>
    <row r="492" spans="1:8">
      <c r="A492" s="335" t="s">
        <v>1454</v>
      </c>
      <c r="B492" s="335">
        <v>68500</v>
      </c>
      <c r="C492" s="335" t="s">
        <v>964</v>
      </c>
      <c r="D492" s="336">
        <v>67360.264327577388</v>
      </c>
      <c r="E492" s="335" t="s">
        <v>896</v>
      </c>
      <c r="F492" s="335" t="s">
        <v>859</v>
      </c>
      <c r="G492" s="335" t="s">
        <v>861</v>
      </c>
      <c r="H492" s="335">
        <v>19</v>
      </c>
    </row>
    <row r="493" spans="1:8">
      <c r="A493" s="335" t="s">
        <v>1455</v>
      </c>
      <c r="B493" s="335">
        <v>23000</v>
      </c>
      <c r="C493" s="335" t="s">
        <v>895</v>
      </c>
      <c r="D493" s="336">
        <v>23000</v>
      </c>
      <c r="E493" s="335" t="s">
        <v>909</v>
      </c>
      <c r="F493" s="335" t="s">
        <v>923</v>
      </c>
      <c r="G493" s="335" t="s">
        <v>867</v>
      </c>
      <c r="H493" s="335">
        <v>14</v>
      </c>
    </row>
    <row r="494" spans="1:8">
      <c r="A494" s="335" t="s">
        <v>1456</v>
      </c>
      <c r="B494" s="335">
        <v>58000</v>
      </c>
      <c r="C494" s="335" t="s">
        <v>951</v>
      </c>
      <c r="D494" s="336">
        <v>91418.339779902482</v>
      </c>
      <c r="E494" s="335" t="s">
        <v>909</v>
      </c>
      <c r="F494" s="335" t="s">
        <v>865</v>
      </c>
      <c r="G494" s="335" t="s">
        <v>867</v>
      </c>
      <c r="H494" s="335">
        <v>6</v>
      </c>
    </row>
    <row r="495" spans="1:8">
      <c r="A495" s="335" t="s">
        <v>1457</v>
      </c>
      <c r="B495" s="335">
        <v>77000</v>
      </c>
      <c r="C495" s="335" t="s">
        <v>895</v>
      </c>
      <c r="D495" s="336">
        <v>77000</v>
      </c>
      <c r="E495" s="335" t="s">
        <v>896</v>
      </c>
      <c r="F495" s="335" t="s">
        <v>868</v>
      </c>
      <c r="G495" s="335" t="s">
        <v>861</v>
      </c>
      <c r="H495" s="335">
        <v>5</v>
      </c>
    </row>
    <row r="496" spans="1:8">
      <c r="A496" s="335" t="s">
        <v>1458</v>
      </c>
      <c r="B496" s="335">
        <v>100000</v>
      </c>
      <c r="C496" s="335" t="s">
        <v>895</v>
      </c>
      <c r="D496" s="336">
        <v>100000</v>
      </c>
      <c r="E496" s="335" t="s">
        <v>896</v>
      </c>
      <c r="F496" s="335" t="s">
        <v>868</v>
      </c>
      <c r="G496" s="335" t="s">
        <v>861</v>
      </c>
      <c r="H496" s="335">
        <v>3</v>
      </c>
    </row>
    <row r="497" spans="1:8">
      <c r="A497" s="335" t="s">
        <v>1459</v>
      </c>
      <c r="B497" s="335">
        <v>55500</v>
      </c>
      <c r="C497" s="335" t="s">
        <v>895</v>
      </c>
      <c r="D497" s="336">
        <v>55500</v>
      </c>
      <c r="E497" s="335" t="s">
        <v>898</v>
      </c>
      <c r="F497" s="335" t="s">
        <v>1000</v>
      </c>
      <c r="G497" s="335" t="s">
        <v>864</v>
      </c>
      <c r="H497" s="335">
        <v>17</v>
      </c>
    </row>
    <row r="498" spans="1:8">
      <c r="A498" s="335" t="s">
        <v>1460</v>
      </c>
      <c r="B498" s="335">
        <v>15000</v>
      </c>
      <c r="C498" s="335" t="s">
        <v>908</v>
      </c>
      <c r="D498" s="336">
        <v>19055.991584874118</v>
      </c>
      <c r="E498" s="335" t="s">
        <v>896</v>
      </c>
      <c r="F498" s="335" t="s">
        <v>1461</v>
      </c>
      <c r="G498" s="335" t="s">
        <v>867</v>
      </c>
      <c r="H498" s="335">
        <v>7</v>
      </c>
    </row>
    <row r="499" spans="1:8">
      <c r="A499" s="335" t="s">
        <v>1462</v>
      </c>
      <c r="B499" s="335">
        <v>600000</v>
      </c>
      <c r="C499" s="335" t="s">
        <v>925</v>
      </c>
      <c r="D499" s="336">
        <v>10684.750012465542</v>
      </c>
      <c r="E499" s="335" t="s">
        <v>909</v>
      </c>
      <c r="F499" s="335" t="s">
        <v>862</v>
      </c>
      <c r="G499" s="335" t="s">
        <v>864</v>
      </c>
      <c r="H499" s="335">
        <v>15</v>
      </c>
    </row>
    <row r="500" spans="1:8">
      <c r="A500" s="335" t="s">
        <v>1463</v>
      </c>
      <c r="B500" s="335">
        <v>8400</v>
      </c>
      <c r="C500" s="335" t="s">
        <v>895</v>
      </c>
      <c r="D500" s="336">
        <v>8400</v>
      </c>
      <c r="E500" s="335" t="s">
        <v>909</v>
      </c>
      <c r="F500" s="335" t="s">
        <v>862</v>
      </c>
      <c r="G500" s="335" t="s">
        <v>864</v>
      </c>
      <c r="H500" s="335">
        <v>5</v>
      </c>
    </row>
    <row r="501" spans="1:8">
      <c r="A501" s="335" t="s">
        <v>1464</v>
      </c>
      <c r="B501" s="335">
        <v>500000</v>
      </c>
      <c r="C501" s="335" t="s">
        <v>925</v>
      </c>
      <c r="D501" s="336">
        <v>8903.9583437212841</v>
      </c>
      <c r="E501" s="335" t="s">
        <v>909</v>
      </c>
      <c r="F501" s="335" t="s">
        <v>862</v>
      </c>
      <c r="G501" s="335" t="s">
        <v>864</v>
      </c>
      <c r="H501" s="335">
        <v>15</v>
      </c>
    </row>
    <row r="502" spans="1:8">
      <c r="A502" s="335" t="s">
        <v>1465</v>
      </c>
      <c r="B502" s="335">
        <v>12000</v>
      </c>
      <c r="C502" s="335" t="s">
        <v>895</v>
      </c>
      <c r="D502" s="336">
        <v>12000</v>
      </c>
      <c r="E502" s="335" t="s">
        <v>896</v>
      </c>
      <c r="F502" s="335" t="s">
        <v>988</v>
      </c>
      <c r="G502" s="335" t="s">
        <v>861</v>
      </c>
      <c r="H502" s="335">
        <v>15</v>
      </c>
    </row>
    <row r="503" spans="1:8">
      <c r="A503" s="335" t="s">
        <v>1466</v>
      </c>
      <c r="B503" s="335">
        <v>65000</v>
      </c>
      <c r="C503" s="335" t="s">
        <v>895</v>
      </c>
      <c r="D503" s="336">
        <v>65000</v>
      </c>
      <c r="E503" s="335" t="s">
        <v>909</v>
      </c>
      <c r="F503" s="335" t="s">
        <v>868</v>
      </c>
      <c r="G503" s="335" t="s">
        <v>861</v>
      </c>
      <c r="H503" s="335">
        <v>11</v>
      </c>
    </row>
    <row r="504" spans="1:8">
      <c r="A504" s="335" t="s">
        <v>1467</v>
      </c>
      <c r="B504" s="335">
        <v>16400</v>
      </c>
      <c r="C504" s="335" t="s">
        <v>951</v>
      </c>
      <c r="D504" s="336">
        <v>25849.323661903458</v>
      </c>
      <c r="E504" s="335" t="s">
        <v>896</v>
      </c>
      <c r="F504" s="335" t="s">
        <v>865</v>
      </c>
      <c r="G504" s="335" t="s">
        <v>867</v>
      </c>
      <c r="H504" s="335">
        <v>4</v>
      </c>
    </row>
    <row r="505" spans="1:8">
      <c r="A505" s="335" t="s">
        <v>1468</v>
      </c>
      <c r="B505" s="335">
        <v>78000</v>
      </c>
      <c r="C505" s="335" t="s">
        <v>951</v>
      </c>
      <c r="D505" s="336">
        <v>122941.90522124816</v>
      </c>
      <c r="E505" s="335" t="s">
        <v>896</v>
      </c>
      <c r="F505" s="335" t="s">
        <v>865</v>
      </c>
      <c r="G505" s="335" t="s">
        <v>867</v>
      </c>
      <c r="H505" s="335">
        <v>3</v>
      </c>
    </row>
    <row r="506" spans="1:8">
      <c r="A506" s="335" t="s">
        <v>1469</v>
      </c>
      <c r="B506" s="335">
        <v>76000</v>
      </c>
      <c r="C506" s="335" t="s">
        <v>895</v>
      </c>
      <c r="D506" s="336">
        <v>76000</v>
      </c>
      <c r="E506" s="335" t="s">
        <v>909</v>
      </c>
      <c r="F506" s="335" t="s">
        <v>868</v>
      </c>
      <c r="G506" s="335" t="s">
        <v>861</v>
      </c>
      <c r="H506" s="335">
        <v>20</v>
      </c>
    </row>
    <row r="507" spans="1:8">
      <c r="A507" s="335" t="s">
        <v>1470</v>
      </c>
      <c r="B507" s="335">
        <v>150000</v>
      </c>
      <c r="C507" s="335" t="s">
        <v>895</v>
      </c>
      <c r="D507" s="336">
        <v>150000</v>
      </c>
      <c r="E507" s="335" t="s">
        <v>955</v>
      </c>
      <c r="F507" s="335" t="s">
        <v>868</v>
      </c>
      <c r="G507" s="335" t="s">
        <v>861</v>
      </c>
      <c r="H507" s="335">
        <v>14</v>
      </c>
    </row>
    <row r="508" spans="1:8">
      <c r="A508" s="335" t="s">
        <v>1471</v>
      </c>
      <c r="B508" s="335">
        <v>54000</v>
      </c>
      <c r="C508" s="335" t="s">
        <v>895</v>
      </c>
      <c r="D508" s="336">
        <v>54000</v>
      </c>
      <c r="E508" s="335" t="s">
        <v>896</v>
      </c>
      <c r="F508" s="335" t="s">
        <v>868</v>
      </c>
      <c r="G508" s="335" t="s">
        <v>861</v>
      </c>
      <c r="H508" s="335">
        <v>12</v>
      </c>
    </row>
    <row r="509" spans="1:8">
      <c r="A509" s="335" t="s">
        <v>1472</v>
      </c>
      <c r="B509" s="335">
        <v>57000</v>
      </c>
      <c r="C509" s="335" t="s">
        <v>895</v>
      </c>
      <c r="D509" s="336">
        <v>57000</v>
      </c>
      <c r="E509" s="335" t="s">
        <v>909</v>
      </c>
      <c r="F509" s="335" t="s">
        <v>1276</v>
      </c>
      <c r="G509" s="335" t="s">
        <v>864</v>
      </c>
      <c r="H509" s="335">
        <v>18</v>
      </c>
    </row>
    <row r="510" spans="1:8">
      <c r="A510" s="335" t="s">
        <v>1473</v>
      </c>
      <c r="B510" s="335">
        <v>61000</v>
      </c>
      <c r="C510" s="335" t="s">
        <v>895</v>
      </c>
      <c r="D510" s="336">
        <v>61000</v>
      </c>
      <c r="E510" s="335" t="s">
        <v>918</v>
      </c>
      <c r="F510" s="335" t="s">
        <v>868</v>
      </c>
      <c r="G510" s="335" t="s">
        <v>861</v>
      </c>
      <c r="H510" s="335">
        <v>11</v>
      </c>
    </row>
    <row r="511" spans="1:8">
      <c r="A511" s="335" t="s">
        <v>1474</v>
      </c>
      <c r="B511" s="335">
        <v>70000</v>
      </c>
      <c r="C511" s="335" t="s">
        <v>895</v>
      </c>
      <c r="D511" s="336">
        <v>70000</v>
      </c>
      <c r="E511" s="335" t="s">
        <v>896</v>
      </c>
      <c r="F511" s="335" t="s">
        <v>868</v>
      </c>
      <c r="G511" s="335" t="s">
        <v>861</v>
      </c>
      <c r="H511" s="335">
        <v>18</v>
      </c>
    </row>
    <row r="512" spans="1:8">
      <c r="A512" s="335" t="s">
        <v>1475</v>
      </c>
      <c r="B512" s="335">
        <v>15000</v>
      </c>
      <c r="C512" s="335" t="s">
        <v>895</v>
      </c>
      <c r="D512" s="336">
        <v>15000</v>
      </c>
      <c r="E512" s="335" t="s">
        <v>909</v>
      </c>
      <c r="F512" s="335" t="s">
        <v>862</v>
      </c>
      <c r="G512" s="335" t="s">
        <v>864</v>
      </c>
      <c r="H512" s="335">
        <v>4</v>
      </c>
    </row>
    <row r="513" spans="1:8">
      <c r="A513" s="335" t="s">
        <v>1476</v>
      </c>
      <c r="B513" s="335">
        <v>87550</v>
      </c>
      <c r="C513" s="335" t="s">
        <v>964</v>
      </c>
      <c r="D513" s="336">
        <v>86093.301341305123</v>
      </c>
      <c r="E513" s="335" t="s">
        <v>909</v>
      </c>
      <c r="F513" s="335" t="s">
        <v>859</v>
      </c>
      <c r="G513" s="335" t="s">
        <v>861</v>
      </c>
      <c r="H513" s="335">
        <v>7</v>
      </c>
    </row>
    <row r="514" spans="1:8">
      <c r="A514" s="335" t="s">
        <v>1477</v>
      </c>
      <c r="B514" s="335">
        <v>72600</v>
      </c>
      <c r="C514" s="335" t="s">
        <v>895</v>
      </c>
      <c r="D514" s="336">
        <v>72600</v>
      </c>
      <c r="E514" s="335" t="s">
        <v>909</v>
      </c>
      <c r="F514" s="335" t="s">
        <v>868</v>
      </c>
      <c r="G514" s="335" t="s">
        <v>861</v>
      </c>
      <c r="H514" s="335">
        <v>12</v>
      </c>
    </row>
    <row r="515" spans="1:8">
      <c r="A515" s="335" t="s">
        <v>1478</v>
      </c>
      <c r="B515" s="335">
        <v>100000</v>
      </c>
      <c r="C515" s="335" t="s">
        <v>895</v>
      </c>
      <c r="D515" s="336">
        <v>100000</v>
      </c>
      <c r="E515" s="335" t="s">
        <v>1434</v>
      </c>
      <c r="F515" s="335" t="s">
        <v>868</v>
      </c>
      <c r="G515" s="335" t="s">
        <v>861</v>
      </c>
      <c r="H515" s="335">
        <v>1</v>
      </c>
    </row>
    <row r="516" spans="1:8">
      <c r="A516" s="335" t="s">
        <v>1479</v>
      </c>
      <c r="B516" s="335">
        <v>104000</v>
      </c>
      <c r="C516" s="335" t="s">
        <v>895</v>
      </c>
      <c r="D516" s="336">
        <v>104000</v>
      </c>
      <c r="E516" s="335" t="s">
        <v>896</v>
      </c>
      <c r="F516" s="335" t="s">
        <v>868</v>
      </c>
      <c r="G516" s="335" t="s">
        <v>861</v>
      </c>
      <c r="H516" s="335">
        <v>8</v>
      </c>
    </row>
    <row r="517" spans="1:8">
      <c r="A517" s="335" t="s">
        <v>1480</v>
      </c>
      <c r="B517" s="335">
        <v>600000</v>
      </c>
      <c r="C517" s="335" t="s">
        <v>925</v>
      </c>
      <c r="D517" s="336">
        <v>10684.750012465542</v>
      </c>
      <c r="E517" s="335" t="s">
        <v>909</v>
      </c>
      <c r="F517" s="335" t="s">
        <v>862</v>
      </c>
      <c r="G517" s="335" t="s">
        <v>864</v>
      </c>
      <c r="H517" s="335">
        <v>10</v>
      </c>
    </row>
    <row r="518" spans="1:8">
      <c r="A518" s="335" t="s">
        <v>1481</v>
      </c>
      <c r="B518" s="335">
        <v>200000</v>
      </c>
      <c r="C518" s="335" t="s">
        <v>895</v>
      </c>
      <c r="D518" s="336">
        <v>200000</v>
      </c>
      <c r="E518" s="335" t="s">
        <v>1434</v>
      </c>
      <c r="F518" s="335" t="s">
        <v>868</v>
      </c>
      <c r="G518" s="335" t="s">
        <v>861</v>
      </c>
      <c r="H518" s="335">
        <v>4</v>
      </c>
    </row>
    <row r="519" spans="1:8">
      <c r="A519" s="335" t="s">
        <v>1482</v>
      </c>
      <c r="B519" s="335">
        <v>49248</v>
      </c>
      <c r="C519" s="335" t="s">
        <v>908</v>
      </c>
      <c r="D519" s="336">
        <v>62564.631571458704</v>
      </c>
      <c r="E519" s="335" t="s">
        <v>918</v>
      </c>
      <c r="F519" s="335" t="s">
        <v>972</v>
      </c>
      <c r="G519" s="335" t="s">
        <v>867</v>
      </c>
      <c r="H519" s="335">
        <v>19</v>
      </c>
    </row>
    <row r="520" spans="1:8">
      <c r="A520" s="335" t="s">
        <v>1483</v>
      </c>
      <c r="B520" s="335">
        <v>36500</v>
      </c>
      <c r="C520" s="335" t="s">
        <v>951</v>
      </c>
      <c r="D520" s="336">
        <v>57530.506930455871</v>
      </c>
      <c r="E520" s="335" t="s">
        <v>909</v>
      </c>
      <c r="F520" s="335" t="s">
        <v>865</v>
      </c>
      <c r="G520" s="335" t="s">
        <v>867</v>
      </c>
      <c r="H520" s="335">
        <v>4</v>
      </c>
    </row>
    <row r="521" spans="1:8">
      <c r="A521" s="335" t="s">
        <v>1484</v>
      </c>
      <c r="B521" s="335">
        <v>82300</v>
      </c>
      <c r="C521" s="335" t="s">
        <v>895</v>
      </c>
      <c r="D521" s="336">
        <v>82300</v>
      </c>
      <c r="E521" s="335" t="s">
        <v>909</v>
      </c>
      <c r="F521" s="335" t="s">
        <v>868</v>
      </c>
      <c r="G521" s="335" t="s">
        <v>861</v>
      </c>
      <c r="H521" s="335">
        <v>5</v>
      </c>
    </row>
    <row r="522" spans="1:8">
      <c r="A522" s="335" t="s">
        <v>1485</v>
      </c>
      <c r="B522" s="335">
        <v>95000</v>
      </c>
      <c r="C522" s="335" t="s">
        <v>895</v>
      </c>
      <c r="D522" s="336">
        <v>95000</v>
      </c>
      <c r="E522" s="335" t="s">
        <v>955</v>
      </c>
      <c r="F522" s="335" t="s">
        <v>868</v>
      </c>
      <c r="G522" s="335" t="s">
        <v>861</v>
      </c>
      <c r="H522" s="335">
        <v>5</v>
      </c>
    </row>
    <row r="523" spans="1:8">
      <c r="A523" s="335" t="s">
        <v>1486</v>
      </c>
      <c r="B523" s="335">
        <v>140000</v>
      </c>
      <c r="C523" s="335" t="s">
        <v>951</v>
      </c>
      <c r="D523" s="336">
        <v>220664.95808941979</v>
      </c>
      <c r="E523" s="335" t="s">
        <v>920</v>
      </c>
      <c r="F523" s="335" t="s">
        <v>865</v>
      </c>
      <c r="G523" s="335" t="s">
        <v>867</v>
      </c>
      <c r="H523" s="335">
        <v>17</v>
      </c>
    </row>
    <row r="524" spans="1:8">
      <c r="A524" s="335" t="s">
        <v>1487</v>
      </c>
      <c r="B524" s="335">
        <v>72000</v>
      </c>
      <c r="C524" s="335" t="s">
        <v>895</v>
      </c>
      <c r="D524" s="336">
        <v>72000</v>
      </c>
      <c r="E524" s="335" t="s">
        <v>896</v>
      </c>
      <c r="F524" s="335" t="s">
        <v>948</v>
      </c>
      <c r="G524" s="335" t="s">
        <v>864</v>
      </c>
      <c r="H524" s="335">
        <v>16</v>
      </c>
    </row>
    <row r="525" spans="1:8">
      <c r="A525" s="335" t="s">
        <v>1488</v>
      </c>
      <c r="B525" s="335">
        <v>60000</v>
      </c>
      <c r="C525" s="335" t="s">
        <v>961</v>
      </c>
      <c r="D525" s="336">
        <v>61194.579384158147</v>
      </c>
      <c r="E525" s="335" t="s">
        <v>896</v>
      </c>
      <c r="F525" s="335" t="s">
        <v>857</v>
      </c>
      <c r="G525" s="335" t="s">
        <v>870</v>
      </c>
      <c r="H525" s="335">
        <v>3</v>
      </c>
    </row>
    <row r="526" spans="1:8">
      <c r="A526" s="335" t="s">
        <v>1489</v>
      </c>
      <c r="B526" s="335">
        <v>120000</v>
      </c>
      <c r="C526" s="335" t="s">
        <v>895</v>
      </c>
      <c r="D526" s="336">
        <v>120000</v>
      </c>
      <c r="E526" s="335" t="s">
        <v>909</v>
      </c>
      <c r="F526" s="335" t="s">
        <v>1490</v>
      </c>
      <c r="G526" s="335" t="s">
        <v>870</v>
      </c>
      <c r="H526" s="335">
        <v>13</v>
      </c>
    </row>
    <row r="527" spans="1:8">
      <c r="A527" s="335" t="s">
        <v>1491</v>
      </c>
      <c r="B527" s="335">
        <v>95000</v>
      </c>
      <c r="C527" s="335" t="s">
        <v>895</v>
      </c>
      <c r="D527" s="336">
        <v>95000</v>
      </c>
      <c r="E527" s="335" t="s">
        <v>1147</v>
      </c>
      <c r="F527" s="335" t="s">
        <v>1492</v>
      </c>
      <c r="G527" s="335" t="s">
        <v>861</v>
      </c>
      <c r="H527" s="335">
        <v>11</v>
      </c>
    </row>
    <row r="528" spans="1:8">
      <c r="A528" s="335" t="s">
        <v>1493</v>
      </c>
      <c r="B528" s="335">
        <v>50000</v>
      </c>
      <c r="C528" s="335" t="s">
        <v>895</v>
      </c>
      <c r="D528" s="336">
        <v>50000</v>
      </c>
      <c r="E528" s="335" t="s">
        <v>896</v>
      </c>
      <c r="F528" s="335" t="s">
        <v>868</v>
      </c>
      <c r="G528" s="335" t="s">
        <v>861</v>
      </c>
      <c r="H528" s="335">
        <v>12</v>
      </c>
    </row>
    <row r="529" spans="1:8">
      <c r="A529" s="335" t="s">
        <v>1494</v>
      </c>
      <c r="B529" s="335">
        <v>73000</v>
      </c>
      <c r="C529" s="335" t="s">
        <v>951</v>
      </c>
      <c r="D529" s="336">
        <v>115061.01386091174</v>
      </c>
      <c r="E529" s="335" t="s">
        <v>909</v>
      </c>
      <c r="F529" s="335" t="s">
        <v>865</v>
      </c>
      <c r="G529" s="335" t="s">
        <v>867</v>
      </c>
      <c r="H529" s="335">
        <v>1</v>
      </c>
    </row>
    <row r="530" spans="1:8">
      <c r="A530" s="335" t="s">
        <v>1495</v>
      </c>
      <c r="B530" s="335">
        <v>50000</v>
      </c>
      <c r="C530" s="335" t="s">
        <v>895</v>
      </c>
      <c r="D530" s="336">
        <v>50000</v>
      </c>
      <c r="E530" s="335" t="s">
        <v>896</v>
      </c>
      <c r="F530" s="335" t="s">
        <v>865</v>
      </c>
      <c r="G530" s="335" t="s">
        <v>867</v>
      </c>
      <c r="H530" s="335">
        <v>6</v>
      </c>
    </row>
    <row r="531" spans="1:8">
      <c r="A531" s="335" t="s">
        <v>1496</v>
      </c>
      <c r="B531" s="335">
        <v>46000</v>
      </c>
      <c r="C531" s="335" t="s">
        <v>895</v>
      </c>
      <c r="D531" s="336">
        <v>46000</v>
      </c>
      <c r="E531" s="335" t="s">
        <v>896</v>
      </c>
      <c r="F531" s="335" t="s">
        <v>868</v>
      </c>
      <c r="G531" s="335" t="s">
        <v>861</v>
      </c>
      <c r="H531" s="335">
        <v>1</v>
      </c>
    </row>
    <row r="532" spans="1:8">
      <c r="A532" s="335" t="s">
        <v>1497</v>
      </c>
      <c r="B532" s="335">
        <v>600000</v>
      </c>
      <c r="C532" s="335" t="s">
        <v>917</v>
      </c>
      <c r="D532" s="336">
        <v>6368.453230079479</v>
      </c>
      <c r="E532" s="335" t="s">
        <v>955</v>
      </c>
      <c r="F532" s="335" t="s">
        <v>902</v>
      </c>
      <c r="G532" s="335" t="s">
        <v>864</v>
      </c>
      <c r="H532" s="335">
        <v>10</v>
      </c>
    </row>
    <row r="533" spans="1:8">
      <c r="A533" s="335" t="s">
        <v>1498</v>
      </c>
      <c r="B533" s="335">
        <v>85000</v>
      </c>
      <c r="C533" s="335" t="s">
        <v>961</v>
      </c>
      <c r="D533" s="336">
        <v>86692.320794224041</v>
      </c>
      <c r="E533" s="335" t="s">
        <v>896</v>
      </c>
      <c r="F533" s="335" t="s">
        <v>857</v>
      </c>
      <c r="G533" s="335" t="s">
        <v>870</v>
      </c>
      <c r="H533" s="335">
        <v>6</v>
      </c>
    </row>
    <row r="534" spans="1:8">
      <c r="A534" s="335" t="s">
        <v>1499</v>
      </c>
      <c r="B534" s="335">
        <v>450000</v>
      </c>
      <c r="C534" s="335" t="s">
        <v>925</v>
      </c>
      <c r="D534" s="336">
        <v>8013.5625093491553</v>
      </c>
      <c r="E534" s="335" t="s">
        <v>909</v>
      </c>
      <c r="F534" s="335" t="s">
        <v>862</v>
      </c>
      <c r="G534" s="335" t="s">
        <v>864</v>
      </c>
      <c r="H534" s="335">
        <v>15</v>
      </c>
    </row>
    <row r="535" spans="1:8">
      <c r="A535" s="335" t="s">
        <v>1500</v>
      </c>
      <c r="B535" s="335">
        <v>43000</v>
      </c>
      <c r="C535" s="335" t="s">
        <v>895</v>
      </c>
      <c r="D535" s="336">
        <v>43000</v>
      </c>
      <c r="E535" s="335" t="s">
        <v>918</v>
      </c>
      <c r="F535" s="335" t="s">
        <v>868</v>
      </c>
      <c r="G535" s="335" t="s">
        <v>861</v>
      </c>
      <c r="H535" s="335">
        <v>4</v>
      </c>
    </row>
    <row r="536" spans="1:8">
      <c r="A536" s="335" t="s">
        <v>1501</v>
      </c>
      <c r="B536" s="335">
        <v>18000</v>
      </c>
      <c r="C536" s="335" t="s">
        <v>895</v>
      </c>
      <c r="D536" s="336">
        <v>18000</v>
      </c>
      <c r="E536" s="335" t="s">
        <v>904</v>
      </c>
      <c r="F536" s="335" t="s">
        <v>988</v>
      </c>
      <c r="G536" s="335" t="s">
        <v>861</v>
      </c>
      <c r="H536" s="335">
        <v>1</v>
      </c>
    </row>
    <row r="537" spans="1:8">
      <c r="A537" s="335" t="s">
        <v>1502</v>
      </c>
      <c r="B537" s="335">
        <v>55000</v>
      </c>
      <c r="C537" s="335" t="s">
        <v>895</v>
      </c>
      <c r="D537" s="336">
        <v>55000</v>
      </c>
      <c r="E537" s="335" t="s">
        <v>896</v>
      </c>
      <c r="F537" s="335" t="s">
        <v>868</v>
      </c>
      <c r="G537" s="335" t="s">
        <v>861</v>
      </c>
      <c r="H537" s="335">
        <v>10</v>
      </c>
    </row>
    <row r="538" spans="1:8">
      <c r="A538" s="335" t="s">
        <v>1503</v>
      </c>
      <c r="B538" s="335">
        <v>500000</v>
      </c>
      <c r="C538" s="335" t="s">
        <v>925</v>
      </c>
      <c r="D538" s="336">
        <v>8903.9583437212841</v>
      </c>
      <c r="E538" s="335" t="s">
        <v>896</v>
      </c>
      <c r="F538" s="335" t="s">
        <v>862</v>
      </c>
      <c r="G538" s="335" t="s">
        <v>864</v>
      </c>
      <c r="H538" s="335">
        <v>17</v>
      </c>
    </row>
    <row r="539" spans="1:8">
      <c r="A539" s="335" t="s">
        <v>1504</v>
      </c>
      <c r="B539" s="335">
        <v>45000</v>
      </c>
      <c r="C539" s="335" t="s">
        <v>895</v>
      </c>
      <c r="D539" s="336">
        <v>45000</v>
      </c>
      <c r="E539" s="335" t="s">
        <v>932</v>
      </c>
      <c r="F539" s="335" t="s">
        <v>868</v>
      </c>
      <c r="G539" s="335" t="s">
        <v>861</v>
      </c>
      <c r="H539" s="335">
        <v>19</v>
      </c>
    </row>
    <row r="540" spans="1:8">
      <c r="A540" s="335" t="s">
        <v>1505</v>
      </c>
      <c r="B540" s="335">
        <v>50000</v>
      </c>
      <c r="C540" s="335" t="s">
        <v>895</v>
      </c>
      <c r="D540" s="336">
        <v>50000</v>
      </c>
      <c r="E540" s="335" t="s">
        <v>909</v>
      </c>
      <c r="F540" s="335" t="s">
        <v>868</v>
      </c>
      <c r="G540" s="335" t="s">
        <v>861</v>
      </c>
      <c r="H540" s="335">
        <v>8</v>
      </c>
    </row>
    <row r="541" spans="1:8">
      <c r="A541" s="335" t="s">
        <v>1506</v>
      </c>
      <c r="B541" s="335">
        <v>80000</v>
      </c>
      <c r="C541" s="335" t="s">
        <v>895</v>
      </c>
      <c r="D541" s="336">
        <v>80000</v>
      </c>
      <c r="E541" s="335" t="s">
        <v>896</v>
      </c>
      <c r="F541" s="335" t="s">
        <v>868</v>
      </c>
      <c r="G541" s="335" t="s">
        <v>861</v>
      </c>
      <c r="H541" s="335">
        <v>9</v>
      </c>
    </row>
    <row r="542" spans="1:8">
      <c r="A542" s="335" t="s">
        <v>1507</v>
      </c>
      <c r="B542" s="335">
        <v>67000</v>
      </c>
      <c r="C542" s="335" t="s">
        <v>895</v>
      </c>
      <c r="D542" s="336">
        <v>67000</v>
      </c>
      <c r="E542" s="335" t="s">
        <v>896</v>
      </c>
      <c r="F542" s="335" t="s">
        <v>868</v>
      </c>
      <c r="G542" s="335" t="s">
        <v>861</v>
      </c>
      <c r="H542" s="335">
        <v>6</v>
      </c>
    </row>
    <row r="543" spans="1:8">
      <c r="A543" s="335" t="s">
        <v>1508</v>
      </c>
      <c r="B543" s="335">
        <v>111000</v>
      </c>
      <c r="C543" s="335" t="s">
        <v>895</v>
      </c>
      <c r="D543" s="336">
        <v>111000</v>
      </c>
      <c r="E543" s="335" t="s">
        <v>896</v>
      </c>
      <c r="F543" s="335" t="s">
        <v>1509</v>
      </c>
      <c r="G543" s="335" t="s">
        <v>864</v>
      </c>
      <c r="H543" s="335">
        <v>3</v>
      </c>
    </row>
    <row r="544" spans="1:8">
      <c r="A544" s="335" t="s">
        <v>1510</v>
      </c>
      <c r="B544" s="335">
        <v>120000</v>
      </c>
      <c r="C544" s="335" t="s">
        <v>895</v>
      </c>
      <c r="D544" s="336">
        <v>120000</v>
      </c>
      <c r="E544" s="335" t="s">
        <v>1434</v>
      </c>
      <c r="F544" s="335" t="s">
        <v>868</v>
      </c>
      <c r="G544" s="335" t="s">
        <v>861</v>
      </c>
      <c r="H544" s="335">
        <v>6</v>
      </c>
    </row>
    <row r="545" spans="1:8">
      <c r="A545" s="335" t="s">
        <v>1511</v>
      </c>
      <c r="B545" s="335">
        <v>20000</v>
      </c>
      <c r="C545" s="335" t="s">
        <v>951</v>
      </c>
      <c r="D545" s="336">
        <v>31523.565441345683</v>
      </c>
      <c r="E545" s="335" t="s">
        <v>955</v>
      </c>
      <c r="F545" s="335" t="s">
        <v>865</v>
      </c>
      <c r="G545" s="335" t="s">
        <v>867</v>
      </c>
      <c r="H545" s="335">
        <v>11</v>
      </c>
    </row>
    <row r="546" spans="1:8">
      <c r="A546" s="335" t="s">
        <v>1512</v>
      </c>
      <c r="B546" s="335">
        <v>77000</v>
      </c>
      <c r="C546" s="335" t="s">
        <v>961</v>
      </c>
      <c r="D546" s="336">
        <v>78533.043543002947</v>
      </c>
      <c r="E546" s="335" t="s">
        <v>896</v>
      </c>
      <c r="F546" s="335" t="s">
        <v>857</v>
      </c>
      <c r="G546" s="335" t="s">
        <v>870</v>
      </c>
      <c r="H546" s="335">
        <v>13</v>
      </c>
    </row>
    <row r="547" spans="1:8">
      <c r="A547" s="335" t="s">
        <v>1513</v>
      </c>
      <c r="B547" s="335">
        <v>60000</v>
      </c>
      <c r="C547" s="335" t="s">
        <v>895</v>
      </c>
      <c r="D547" s="336">
        <v>60000</v>
      </c>
      <c r="E547" s="335" t="s">
        <v>920</v>
      </c>
      <c r="F547" s="335" t="s">
        <v>868</v>
      </c>
      <c r="G547" s="335" t="s">
        <v>861</v>
      </c>
      <c r="H547" s="335">
        <v>13</v>
      </c>
    </row>
    <row r="548" spans="1:8">
      <c r="A548" s="335" t="s">
        <v>1514</v>
      </c>
      <c r="B548" s="335">
        <v>35000</v>
      </c>
      <c r="C548" s="335" t="s">
        <v>895</v>
      </c>
      <c r="D548" s="336">
        <v>35000</v>
      </c>
      <c r="E548" s="335" t="s">
        <v>896</v>
      </c>
      <c r="F548" s="335" t="s">
        <v>868</v>
      </c>
      <c r="G548" s="335" t="s">
        <v>861</v>
      </c>
      <c r="H548" s="335">
        <v>7</v>
      </c>
    </row>
    <row r="549" spans="1:8">
      <c r="A549" s="335" t="s">
        <v>1515</v>
      </c>
      <c r="B549" s="335">
        <v>50000</v>
      </c>
      <c r="C549" s="335" t="s">
        <v>908</v>
      </c>
      <c r="D549" s="336">
        <v>63519.971949580387</v>
      </c>
      <c r="E549" s="335" t="s">
        <v>909</v>
      </c>
      <c r="F549" s="335" t="s">
        <v>1009</v>
      </c>
      <c r="G549" s="335" t="s">
        <v>861</v>
      </c>
      <c r="H549" s="335">
        <v>20</v>
      </c>
    </row>
    <row r="550" spans="1:8">
      <c r="A550" s="335" t="s">
        <v>1516</v>
      </c>
      <c r="B550" s="335">
        <v>54000</v>
      </c>
      <c r="C550" s="335" t="s">
        <v>895</v>
      </c>
      <c r="D550" s="336">
        <v>54000</v>
      </c>
      <c r="E550" s="335" t="s">
        <v>920</v>
      </c>
      <c r="F550" s="335" t="s">
        <v>868</v>
      </c>
      <c r="G550" s="335" t="s">
        <v>861</v>
      </c>
      <c r="H550" s="335">
        <v>5</v>
      </c>
    </row>
    <row r="551" spans="1:8">
      <c r="A551" s="335" t="s">
        <v>1517</v>
      </c>
      <c r="B551" s="335">
        <v>15600</v>
      </c>
      <c r="C551" s="335" t="s">
        <v>895</v>
      </c>
      <c r="D551" s="336">
        <v>15600</v>
      </c>
      <c r="E551" s="335" t="s">
        <v>898</v>
      </c>
      <c r="F551" s="335" t="s">
        <v>988</v>
      </c>
      <c r="G551" s="335" t="s">
        <v>861</v>
      </c>
      <c r="H551" s="335">
        <v>20</v>
      </c>
    </row>
    <row r="552" spans="1:8">
      <c r="A552" s="335" t="s">
        <v>1518</v>
      </c>
      <c r="B552" s="335">
        <v>35000</v>
      </c>
      <c r="C552" s="335" t="s">
        <v>895</v>
      </c>
      <c r="D552" s="336">
        <v>35000</v>
      </c>
      <c r="E552" s="335" t="s">
        <v>896</v>
      </c>
      <c r="F552" s="335" t="s">
        <v>868</v>
      </c>
      <c r="G552" s="335" t="s">
        <v>861</v>
      </c>
      <c r="H552" s="335">
        <v>7</v>
      </c>
    </row>
    <row r="553" spans="1:8">
      <c r="A553" s="335" t="s">
        <v>1519</v>
      </c>
      <c r="B553" s="335">
        <v>188000</v>
      </c>
      <c r="C553" s="335" t="s">
        <v>895</v>
      </c>
      <c r="D553" s="336">
        <v>188000</v>
      </c>
      <c r="E553" s="335" t="s">
        <v>1434</v>
      </c>
      <c r="F553" s="335" t="s">
        <v>868</v>
      </c>
      <c r="G553" s="335" t="s">
        <v>861</v>
      </c>
      <c r="H553" s="335">
        <v>20</v>
      </c>
    </row>
    <row r="554" spans="1:8">
      <c r="A554" s="335" t="s">
        <v>1520</v>
      </c>
      <c r="B554" s="335">
        <v>27500</v>
      </c>
      <c r="C554" s="335" t="s">
        <v>895</v>
      </c>
      <c r="D554" s="336">
        <v>27500</v>
      </c>
      <c r="E554" s="335" t="s">
        <v>896</v>
      </c>
      <c r="F554" s="335" t="s">
        <v>868</v>
      </c>
      <c r="G554" s="335" t="s">
        <v>861</v>
      </c>
      <c r="H554" s="335">
        <v>1</v>
      </c>
    </row>
    <row r="555" spans="1:8">
      <c r="A555" s="335" t="s">
        <v>1521</v>
      </c>
      <c r="B555" s="335">
        <v>140000</v>
      </c>
      <c r="C555" s="335" t="s">
        <v>895</v>
      </c>
      <c r="D555" s="336">
        <v>140000</v>
      </c>
      <c r="E555" s="335" t="s">
        <v>898</v>
      </c>
      <c r="F555" s="335" t="s">
        <v>868</v>
      </c>
      <c r="G555" s="335" t="s">
        <v>861</v>
      </c>
      <c r="H555" s="335">
        <v>10</v>
      </c>
    </row>
    <row r="556" spans="1:8">
      <c r="A556" s="335" t="s">
        <v>1522</v>
      </c>
      <c r="B556" s="335">
        <v>55000</v>
      </c>
      <c r="C556" s="335" t="s">
        <v>908</v>
      </c>
      <c r="D556" s="336">
        <v>69871.969144538423</v>
      </c>
      <c r="E556" s="335" t="s">
        <v>896</v>
      </c>
      <c r="F556" s="335" t="s">
        <v>972</v>
      </c>
      <c r="G556" s="335" t="s">
        <v>867</v>
      </c>
      <c r="H556" s="335">
        <v>6</v>
      </c>
    </row>
    <row r="557" spans="1:8">
      <c r="A557" s="335" t="s">
        <v>1523</v>
      </c>
      <c r="B557" s="335">
        <v>45000</v>
      </c>
      <c r="C557" s="335" t="s">
        <v>895</v>
      </c>
      <c r="D557" s="336">
        <v>45000</v>
      </c>
      <c r="E557" s="335" t="s">
        <v>896</v>
      </c>
      <c r="F557" s="335" t="s">
        <v>868</v>
      </c>
      <c r="G557" s="335" t="s">
        <v>861</v>
      </c>
      <c r="H557" s="335">
        <v>2</v>
      </c>
    </row>
    <row r="558" spans="1:8">
      <c r="A558" s="335" t="s">
        <v>1524</v>
      </c>
      <c r="B558" s="335">
        <v>95000</v>
      </c>
      <c r="C558" s="335" t="s">
        <v>895</v>
      </c>
      <c r="D558" s="336">
        <v>95000</v>
      </c>
      <c r="E558" s="335" t="s">
        <v>896</v>
      </c>
      <c r="F558" s="335" t="s">
        <v>857</v>
      </c>
      <c r="G558" s="335" t="s">
        <v>870</v>
      </c>
      <c r="H558" s="335">
        <v>11</v>
      </c>
    </row>
    <row r="559" spans="1:8">
      <c r="A559" s="335" t="s">
        <v>1525</v>
      </c>
      <c r="B559" s="335">
        <v>155000</v>
      </c>
      <c r="C559" s="335" t="s">
        <v>961</v>
      </c>
      <c r="D559" s="336">
        <v>158085.99674240855</v>
      </c>
      <c r="E559" s="335" t="s">
        <v>909</v>
      </c>
      <c r="F559" s="335" t="s">
        <v>857</v>
      </c>
      <c r="G559" s="335" t="s">
        <v>870</v>
      </c>
      <c r="H559" s="335">
        <v>20</v>
      </c>
    </row>
    <row r="560" spans="1:8">
      <c r="A560" s="335" t="s">
        <v>1526</v>
      </c>
      <c r="B560" s="335">
        <v>80000</v>
      </c>
      <c r="C560" s="335" t="s">
        <v>1527</v>
      </c>
      <c r="D560" s="336">
        <v>63807.047488395103</v>
      </c>
      <c r="E560" s="335" t="s">
        <v>896</v>
      </c>
      <c r="F560" s="335" t="s">
        <v>1490</v>
      </c>
      <c r="G560" s="335" t="s">
        <v>870</v>
      </c>
      <c r="H560" s="335">
        <v>23</v>
      </c>
    </row>
    <row r="561" spans="1:8">
      <c r="A561" s="335" t="s">
        <v>1528</v>
      </c>
      <c r="B561" s="335">
        <v>38000</v>
      </c>
      <c r="C561" s="335" t="s">
        <v>895</v>
      </c>
      <c r="D561" s="336">
        <v>38000</v>
      </c>
      <c r="E561" s="335" t="s">
        <v>896</v>
      </c>
      <c r="F561" s="335" t="s">
        <v>868</v>
      </c>
      <c r="G561" s="335" t="s">
        <v>861</v>
      </c>
      <c r="H561" s="335">
        <v>11</v>
      </c>
    </row>
    <row r="562" spans="1:8">
      <c r="A562" s="335" t="s">
        <v>1529</v>
      </c>
      <c r="B562" s="335">
        <v>90000</v>
      </c>
      <c r="C562" s="335" t="s">
        <v>895</v>
      </c>
      <c r="D562" s="336">
        <v>90000</v>
      </c>
      <c r="E562" s="335" t="s">
        <v>909</v>
      </c>
      <c r="F562" s="335" t="s">
        <v>868</v>
      </c>
      <c r="G562" s="335" t="s">
        <v>861</v>
      </c>
      <c r="H562" s="335">
        <v>6</v>
      </c>
    </row>
    <row r="563" spans="1:8">
      <c r="A563" s="335" t="s">
        <v>1530</v>
      </c>
      <c r="B563" s="335">
        <v>28800</v>
      </c>
      <c r="C563" s="335" t="s">
        <v>951</v>
      </c>
      <c r="D563" s="336">
        <v>45393.934235537781</v>
      </c>
      <c r="E563" s="335" t="s">
        <v>909</v>
      </c>
      <c r="F563" s="335" t="s">
        <v>865</v>
      </c>
      <c r="G563" s="335" t="s">
        <v>867</v>
      </c>
      <c r="H563" s="335">
        <v>27</v>
      </c>
    </row>
    <row r="564" spans="1:8">
      <c r="A564" s="335" t="s">
        <v>1531</v>
      </c>
      <c r="B564" s="335">
        <v>21000</v>
      </c>
      <c r="C564" s="335" t="s">
        <v>951</v>
      </c>
      <c r="D564" s="336">
        <v>33099.743713412965</v>
      </c>
      <c r="E564" s="335" t="s">
        <v>896</v>
      </c>
      <c r="F564" s="335" t="s">
        <v>865</v>
      </c>
      <c r="G564" s="335" t="s">
        <v>867</v>
      </c>
      <c r="H564" s="335">
        <v>10</v>
      </c>
    </row>
    <row r="565" spans="1:8">
      <c r="A565" s="335" t="s">
        <v>1532</v>
      </c>
      <c r="B565" s="335">
        <v>4285</v>
      </c>
      <c r="C565" s="335" t="s">
        <v>895</v>
      </c>
      <c r="D565" s="336">
        <v>4285</v>
      </c>
      <c r="E565" s="335" t="s">
        <v>896</v>
      </c>
      <c r="F565" s="335" t="s">
        <v>862</v>
      </c>
      <c r="G565" s="335" t="s">
        <v>864</v>
      </c>
      <c r="H565" s="335">
        <v>6</v>
      </c>
    </row>
    <row r="566" spans="1:8">
      <c r="A566" s="335" t="s">
        <v>1533</v>
      </c>
      <c r="B566" s="335">
        <v>6000</v>
      </c>
      <c r="C566" s="335" t="s">
        <v>895</v>
      </c>
      <c r="D566" s="336">
        <v>6000</v>
      </c>
      <c r="E566" s="335" t="s">
        <v>909</v>
      </c>
      <c r="F566" s="335" t="s">
        <v>1534</v>
      </c>
      <c r="G566" s="335" t="s">
        <v>861</v>
      </c>
      <c r="H566" s="335">
        <v>20</v>
      </c>
    </row>
    <row r="567" spans="1:8">
      <c r="A567" s="335" t="s">
        <v>1535</v>
      </c>
      <c r="B567" s="335">
        <v>22000</v>
      </c>
      <c r="C567" s="335" t="s">
        <v>961</v>
      </c>
      <c r="D567" s="336">
        <v>22438.012440857987</v>
      </c>
      <c r="E567" s="335" t="s">
        <v>896</v>
      </c>
      <c r="F567" s="335" t="s">
        <v>857</v>
      </c>
      <c r="G567" s="335" t="s">
        <v>870</v>
      </c>
      <c r="H567" s="335">
        <v>8</v>
      </c>
    </row>
    <row r="568" spans="1:8">
      <c r="A568" s="335" t="s">
        <v>1536</v>
      </c>
      <c r="B568" s="335">
        <v>90000</v>
      </c>
      <c r="C568" s="335" t="s">
        <v>895</v>
      </c>
      <c r="D568" s="336">
        <v>90000</v>
      </c>
      <c r="E568" s="335" t="s">
        <v>909</v>
      </c>
      <c r="F568" s="335" t="s">
        <v>868</v>
      </c>
      <c r="G568" s="335" t="s">
        <v>861</v>
      </c>
      <c r="H568" s="335">
        <v>15</v>
      </c>
    </row>
    <row r="569" spans="1:8">
      <c r="A569" s="335" t="s">
        <v>1537</v>
      </c>
      <c r="B569" s="335">
        <v>150000</v>
      </c>
      <c r="C569" s="335" t="s">
        <v>895</v>
      </c>
      <c r="D569" s="336">
        <v>150000</v>
      </c>
      <c r="E569" s="335" t="s">
        <v>1434</v>
      </c>
      <c r="F569" s="335" t="s">
        <v>868</v>
      </c>
      <c r="G569" s="335" t="s">
        <v>861</v>
      </c>
      <c r="H569" s="335">
        <v>22</v>
      </c>
    </row>
    <row r="570" spans="1:8">
      <c r="A570" s="335" t="s">
        <v>1538</v>
      </c>
      <c r="B570" s="335">
        <v>130000</v>
      </c>
      <c r="C570" s="335" t="s">
        <v>961</v>
      </c>
      <c r="D570" s="336">
        <v>132588.25533234264</v>
      </c>
      <c r="E570" s="335" t="s">
        <v>918</v>
      </c>
      <c r="F570" s="335" t="s">
        <v>857</v>
      </c>
      <c r="G570" s="335" t="s">
        <v>870</v>
      </c>
      <c r="H570" s="335">
        <v>27</v>
      </c>
    </row>
    <row r="571" spans="1:8">
      <c r="A571" s="335" t="s">
        <v>1539</v>
      </c>
      <c r="B571" s="335">
        <v>45000</v>
      </c>
      <c r="C571" s="335" t="s">
        <v>895</v>
      </c>
      <c r="D571" s="336">
        <v>45000</v>
      </c>
      <c r="E571" s="335" t="s">
        <v>896</v>
      </c>
      <c r="F571" s="335" t="s">
        <v>868</v>
      </c>
      <c r="G571" s="335" t="s">
        <v>861</v>
      </c>
      <c r="H571" s="335">
        <v>3</v>
      </c>
    </row>
    <row r="572" spans="1:8">
      <c r="A572" s="335" t="s">
        <v>1540</v>
      </c>
      <c r="B572" s="335">
        <v>50000</v>
      </c>
      <c r="C572" s="335" t="s">
        <v>895</v>
      </c>
      <c r="D572" s="336">
        <v>50000</v>
      </c>
      <c r="E572" s="335" t="s">
        <v>920</v>
      </c>
      <c r="F572" s="335" t="s">
        <v>868</v>
      </c>
      <c r="G572" s="335" t="s">
        <v>861</v>
      </c>
      <c r="H572" s="335">
        <v>10</v>
      </c>
    </row>
    <row r="573" spans="1:8">
      <c r="A573" s="335" t="s">
        <v>1541</v>
      </c>
      <c r="B573" s="335">
        <v>300000</v>
      </c>
      <c r="C573" s="335" t="s">
        <v>895</v>
      </c>
      <c r="D573" s="336">
        <v>300000</v>
      </c>
      <c r="E573" s="335" t="s">
        <v>940</v>
      </c>
      <c r="F573" s="335" t="s">
        <v>868</v>
      </c>
      <c r="G573" s="335" t="s">
        <v>861</v>
      </c>
      <c r="H573" s="335">
        <v>30</v>
      </c>
    </row>
    <row r="574" spans="1:8">
      <c r="A574" s="335" t="s">
        <v>1542</v>
      </c>
      <c r="B574" s="335">
        <v>102000</v>
      </c>
      <c r="C574" s="335" t="s">
        <v>961</v>
      </c>
      <c r="D574" s="336">
        <v>104030.78495306884</v>
      </c>
      <c r="E574" s="335" t="s">
        <v>909</v>
      </c>
      <c r="F574" s="335" t="s">
        <v>857</v>
      </c>
      <c r="G574" s="335" t="s">
        <v>870</v>
      </c>
      <c r="H574" s="335">
        <v>10</v>
      </c>
    </row>
    <row r="575" spans="1:8">
      <c r="A575" s="335" t="s">
        <v>1543</v>
      </c>
      <c r="B575" s="335">
        <v>115000</v>
      </c>
      <c r="C575" s="335" t="s">
        <v>895</v>
      </c>
      <c r="D575" s="336">
        <v>115000</v>
      </c>
      <c r="E575" s="335" t="s">
        <v>909</v>
      </c>
      <c r="F575" s="335" t="s">
        <v>868</v>
      </c>
      <c r="G575" s="335" t="s">
        <v>861</v>
      </c>
      <c r="H575" s="335">
        <v>15</v>
      </c>
    </row>
    <row r="576" spans="1:8">
      <c r="A576" s="335" t="s">
        <v>1544</v>
      </c>
      <c r="B576" s="335">
        <v>70000</v>
      </c>
      <c r="C576" s="335" t="s">
        <v>895</v>
      </c>
      <c r="D576" s="336">
        <v>70000</v>
      </c>
      <c r="E576" s="335" t="s">
        <v>896</v>
      </c>
      <c r="F576" s="335" t="s">
        <v>868</v>
      </c>
      <c r="G576" s="335" t="s">
        <v>861</v>
      </c>
      <c r="H576" s="335">
        <v>3</v>
      </c>
    </row>
    <row r="577" spans="1:8">
      <c r="A577" s="335" t="s">
        <v>1545</v>
      </c>
      <c r="B577" s="335">
        <v>106000</v>
      </c>
      <c r="C577" s="335" t="s">
        <v>961</v>
      </c>
      <c r="D577" s="336">
        <v>108110.42357867939</v>
      </c>
      <c r="E577" s="335" t="s">
        <v>920</v>
      </c>
      <c r="F577" s="335" t="s">
        <v>857</v>
      </c>
      <c r="G577" s="335" t="s">
        <v>870</v>
      </c>
      <c r="H577" s="335">
        <v>16</v>
      </c>
    </row>
    <row r="578" spans="1:8">
      <c r="A578" s="335" t="s">
        <v>1546</v>
      </c>
      <c r="B578" s="335">
        <v>75000</v>
      </c>
      <c r="C578" s="335" t="s">
        <v>895</v>
      </c>
      <c r="D578" s="336">
        <v>75000</v>
      </c>
      <c r="E578" s="335" t="s">
        <v>896</v>
      </c>
      <c r="F578" s="335" t="s">
        <v>868</v>
      </c>
      <c r="G578" s="335" t="s">
        <v>861</v>
      </c>
      <c r="H578" s="335">
        <v>25</v>
      </c>
    </row>
    <row r="579" spans="1:8">
      <c r="A579" s="335" t="s">
        <v>1547</v>
      </c>
      <c r="B579" s="335">
        <v>40414</v>
      </c>
      <c r="C579" s="335" t="s">
        <v>895</v>
      </c>
      <c r="D579" s="336">
        <v>40414</v>
      </c>
      <c r="E579" s="335" t="s">
        <v>896</v>
      </c>
      <c r="F579" s="335" t="s">
        <v>868</v>
      </c>
      <c r="G579" s="335" t="s">
        <v>861</v>
      </c>
      <c r="H579" s="335">
        <v>8</v>
      </c>
    </row>
    <row r="580" spans="1:8">
      <c r="A580" s="335" t="s">
        <v>1548</v>
      </c>
      <c r="B580" s="335">
        <v>65000</v>
      </c>
      <c r="C580" s="335" t="s">
        <v>895</v>
      </c>
      <c r="D580" s="336">
        <v>65000</v>
      </c>
      <c r="E580" s="335" t="s">
        <v>896</v>
      </c>
      <c r="F580" s="335" t="s">
        <v>868</v>
      </c>
      <c r="G580" s="335" t="s">
        <v>861</v>
      </c>
      <c r="H580" s="335">
        <v>3</v>
      </c>
    </row>
    <row r="581" spans="1:8">
      <c r="A581" s="335" t="s">
        <v>1549</v>
      </c>
      <c r="B581" s="335">
        <v>120000</v>
      </c>
      <c r="C581" s="335" t="s">
        <v>895</v>
      </c>
      <c r="D581" s="336">
        <v>120000</v>
      </c>
      <c r="E581" s="335" t="s">
        <v>896</v>
      </c>
      <c r="F581" s="335" t="s">
        <v>868</v>
      </c>
      <c r="G581" s="335" t="s">
        <v>861</v>
      </c>
      <c r="H581" s="335">
        <v>7</v>
      </c>
    </row>
    <row r="582" spans="1:8">
      <c r="A582" s="335" t="s">
        <v>1550</v>
      </c>
      <c r="B582" s="335">
        <v>96000</v>
      </c>
      <c r="C582" s="335" t="s">
        <v>1551</v>
      </c>
      <c r="D582" s="336">
        <v>15092.18020692008</v>
      </c>
      <c r="E582" s="335" t="s">
        <v>918</v>
      </c>
      <c r="F582" s="335" t="s">
        <v>1552</v>
      </c>
      <c r="G582" s="335" t="s">
        <v>864</v>
      </c>
      <c r="H582" s="335">
        <v>10</v>
      </c>
    </row>
    <row r="583" spans="1:8">
      <c r="A583" s="335" t="s">
        <v>1553</v>
      </c>
      <c r="B583" s="335">
        <v>36000</v>
      </c>
      <c r="C583" s="335" t="s">
        <v>895</v>
      </c>
      <c r="D583" s="336">
        <v>36000</v>
      </c>
      <c r="E583" s="335" t="s">
        <v>955</v>
      </c>
      <c r="F583" s="335" t="s">
        <v>948</v>
      </c>
      <c r="G583" s="335" t="s">
        <v>864</v>
      </c>
      <c r="H583" s="335">
        <v>10</v>
      </c>
    </row>
    <row r="584" spans="1:8">
      <c r="A584" s="335" t="s">
        <v>1554</v>
      </c>
      <c r="B584" s="335">
        <v>50000</v>
      </c>
      <c r="C584" s="335" t="s">
        <v>908</v>
      </c>
      <c r="D584" s="336">
        <v>63519.971949580387</v>
      </c>
      <c r="E584" s="335" t="s">
        <v>896</v>
      </c>
      <c r="F584" s="335" t="s">
        <v>910</v>
      </c>
      <c r="G584" s="335" t="s">
        <v>867</v>
      </c>
      <c r="H584" s="335">
        <v>4</v>
      </c>
    </row>
    <row r="585" spans="1:8">
      <c r="A585" s="335" t="s">
        <v>1555</v>
      </c>
      <c r="B585" s="335">
        <v>108000</v>
      </c>
      <c r="C585" s="335" t="s">
        <v>895</v>
      </c>
      <c r="D585" s="336">
        <v>108000</v>
      </c>
      <c r="E585" s="335" t="s">
        <v>955</v>
      </c>
      <c r="F585" s="335" t="s">
        <v>868</v>
      </c>
      <c r="G585" s="335" t="s">
        <v>861</v>
      </c>
      <c r="H585" s="335">
        <v>7</v>
      </c>
    </row>
    <row r="586" spans="1:8">
      <c r="A586" s="335" t="s">
        <v>1556</v>
      </c>
      <c r="B586" s="335">
        <v>75000</v>
      </c>
      <c r="C586" s="335" t="s">
        <v>895</v>
      </c>
      <c r="D586" s="336">
        <v>75000</v>
      </c>
      <c r="E586" s="335" t="s">
        <v>896</v>
      </c>
      <c r="F586" s="335" t="s">
        <v>868</v>
      </c>
      <c r="G586" s="335" t="s">
        <v>861</v>
      </c>
      <c r="H586" s="335">
        <v>5</v>
      </c>
    </row>
    <row r="587" spans="1:8">
      <c r="A587" s="335" t="s">
        <v>1557</v>
      </c>
      <c r="B587" s="335">
        <v>400000</v>
      </c>
      <c r="C587" s="335" t="s">
        <v>925</v>
      </c>
      <c r="D587" s="336">
        <v>7123.1666749770275</v>
      </c>
      <c r="E587" s="335" t="s">
        <v>909</v>
      </c>
      <c r="F587" s="335" t="s">
        <v>862</v>
      </c>
      <c r="G587" s="335" t="s">
        <v>864</v>
      </c>
      <c r="H587" s="335">
        <v>3</v>
      </c>
    </row>
    <row r="588" spans="1:8">
      <c r="A588" s="335" t="s">
        <v>1558</v>
      </c>
      <c r="B588" s="335">
        <v>50000</v>
      </c>
      <c r="C588" s="335" t="s">
        <v>895</v>
      </c>
      <c r="D588" s="336">
        <v>50000</v>
      </c>
      <c r="E588" s="335" t="s">
        <v>909</v>
      </c>
      <c r="F588" s="335" t="s">
        <v>862</v>
      </c>
      <c r="G588" s="335" t="s">
        <v>864</v>
      </c>
      <c r="H588" s="335">
        <v>25</v>
      </c>
    </row>
    <row r="589" spans="1:8">
      <c r="A589" s="335" t="s">
        <v>1559</v>
      </c>
      <c r="B589" s="335">
        <v>45000</v>
      </c>
      <c r="C589" s="335" t="s">
        <v>895</v>
      </c>
      <c r="D589" s="336">
        <v>45000</v>
      </c>
      <c r="E589" s="335" t="s">
        <v>896</v>
      </c>
      <c r="F589" s="335" t="s">
        <v>868</v>
      </c>
      <c r="G589" s="335" t="s">
        <v>861</v>
      </c>
      <c r="H589" s="335">
        <v>15</v>
      </c>
    </row>
    <row r="590" spans="1:8">
      <c r="A590" s="335" t="s">
        <v>1560</v>
      </c>
      <c r="B590" s="335">
        <v>45000</v>
      </c>
      <c r="C590" s="335" t="s">
        <v>895</v>
      </c>
      <c r="D590" s="336">
        <v>45000</v>
      </c>
      <c r="E590" s="335" t="s">
        <v>918</v>
      </c>
      <c r="F590" s="335" t="s">
        <v>868</v>
      </c>
      <c r="G590" s="335" t="s">
        <v>861</v>
      </c>
      <c r="H590" s="335">
        <v>7</v>
      </c>
    </row>
    <row r="591" spans="1:8">
      <c r="A591" s="335" t="s">
        <v>1561</v>
      </c>
      <c r="B591" s="335">
        <v>90000</v>
      </c>
      <c r="C591" s="335" t="s">
        <v>895</v>
      </c>
      <c r="D591" s="336">
        <v>90000</v>
      </c>
      <c r="E591" s="335" t="s">
        <v>909</v>
      </c>
      <c r="F591" s="335" t="s">
        <v>868</v>
      </c>
      <c r="G591" s="335" t="s">
        <v>861</v>
      </c>
      <c r="H591" s="335">
        <v>20</v>
      </c>
    </row>
    <row r="592" spans="1:8">
      <c r="A592" s="335" t="s">
        <v>1562</v>
      </c>
      <c r="B592" s="335">
        <v>240000</v>
      </c>
      <c r="C592" s="335" t="s">
        <v>925</v>
      </c>
      <c r="D592" s="336">
        <v>4273.9000049862161</v>
      </c>
      <c r="E592" s="335" t="s">
        <v>896</v>
      </c>
      <c r="F592" s="335" t="s">
        <v>862</v>
      </c>
      <c r="G592" s="335" t="s">
        <v>864</v>
      </c>
      <c r="H592" s="335">
        <v>5</v>
      </c>
    </row>
    <row r="593" spans="1:8">
      <c r="A593" s="335" t="s">
        <v>1563</v>
      </c>
      <c r="B593" s="335">
        <v>50000</v>
      </c>
      <c r="C593" s="335" t="s">
        <v>895</v>
      </c>
      <c r="D593" s="336">
        <v>50000</v>
      </c>
      <c r="E593" s="335" t="s">
        <v>909</v>
      </c>
      <c r="F593" s="335" t="s">
        <v>862</v>
      </c>
      <c r="G593" s="335" t="s">
        <v>864</v>
      </c>
      <c r="H593" s="335">
        <v>10</v>
      </c>
    </row>
    <row r="594" spans="1:8">
      <c r="A594" s="335" t="s">
        <v>1564</v>
      </c>
      <c r="B594" s="335">
        <v>65000</v>
      </c>
      <c r="C594" s="335" t="s">
        <v>895</v>
      </c>
      <c r="D594" s="336">
        <v>65000</v>
      </c>
      <c r="E594" s="335" t="s">
        <v>896</v>
      </c>
      <c r="F594" s="335" t="s">
        <v>868</v>
      </c>
      <c r="G594" s="335" t="s">
        <v>861</v>
      </c>
      <c r="H594" s="335">
        <v>17</v>
      </c>
    </row>
    <row r="595" spans="1:8">
      <c r="A595" s="335" t="s">
        <v>1565</v>
      </c>
      <c r="B595" s="335">
        <v>70000</v>
      </c>
      <c r="C595" s="335" t="s">
        <v>895</v>
      </c>
      <c r="D595" s="336">
        <v>70000</v>
      </c>
      <c r="E595" s="335" t="s">
        <v>896</v>
      </c>
      <c r="F595" s="335" t="s">
        <v>868</v>
      </c>
      <c r="G595" s="335" t="s">
        <v>861</v>
      </c>
      <c r="H595" s="335">
        <v>18</v>
      </c>
    </row>
    <row r="596" spans="1:8">
      <c r="A596" s="335" t="s">
        <v>1566</v>
      </c>
      <c r="B596" s="335">
        <v>160000</v>
      </c>
      <c r="C596" s="335" t="s">
        <v>895</v>
      </c>
      <c r="D596" s="336">
        <v>160000</v>
      </c>
      <c r="E596" s="335" t="s">
        <v>896</v>
      </c>
      <c r="F596" s="335" t="s">
        <v>868</v>
      </c>
      <c r="G596" s="335" t="s">
        <v>861</v>
      </c>
      <c r="H596" s="335">
        <v>5</v>
      </c>
    </row>
    <row r="597" spans="1:8">
      <c r="A597" s="335" t="s">
        <v>1567</v>
      </c>
      <c r="B597" s="335">
        <v>100000</v>
      </c>
      <c r="C597" s="335" t="s">
        <v>961</v>
      </c>
      <c r="D597" s="336">
        <v>101990.96564026357</v>
      </c>
      <c r="E597" s="335" t="s">
        <v>909</v>
      </c>
      <c r="F597" s="335" t="s">
        <v>857</v>
      </c>
      <c r="G597" s="335" t="s">
        <v>870</v>
      </c>
      <c r="H597" s="335">
        <v>20</v>
      </c>
    </row>
    <row r="598" spans="1:8">
      <c r="A598" s="335" t="s">
        <v>1568</v>
      </c>
      <c r="B598" s="335">
        <v>380000</v>
      </c>
      <c r="C598" s="335" t="s">
        <v>925</v>
      </c>
      <c r="D598" s="336">
        <v>6767.0083412281756</v>
      </c>
      <c r="E598" s="335" t="s">
        <v>909</v>
      </c>
      <c r="F598" s="335" t="s">
        <v>862</v>
      </c>
      <c r="G598" s="335" t="s">
        <v>864</v>
      </c>
      <c r="H598" s="335">
        <v>10</v>
      </c>
    </row>
    <row r="599" spans="1:8">
      <c r="A599" s="335" t="s">
        <v>1569</v>
      </c>
      <c r="B599" s="335">
        <v>30000</v>
      </c>
      <c r="C599" s="335" t="s">
        <v>895</v>
      </c>
      <c r="D599" s="336">
        <v>30000</v>
      </c>
      <c r="E599" s="335" t="s">
        <v>896</v>
      </c>
      <c r="F599" s="335" t="s">
        <v>868</v>
      </c>
      <c r="G599" s="335" t="s">
        <v>861</v>
      </c>
      <c r="H599" s="335">
        <v>8</v>
      </c>
    </row>
    <row r="600" spans="1:8">
      <c r="A600" s="335" t="s">
        <v>1570</v>
      </c>
      <c r="B600" s="335">
        <v>420000</v>
      </c>
      <c r="C600" s="335" t="s">
        <v>925</v>
      </c>
      <c r="D600" s="336">
        <v>7479.3250087258784</v>
      </c>
      <c r="E600" s="335" t="s">
        <v>896</v>
      </c>
      <c r="F600" s="335" t="s">
        <v>862</v>
      </c>
      <c r="G600" s="335" t="s">
        <v>864</v>
      </c>
      <c r="H600" s="335">
        <v>3</v>
      </c>
    </row>
    <row r="601" spans="1:8">
      <c r="A601" s="335" t="s">
        <v>1571</v>
      </c>
      <c r="B601" s="335">
        <v>61000</v>
      </c>
      <c r="C601" s="335" t="s">
        <v>895</v>
      </c>
      <c r="D601" s="336">
        <v>61000</v>
      </c>
      <c r="E601" s="335" t="s">
        <v>909</v>
      </c>
      <c r="F601" s="335" t="s">
        <v>868</v>
      </c>
      <c r="G601" s="335" t="s">
        <v>861</v>
      </c>
      <c r="H601" s="335">
        <v>5</v>
      </c>
    </row>
    <row r="602" spans="1:8">
      <c r="A602" s="335" t="s">
        <v>1572</v>
      </c>
      <c r="B602" s="335">
        <v>13800</v>
      </c>
      <c r="C602" s="335" t="s">
        <v>895</v>
      </c>
      <c r="D602" s="336">
        <v>13800</v>
      </c>
      <c r="E602" s="335" t="s">
        <v>898</v>
      </c>
      <c r="F602" s="335" t="s">
        <v>1573</v>
      </c>
      <c r="G602" s="335" t="s">
        <v>864</v>
      </c>
      <c r="H602" s="335">
        <v>20</v>
      </c>
    </row>
    <row r="603" spans="1:8">
      <c r="A603" s="335" t="s">
        <v>1574</v>
      </c>
      <c r="B603" s="335">
        <v>850000</v>
      </c>
      <c r="C603" s="335" t="s">
        <v>925</v>
      </c>
      <c r="D603" s="336">
        <v>15136.729184326183</v>
      </c>
      <c r="E603" s="335" t="s">
        <v>896</v>
      </c>
      <c r="F603" s="335" t="s">
        <v>862</v>
      </c>
      <c r="G603" s="335" t="s">
        <v>864</v>
      </c>
      <c r="H603" s="335">
        <v>6</v>
      </c>
    </row>
    <row r="604" spans="1:8">
      <c r="A604" s="335" t="s">
        <v>1575</v>
      </c>
      <c r="B604" s="335">
        <v>1800000</v>
      </c>
      <c r="C604" s="335" t="s">
        <v>925</v>
      </c>
      <c r="D604" s="336">
        <v>32054.250037396621</v>
      </c>
      <c r="E604" s="335" t="s">
        <v>909</v>
      </c>
      <c r="F604" s="335" t="s">
        <v>862</v>
      </c>
      <c r="G604" s="335" t="s">
        <v>864</v>
      </c>
      <c r="H604" s="335">
        <v>10</v>
      </c>
    </row>
    <row r="605" spans="1:8">
      <c r="A605" s="335" t="s">
        <v>1576</v>
      </c>
      <c r="B605" s="335">
        <v>80000</v>
      </c>
      <c r="C605" s="335" t="s">
        <v>895</v>
      </c>
      <c r="D605" s="336">
        <v>80000</v>
      </c>
      <c r="E605" s="335" t="s">
        <v>898</v>
      </c>
      <c r="F605" s="335" t="s">
        <v>868</v>
      </c>
      <c r="G605" s="335" t="s">
        <v>861</v>
      </c>
      <c r="H605" s="335">
        <v>15</v>
      </c>
    </row>
    <row r="606" spans="1:8">
      <c r="A606" s="335" t="s">
        <v>1577</v>
      </c>
      <c r="B606" s="335">
        <v>21000</v>
      </c>
      <c r="C606" s="335" t="s">
        <v>895</v>
      </c>
      <c r="D606" s="336">
        <v>21000</v>
      </c>
      <c r="E606" s="335" t="s">
        <v>909</v>
      </c>
      <c r="F606" s="335" t="s">
        <v>862</v>
      </c>
      <c r="G606" s="335" t="s">
        <v>864</v>
      </c>
      <c r="H606" s="335">
        <v>23</v>
      </c>
    </row>
    <row r="607" spans="1:8">
      <c r="A607" s="335" t="s">
        <v>1578</v>
      </c>
      <c r="B607" s="335">
        <v>250000</v>
      </c>
      <c r="C607" s="335" t="s">
        <v>964</v>
      </c>
      <c r="D607" s="336">
        <v>245840.3807575817</v>
      </c>
      <c r="E607" s="335" t="s">
        <v>896</v>
      </c>
      <c r="F607" s="335" t="s">
        <v>859</v>
      </c>
      <c r="G607" s="335" t="s">
        <v>861</v>
      </c>
      <c r="H607" s="335">
        <v>32</v>
      </c>
    </row>
    <row r="608" spans="1:8">
      <c r="A608" s="335" t="s">
        <v>1579</v>
      </c>
      <c r="B608" s="335">
        <v>160000</v>
      </c>
      <c r="C608" s="335" t="s">
        <v>925</v>
      </c>
      <c r="D608" s="336">
        <v>2849.2666699908109</v>
      </c>
      <c r="E608" s="335" t="s">
        <v>932</v>
      </c>
      <c r="F608" s="335" t="s">
        <v>862</v>
      </c>
      <c r="G608" s="335" t="s">
        <v>864</v>
      </c>
      <c r="H608" s="335">
        <v>3</v>
      </c>
    </row>
    <row r="609" spans="1:8">
      <c r="A609" s="335" t="s">
        <v>1580</v>
      </c>
      <c r="B609" s="335">
        <v>8400</v>
      </c>
      <c r="C609" s="335" t="s">
        <v>895</v>
      </c>
      <c r="D609" s="336">
        <v>8400</v>
      </c>
      <c r="E609" s="335" t="s">
        <v>909</v>
      </c>
      <c r="F609" s="335" t="s">
        <v>862</v>
      </c>
      <c r="G609" s="335" t="s">
        <v>864</v>
      </c>
      <c r="H609" s="335">
        <v>26</v>
      </c>
    </row>
    <row r="610" spans="1:8">
      <c r="A610" s="335" t="s">
        <v>1581</v>
      </c>
      <c r="B610" s="335">
        <v>85000</v>
      </c>
      <c r="C610" s="335" t="s">
        <v>961</v>
      </c>
      <c r="D610" s="336">
        <v>86692.320794224041</v>
      </c>
      <c r="E610" s="335" t="s">
        <v>955</v>
      </c>
      <c r="F610" s="335" t="s">
        <v>857</v>
      </c>
      <c r="G610" s="335" t="s">
        <v>870</v>
      </c>
      <c r="H610" s="335">
        <v>20</v>
      </c>
    </row>
    <row r="611" spans="1:8">
      <c r="A611" s="335" t="s">
        <v>1582</v>
      </c>
      <c r="B611" s="335">
        <v>50000</v>
      </c>
      <c r="C611" s="335" t="s">
        <v>895</v>
      </c>
      <c r="D611" s="336">
        <v>50000</v>
      </c>
      <c r="E611" s="335" t="s">
        <v>909</v>
      </c>
      <c r="F611" s="335" t="s">
        <v>868</v>
      </c>
      <c r="G611" s="335" t="s">
        <v>861</v>
      </c>
      <c r="H611" s="335">
        <v>20</v>
      </c>
    </row>
    <row r="612" spans="1:8">
      <c r="A612" s="335" t="s">
        <v>1583</v>
      </c>
      <c r="B612" s="335">
        <v>4000</v>
      </c>
      <c r="C612" s="335" t="s">
        <v>895</v>
      </c>
      <c r="D612" s="336">
        <v>4000</v>
      </c>
      <c r="E612" s="335" t="s">
        <v>932</v>
      </c>
      <c r="F612" s="335" t="s">
        <v>862</v>
      </c>
      <c r="G612" s="335" t="s">
        <v>864</v>
      </c>
      <c r="H612" s="335">
        <v>6</v>
      </c>
    </row>
    <row r="613" spans="1:8">
      <c r="A613" s="335" t="s">
        <v>1584</v>
      </c>
      <c r="B613" s="335">
        <v>100000</v>
      </c>
      <c r="C613" s="335" t="s">
        <v>961</v>
      </c>
      <c r="D613" s="336">
        <v>101990.96564026357</v>
      </c>
      <c r="E613" s="335" t="s">
        <v>896</v>
      </c>
      <c r="F613" s="335" t="s">
        <v>857</v>
      </c>
      <c r="G613" s="335" t="s">
        <v>870</v>
      </c>
      <c r="H613" s="335">
        <v>1</v>
      </c>
    </row>
    <row r="614" spans="1:8">
      <c r="A614" s="335" t="s">
        <v>1585</v>
      </c>
      <c r="B614" s="335">
        <v>95000</v>
      </c>
      <c r="C614" s="335" t="s">
        <v>895</v>
      </c>
      <c r="D614" s="336">
        <v>95000</v>
      </c>
      <c r="E614" s="335" t="s">
        <v>909</v>
      </c>
      <c r="F614" s="335" t="s">
        <v>868</v>
      </c>
      <c r="G614" s="335" t="s">
        <v>861</v>
      </c>
      <c r="H614" s="335">
        <v>10</v>
      </c>
    </row>
    <row r="615" spans="1:8">
      <c r="A615" s="335" t="s">
        <v>1586</v>
      </c>
      <c r="B615" s="335">
        <v>10000</v>
      </c>
      <c r="C615" s="335" t="s">
        <v>895</v>
      </c>
      <c r="D615" s="336">
        <v>10000</v>
      </c>
      <c r="E615" s="335" t="s">
        <v>909</v>
      </c>
      <c r="F615" s="335" t="s">
        <v>1587</v>
      </c>
      <c r="G615" s="335" t="s">
        <v>864</v>
      </c>
      <c r="H615" s="335">
        <v>5</v>
      </c>
    </row>
    <row r="616" spans="1:8">
      <c r="A616" s="335" t="s">
        <v>1588</v>
      </c>
      <c r="B616" s="335">
        <v>4200</v>
      </c>
      <c r="C616" s="335" t="s">
        <v>895</v>
      </c>
      <c r="D616" s="336">
        <v>4200</v>
      </c>
      <c r="E616" s="335" t="s">
        <v>932</v>
      </c>
      <c r="F616" s="335" t="s">
        <v>862</v>
      </c>
      <c r="G616" s="335" t="s">
        <v>864</v>
      </c>
      <c r="H616" s="335">
        <v>4</v>
      </c>
    </row>
    <row r="617" spans="1:8">
      <c r="A617" s="335" t="s">
        <v>1589</v>
      </c>
      <c r="B617" s="335">
        <v>720000</v>
      </c>
      <c r="C617" s="335" t="s">
        <v>925</v>
      </c>
      <c r="D617" s="336">
        <v>12821.700014958649</v>
      </c>
      <c r="E617" s="335" t="s">
        <v>909</v>
      </c>
      <c r="F617" s="335" t="s">
        <v>862</v>
      </c>
      <c r="G617" s="335" t="s">
        <v>864</v>
      </c>
      <c r="H617" s="335">
        <v>12</v>
      </c>
    </row>
    <row r="618" spans="1:8">
      <c r="A618" s="335" t="s">
        <v>1590</v>
      </c>
      <c r="B618" s="335">
        <v>39000</v>
      </c>
      <c r="C618" s="335" t="s">
        <v>895</v>
      </c>
      <c r="D618" s="336">
        <v>39000</v>
      </c>
      <c r="E618" s="335" t="s">
        <v>896</v>
      </c>
      <c r="F618" s="335" t="s">
        <v>868</v>
      </c>
      <c r="G618" s="335" t="s">
        <v>861</v>
      </c>
      <c r="H618" s="335">
        <v>3</v>
      </c>
    </row>
    <row r="619" spans="1:8">
      <c r="A619" s="335" t="s">
        <v>1591</v>
      </c>
      <c r="B619" s="335">
        <v>60000</v>
      </c>
      <c r="C619" s="335" t="s">
        <v>895</v>
      </c>
      <c r="D619" s="336">
        <v>60000</v>
      </c>
      <c r="E619" s="335" t="s">
        <v>896</v>
      </c>
      <c r="F619" s="335" t="s">
        <v>868</v>
      </c>
      <c r="G619" s="335" t="s">
        <v>861</v>
      </c>
      <c r="H619" s="335">
        <v>12</v>
      </c>
    </row>
    <row r="620" spans="1:8">
      <c r="A620" s="335" t="s">
        <v>1592</v>
      </c>
      <c r="B620" s="335">
        <v>170000</v>
      </c>
      <c r="C620" s="335" t="s">
        <v>961</v>
      </c>
      <c r="D620" s="336">
        <v>173384.64158844808</v>
      </c>
      <c r="E620" s="335" t="s">
        <v>896</v>
      </c>
      <c r="F620" s="335" t="s">
        <v>857</v>
      </c>
      <c r="G620" s="335" t="s">
        <v>870</v>
      </c>
      <c r="H620" s="335">
        <v>10</v>
      </c>
    </row>
    <row r="621" spans="1:8">
      <c r="A621" s="335" t="s">
        <v>1593</v>
      </c>
      <c r="B621" s="335">
        <v>125000</v>
      </c>
      <c r="C621" s="335" t="s">
        <v>895</v>
      </c>
      <c r="D621" s="336">
        <v>125000</v>
      </c>
      <c r="E621" s="335" t="s">
        <v>896</v>
      </c>
      <c r="F621" s="335" t="s">
        <v>868</v>
      </c>
      <c r="G621" s="335" t="s">
        <v>861</v>
      </c>
      <c r="H621" s="335">
        <v>20</v>
      </c>
    </row>
    <row r="622" spans="1:8">
      <c r="A622" s="335" t="s">
        <v>1594</v>
      </c>
      <c r="B622" s="335">
        <v>78000</v>
      </c>
      <c r="C622" s="335" t="s">
        <v>961</v>
      </c>
      <c r="D622" s="336">
        <v>79552.953199405587</v>
      </c>
      <c r="E622" s="335" t="s">
        <v>918</v>
      </c>
      <c r="F622" s="335" t="s">
        <v>857</v>
      </c>
      <c r="G622" s="335" t="s">
        <v>870</v>
      </c>
      <c r="H622" s="335">
        <v>4</v>
      </c>
    </row>
    <row r="623" spans="1:8">
      <c r="A623" s="335" t="s">
        <v>1595</v>
      </c>
      <c r="B623" s="335">
        <v>200000</v>
      </c>
      <c r="C623" s="335" t="s">
        <v>925</v>
      </c>
      <c r="D623" s="336">
        <v>3561.5833374885137</v>
      </c>
      <c r="E623" s="335" t="s">
        <v>918</v>
      </c>
      <c r="F623" s="335" t="s">
        <v>862</v>
      </c>
      <c r="G623" s="335" t="s">
        <v>864</v>
      </c>
      <c r="H623" s="335">
        <v>3</v>
      </c>
    </row>
    <row r="624" spans="1:8">
      <c r="A624" s="335" t="s">
        <v>1596</v>
      </c>
      <c r="B624" s="335">
        <v>80000</v>
      </c>
      <c r="C624" s="335" t="s">
        <v>895</v>
      </c>
      <c r="D624" s="336">
        <v>80000</v>
      </c>
      <c r="E624" s="335" t="s">
        <v>909</v>
      </c>
      <c r="F624" s="335" t="s">
        <v>868</v>
      </c>
      <c r="G624" s="335" t="s">
        <v>861</v>
      </c>
      <c r="H624" s="335">
        <v>8</v>
      </c>
    </row>
    <row r="625" spans="1:8">
      <c r="A625" s="335" t="s">
        <v>1597</v>
      </c>
      <c r="B625" s="335">
        <v>600000</v>
      </c>
      <c r="C625" s="335" t="s">
        <v>925</v>
      </c>
      <c r="D625" s="336">
        <v>10684.750012465542</v>
      </c>
      <c r="E625" s="335" t="s">
        <v>896</v>
      </c>
      <c r="F625" s="335" t="s">
        <v>862</v>
      </c>
      <c r="G625" s="335" t="s">
        <v>864</v>
      </c>
      <c r="H625" s="335">
        <v>3</v>
      </c>
    </row>
    <row r="626" spans="1:8">
      <c r="A626" s="335" t="s">
        <v>1598</v>
      </c>
      <c r="B626" s="335">
        <v>300000</v>
      </c>
      <c r="C626" s="335" t="s">
        <v>925</v>
      </c>
      <c r="D626" s="336">
        <v>5342.3750062327708</v>
      </c>
      <c r="E626" s="335" t="s">
        <v>904</v>
      </c>
      <c r="F626" s="335" t="s">
        <v>862</v>
      </c>
      <c r="G626" s="335" t="s">
        <v>864</v>
      </c>
      <c r="H626" s="335">
        <v>2</v>
      </c>
    </row>
    <row r="627" spans="1:8">
      <c r="A627" s="335" t="s">
        <v>1599</v>
      </c>
      <c r="B627" s="335">
        <v>4000000</v>
      </c>
      <c r="C627" s="335" t="s">
        <v>925</v>
      </c>
      <c r="D627" s="336">
        <v>71231.666749770273</v>
      </c>
      <c r="E627" s="335" t="s">
        <v>909</v>
      </c>
      <c r="F627" s="335" t="s">
        <v>862</v>
      </c>
      <c r="G627" s="335" t="s">
        <v>864</v>
      </c>
      <c r="H627" s="335">
        <v>2</v>
      </c>
    </row>
    <row r="628" spans="1:8">
      <c r="A628" s="335" t="s">
        <v>1600</v>
      </c>
      <c r="B628" s="335">
        <v>4500000</v>
      </c>
      <c r="C628" s="335" t="s">
        <v>925</v>
      </c>
      <c r="D628" s="336">
        <v>80135.625093491559</v>
      </c>
      <c r="E628" s="335" t="s">
        <v>1434</v>
      </c>
      <c r="F628" s="335" t="s">
        <v>862</v>
      </c>
      <c r="G628" s="335" t="s">
        <v>864</v>
      </c>
      <c r="H628" s="335">
        <v>6</v>
      </c>
    </row>
    <row r="629" spans="1:8">
      <c r="A629" s="335" t="s">
        <v>1601</v>
      </c>
      <c r="B629" s="335">
        <v>55000</v>
      </c>
      <c r="C629" s="335" t="s">
        <v>964</v>
      </c>
      <c r="D629" s="336">
        <v>54084.883766667976</v>
      </c>
      <c r="E629" s="335" t="s">
        <v>909</v>
      </c>
      <c r="F629" s="335" t="s">
        <v>859</v>
      </c>
      <c r="G629" s="335" t="s">
        <v>861</v>
      </c>
      <c r="H629" s="335">
        <v>5</v>
      </c>
    </row>
    <row r="630" spans="1:8">
      <c r="A630" s="335" t="s">
        <v>1602</v>
      </c>
      <c r="B630" s="335">
        <v>53000</v>
      </c>
      <c r="C630" s="335" t="s">
        <v>895</v>
      </c>
      <c r="D630" s="336">
        <v>53000</v>
      </c>
      <c r="E630" s="335" t="s">
        <v>896</v>
      </c>
      <c r="F630" s="335" t="s">
        <v>868</v>
      </c>
      <c r="G630" s="335" t="s">
        <v>861</v>
      </c>
      <c r="H630" s="335">
        <v>30</v>
      </c>
    </row>
    <row r="631" spans="1:8">
      <c r="A631" s="335" t="s">
        <v>1603</v>
      </c>
      <c r="B631" s="335">
        <v>300000</v>
      </c>
      <c r="C631" s="335" t="s">
        <v>925</v>
      </c>
      <c r="D631" s="336">
        <v>5342.3750062327708</v>
      </c>
      <c r="E631" s="335" t="s">
        <v>932</v>
      </c>
      <c r="F631" s="335" t="s">
        <v>862</v>
      </c>
      <c r="G631" s="335" t="s">
        <v>864</v>
      </c>
      <c r="H631" s="335">
        <v>1</v>
      </c>
    </row>
    <row r="632" spans="1:8">
      <c r="A632" s="335" t="s">
        <v>1604</v>
      </c>
      <c r="B632" s="335">
        <v>400000</v>
      </c>
      <c r="C632" s="335" t="s">
        <v>925</v>
      </c>
      <c r="D632" s="336">
        <v>7123.1666749770275</v>
      </c>
      <c r="E632" s="335" t="s">
        <v>909</v>
      </c>
      <c r="F632" s="335" t="s">
        <v>862</v>
      </c>
      <c r="G632" s="335" t="s">
        <v>864</v>
      </c>
      <c r="H632" s="335">
        <v>5</v>
      </c>
    </row>
    <row r="633" spans="1:8">
      <c r="A633" s="335" t="s">
        <v>1605</v>
      </c>
      <c r="B633" s="335">
        <v>600000</v>
      </c>
      <c r="C633" s="335" t="s">
        <v>925</v>
      </c>
      <c r="D633" s="336">
        <v>10684.750012465542</v>
      </c>
      <c r="E633" s="335" t="s">
        <v>909</v>
      </c>
      <c r="F633" s="335" t="s">
        <v>862</v>
      </c>
      <c r="G633" s="335" t="s">
        <v>864</v>
      </c>
      <c r="H633" s="335">
        <v>11</v>
      </c>
    </row>
    <row r="634" spans="1:8">
      <c r="A634" s="335" t="s">
        <v>1606</v>
      </c>
      <c r="B634" s="335">
        <v>4000</v>
      </c>
      <c r="C634" s="335" t="s">
        <v>895</v>
      </c>
      <c r="D634" s="336">
        <v>4000</v>
      </c>
      <c r="E634" s="335" t="s">
        <v>932</v>
      </c>
      <c r="F634" s="335" t="s">
        <v>862</v>
      </c>
      <c r="G634" s="335" t="s">
        <v>864</v>
      </c>
      <c r="H634" s="335">
        <v>4</v>
      </c>
    </row>
    <row r="635" spans="1:8">
      <c r="A635" s="335" t="s">
        <v>1607</v>
      </c>
      <c r="B635" s="335">
        <v>8000</v>
      </c>
      <c r="C635" s="335" t="s">
        <v>895</v>
      </c>
      <c r="D635" s="336">
        <v>8000</v>
      </c>
      <c r="E635" s="335" t="s">
        <v>909</v>
      </c>
      <c r="F635" s="335" t="s">
        <v>1158</v>
      </c>
      <c r="G635" s="335" t="s">
        <v>864</v>
      </c>
      <c r="H635" s="335">
        <v>1</v>
      </c>
    </row>
    <row r="636" spans="1:8">
      <c r="A636" s="335" t="s">
        <v>1608</v>
      </c>
      <c r="B636" s="335">
        <v>150000</v>
      </c>
      <c r="C636" s="335" t="s">
        <v>925</v>
      </c>
      <c r="D636" s="336">
        <v>2671.1875031163854</v>
      </c>
      <c r="E636" s="335" t="s">
        <v>909</v>
      </c>
      <c r="F636" s="335" t="s">
        <v>862</v>
      </c>
      <c r="G636" s="335" t="s">
        <v>864</v>
      </c>
      <c r="H636" s="335">
        <v>5</v>
      </c>
    </row>
    <row r="637" spans="1:8">
      <c r="A637" s="335" t="s">
        <v>1609</v>
      </c>
      <c r="B637" s="335">
        <v>800000</v>
      </c>
      <c r="C637" s="335" t="s">
        <v>925</v>
      </c>
      <c r="D637" s="336">
        <v>14246.333349954055</v>
      </c>
      <c r="E637" s="335" t="s">
        <v>904</v>
      </c>
      <c r="F637" s="335" t="s">
        <v>862</v>
      </c>
      <c r="G637" s="335" t="s">
        <v>864</v>
      </c>
      <c r="H637" s="335">
        <v>3</v>
      </c>
    </row>
    <row r="638" spans="1:8">
      <c r="A638" s="335" t="s">
        <v>1610</v>
      </c>
      <c r="B638" s="335">
        <v>480000</v>
      </c>
      <c r="C638" s="335" t="s">
        <v>925</v>
      </c>
      <c r="D638" s="336">
        <v>8547.8000099724322</v>
      </c>
      <c r="E638" s="335" t="s">
        <v>932</v>
      </c>
      <c r="F638" s="335" t="s">
        <v>862</v>
      </c>
      <c r="G638" s="335" t="s">
        <v>864</v>
      </c>
      <c r="H638" s="335">
        <v>3</v>
      </c>
    </row>
    <row r="639" spans="1:8">
      <c r="A639" s="335" t="s">
        <v>1611</v>
      </c>
      <c r="B639" s="335">
        <v>432000</v>
      </c>
      <c r="C639" s="335" t="s">
        <v>925</v>
      </c>
      <c r="D639" s="336">
        <v>7693.0200089751897</v>
      </c>
      <c r="E639" s="335" t="s">
        <v>909</v>
      </c>
      <c r="F639" s="335" t="s">
        <v>862</v>
      </c>
      <c r="G639" s="335" t="s">
        <v>864</v>
      </c>
      <c r="H639" s="335">
        <v>5</v>
      </c>
    </row>
    <row r="640" spans="1:8">
      <c r="A640" s="335" t="s">
        <v>1612</v>
      </c>
      <c r="B640" s="335">
        <v>4000</v>
      </c>
      <c r="C640" s="335" t="s">
        <v>895</v>
      </c>
      <c r="D640" s="336">
        <v>4000</v>
      </c>
      <c r="E640" s="335" t="s">
        <v>909</v>
      </c>
      <c r="F640" s="335" t="s">
        <v>862</v>
      </c>
      <c r="G640" s="335" t="s">
        <v>864</v>
      </c>
      <c r="H640" s="335">
        <v>8</v>
      </c>
    </row>
    <row r="641" spans="1:8">
      <c r="A641" s="335" t="s">
        <v>1613</v>
      </c>
      <c r="B641" s="335">
        <v>5400</v>
      </c>
      <c r="C641" s="335" t="s">
        <v>895</v>
      </c>
      <c r="D641" s="336">
        <v>5400</v>
      </c>
      <c r="E641" s="335" t="s">
        <v>909</v>
      </c>
      <c r="F641" s="335" t="s">
        <v>862</v>
      </c>
      <c r="G641" s="335" t="s">
        <v>864</v>
      </c>
      <c r="H641" s="335">
        <v>3</v>
      </c>
    </row>
    <row r="642" spans="1:8">
      <c r="A642" s="335" t="s">
        <v>1614</v>
      </c>
      <c r="B642" s="335">
        <v>10500000</v>
      </c>
      <c r="C642" s="335" t="s">
        <v>925</v>
      </c>
      <c r="D642" s="336">
        <v>186983.12521814698</v>
      </c>
      <c r="E642" s="335" t="s">
        <v>909</v>
      </c>
      <c r="F642" s="335" t="s">
        <v>862</v>
      </c>
      <c r="G642" s="335" t="s">
        <v>864</v>
      </c>
      <c r="H642" s="335">
        <v>10</v>
      </c>
    </row>
    <row r="643" spans="1:8">
      <c r="A643" s="335" t="s">
        <v>1615</v>
      </c>
      <c r="B643" s="335">
        <v>21500</v>
      </c>
      <c r="C643" s="335" t="s">
        <v>895</v>
      </c>
      <c r="D643" s="336">
        <v>21500</v>
      </c>
      <c r="E643" s="335" t="s">
        <v>896</v>
      </c>
      <c r="F643" s="335" t="s">
        <v>862</v>
      </c>
      <c r="G643" s="335" t="s">
        <v>864</v>
      </c>
      <c r="H643" s="335">
        <v>9</v>
      </c>
    </row>
    <row r="644" spans="1:8">
      <c r="A644" s="335" t="s">
        <v>1616</v>
      </c>
      <c r="B644" s="335">
        <v>15000</v>
      </c>
      <c r="C644" s="335" t="s">
        <v>895</v>
      </c>
      <c r="D644" s="336">
        <v>15000</v>
      </c>
      <c r="E644" s="335" t="s">
        <v>932</v>
      </c>
      <c r="F644" s="335" t="s">
        <v>862</v>
      </c>
      <c r="G644" s="335" t="s">
        <v>864</v>
      </c>
      <c r="H644" s="335">
        <v>2</v>
      </c>
    </row>
    <row r="645" spans="1:8">
      <c r="A645" s="335" t="s">
        <v>1617</v>
      </c>
      <c r="B645" s="335">
        <v>200000</v>
      </c>
      <c r="C645" s="335" t="s">
        <v>917</v>
      </c>
      <c r="D645" s="336">
        <v>2122.8177433598262</v>
      </c>
      <c r="E645" s="335" t="s">
        <v>918</v>
      </c>
      <c r="F645" s="335" t="s">
        <v>902</v>
      </c>
      <c r="G645" s="335" t="s">
        <v>864</v>
      </c>
      <c r="H645" s="335">
        <v>2</v>
      </c>
    </row>
    <row r="646" spans="1:8">
      <c r="A646" s="335" t="s">
        <v>1618</v>
      </c>
      <c r="B646" s="335">
        <v>950000</v>
      </c>
      <c r="C646" s="335" t="s">
        <v>925</v>
      </c>
      <c r="D646" s="336">
        <v>16917.52085307044</v>
      </c>
      <c r="E646" s="335" t="s">
        <v>909</v>
      </c>
      <c r="F646" s="335" t="s">
        <v>862</v>
      </c>
      <c r="G646" s="335" t="s">
        <v>864</v>
      </c>
      <c r="H646" s="335">
        <v>3</v>
      </c>
    </row>
    <row r="647" spans="1:8">
      <c r="A647" s="335" t="s">
        <v>1619</v>
      </c>
      <c r="B647" s="335">
        <v>165000</v>
      </c>
      <c r="C647" s="335" t="s">
        <v>925</v>
      </c>
      <c r="D647" s="336">
        <v>2938.3062534280239</v>
      </c>
      <c r="E647" s="335" t="s">
        <v>909</v>
      </c>
      <c r="F647" s="335" t="s">
        <v>862</v>
      </c>
      <c r="G647" s="335" t="s">
        <v>864</v>
      </c>
      <c r="H647" s="335">
        <v>11</v>
      </c>
    </row>
    <row r="648" spans="1:8">
      <c r="A648" s="335" t="s">
        <v>1620</v>
      </c>
      <c r="B648" s="335">
        <v>16800</v>
      </c>
      <c r="C648" s="335" t="s">
        <v>895</v>
      </c>
      <c r="D648" s="336">
        <v>16800</v>
      </c>
      <c r="E648" s="335" t="s">
        <v>896</v>
      </c>
      <c r="F648" s="335" t="s">
        <v>902</v>
      </c>
      <c r="G648" s="335" t="s">
        <v>864</v>
      </c>
      <c r="H648" s="335">
        <v>12</v>
      </c>
    </row>
    <row r="649" spans="1:8">
      <c r="A649" s="335" t="s">
        <v>1621</v>
      </c>
      <c r="B649" s="335">
        <v>37000</v>
      </c>
      <c r="C649" s="335" t="s">
        <v>895</v>
      </c>
      <c r="D649" s="336">
        <v>37000</v>
      </c>
      <c r="E649" s="335" t="s">
        <v>904</v>
      </c>
      <c r="F649" s="335" t="s">
        <v>862</v>
      </c>
      <c r="G649" s="335" t="s">
        <v>864</v>
      </c>
      <c r="H649" s="335">
        <v>10</v>
      </c>
    </row>
    <row r="650" spans="1:8">
      <c r="A650" s="335" t="s">
        <v>1622</v>
      </c>
      <c r="B650" s="335">
        <v>300000</v>
      </c>
      <c r="C650" s="335" t="s">
        <v>925</v>
      </c>
      <c r="D650" s="336">
        <v>5342.3750062327708</v>
      </c>
      <c r="E650" s="335" t="s">
        <v>896</v>
      </c>
      <c r="F650" s="335" t="s">
        <v>862</v>
      </c>
      <c r="G650" s="335" t="s">
        <v>864</v>
      </c>
      <c r="H650" s="335">
        <v>5</v>
      </c>
    </row>
    <row r="651" spans="1:8">
      <c r="A651" s="335" t="s">
        <v>1623</v>
      </c>
      <c r="B651" s="335">
        <v>200000</v>
      </c>
      <c r="C651" s="335" t="s">
        <v>925</v>
      </c>
      <c r="D651" s="336">
        <v>3561.5833374885137</v>
      </c>
      <c r="E651" s="335" t="s">
        <v>932</v>
      </c>
      <c r="F651" s="335" t="s">
        <v>862</v>
      </c>
      <c r="G651" s="335" t="s">
        <v>864</v>
      </c>
      <c r="H651" s="335">
        <v>3</v>
      </c>
    </row>
    <row r="652" spans="1:8">
      <c r="A652" s="335" t="s">
        <v>1624</v>
      </c>
      <c r="B652" s="335">
        <v>480000</v>
      </c>
      <c r="C652" s="335" t="s">
        <v>925</v>
      </c>
      <c r="D652" s="336">
        <v>8547.8000099724322</v>
      </c>
      <c r="E652" s="335" t="s">
        <v>909</v>
      </c>
      <c r="F652" s="335" t="s">
        <v>862</v>
      </c>
      <c r="G652" s="335" t="s">
        <v>864</v>
      </c>
      <c r="H652" s="335">
        <v>8</v>
      </c>
    </row>
    <row r="653" spans="1:8">
      <c r="A653" s="335" t="s">
        <v>1625</v>
      </c>
      <c r="B653" s="335">
        <v>5800</v>
      </c>
      <c r="C653" s="335" t="s">
        <v>895</v>
      </c>
      <c r="D653" s="336">
        <v>5800</v>
      </c>
      <c r="E653" s="335" t="s">
        <v>909</v>
      </c>
      <c r="F653" s="335" t="s">
        <v>862</v>
      </c>
      <c r="G653" s="335" t="s">
        <v>864</v>
      </c>
      <c r="H653" s="335">
        <v>8</v>
      </c>
    </row>
    <row r="654" spans="1:8">
      <c r="A654" s="335" t="s">
        <v>1626</v>
      </c>
      <c r="B654" s="335">
        <v>230000</v>
      </c>
      <c r="C654" s="335" t="s">
        <v>925</v>
      </c>
      <c r="D654" s="336">
        <v>4095.8208381117906</v>
      </c>
      <c r="E654" s="335" t="s">
        <v>932</v>
      </c>
      <c r="F654" s="335" t="s">
        <v>862</v>
      </c>
      <c r="G654" s="335" t="s">
        <v>864</v>
      </c>
      <c r="H654" s="335">
        <v>3</v>
      </c>
    </row>
    <row r="655" spans="1:8">
      <c r="A655" s="335" t="s">
        <v>1627</v>
      </c>
      <c r="B655" s="335">
        <v>276000</v>
      </c>
      <c r="C655" s="335" t="s">
        <v>925</v>
      </c>
      <c r="D655" s="336">
        <v>4914.9850057341491</v>
      </c>
      <c r="E655" s="335" t="s">
        <v>909</v>
      </c>
      <c r="F655" s="335" t="s">
        <v>902</v>
      </c>
      <c r="G655" s="335" t="s">
        <v>864</v>
      </c>
      <c r="H655" s="335">
        <v>3</v>
      </c>
    </row>
    <row r="656" spans="1:8">
      <c r="A656" s="335" t="s">
        <v>1628</v>
      </c>
      <c r="B656" s="335">
        <v>24000</v>
      </c>
      <c r="C656" s="335" t="s">
        <v>895</v>
      </c>
      <c r="D656" s="336">
        <v>24000</v>
      </c>
      <c r="E656" s="335" t="s">
        <v>909</v>
      </c>
      <c r="F656" s="335" t="s">
        <v>1006</v>
      </c>
      <c r="G656" s="335" t="s">
        <v>864</v>
      </c>
      <c r="H656" s="335">
        <v>12</v>
      </c>
    </row>
    <row r="657" spans="1:8">
      <c r="A657" s="335" t="s">
        <v>1629</v>
      </c>
      <c r="B657" s="335">
        <v>24000</v>
      </c>
      <c r="C657" s="335" t="s">
        <v>895</v>
      </c>
      <c r="D657" s="336">
        <v>24000</v>
      </c>
      <c r="E657" s="335" t="s">
        <v>918</v>
      </c>
      <c r="F657" s="335" t="s">
        <v>1000</v>
      </c>
      <c r="G657" s="335" t="s">
        <v>864</v>
      </c>
      <c r="H657" s="335">
        <v>15</v>
      </c>
    </row>
    <row r="658" spans="1:8">
      <c r="A658" s="335" t="s">
        <v>1630</v>
      </c>
      <c r="B658" s="335">
        <v>8738</v>
      </c>
      <c r="C658" s="335" t="s">
        <v>895</v>
      </c>
      <c r="D658" s="336">
        <v>8738</v>
      </c>
      <c r="E658" s="335" t="s">
        <v>909</v>
      </c>
      <c r="F658" s="335" t="s">
        <v>862</v>
      </c>
      <c r="G658" s="335" t="s">
        <v>864</v>
      </c>
      <c r="H658" s="335">
        <v>8</v>
      </c>
    </row>
    <row r="659" spans="1:8">
      <c r="A659" s="335" t="s">
        <v>1631</v>
      </c>
      <c r="B659" s="335">
        <v>15000</v>
      </c>
      <c r="C659" s="335" t="s">
        <v>895</v>
      </c>
      <c r="D659" s="336">
        <v>15000</v>
      </c>
      <c r="E659" s="335" t="s">
        <v>896</v>
      </c>
      <c r="F659" s="335" t="s">
        <v>1587</v>
      </c>
      <c r="G659" s="335" t="s">
        <v>864</v>
      </c>
      <c r="H659" s="335">
        <v>1</v>
      </c>
    </row>
    <row r="660" spans="1:8">
      <c r="A660" s="335" t="s">
        <v>1632</v>
      </c>
      <c r="B660" s="335">
        <v>56400</v>
      </c>
      <c r="C660" s="335" t="s">
        <v>895</v>
      </c>
      <c r="D660" s="336">
        <v>56400</v>
      </c>
      <c r="E660" s="335" t="s">
        <v>909</v>
      </c>
      <c r="F660" s="335" t="s">
        <v>1000</v>
      </c>
      <c r="G660" s="335" t="s">
        <v>864</v>
      </c>
      <c r="H660" s="335">
        <v>6</v>
      </c>
    </row>
    <row r="661" spans="1:8">
      <c r="A661" s="335" t="s">
        <v>1633</v>
      </c>
      <c r="B661" s="335">
        <v>10200</v>
      </c>
      <c r="C661" s="335" t="s">
        <v>895</v>
      </c>
      <c r="D661" s="336">
        <v>10200</v>
      </c>
      <c r="E661" s="335" t="s">
        <v>896</v>
      </c>
      <c r="F661" s="335" t="s">
        <v>862</v>
      </c>
      <c r="G661" s="335" t="s">
        <v>864</v>
      </c>
      <c r="H661" s="335">
        <v>5</v>
      </c>
    </row>
    <row r="662" spans="1:8">
      <c r="A662" s="335" t="s">
        <v>1634</v>
      </c>
      <c r="B662" s="335">
        <v>325000</v>
      </c>
      <c r="C662" s="335" t="s">
        <v>925</v>
      </c>
      <c r="D662" s="336">
        <v>5787.5729234188348</v>
      </c>
      <c r="E662" s="335" t="s">
        <v>932</v>
      </c>
      <c r="F662" s="335" t="s">
        <v>862</v>
      </c>
      <c r="G662" s="335" t="s">
        <v>864</v>
      </c>
      <c r="H662" s="335">
        <v>5</v>
      </c>
    </row>
    <row r="663" spans="1:8">
      <c r="A663" s="335" t="s">
        <v>1635</v>
      </c>
      <c r="B663" s="335">
        <v>105000</v>
      </c>
      <c r="C663" s="335" t="s">
        <v>895</v>
      </c>
      <c r="D663" s="336">
        <v>105000</v>
      </c>
      <c r="E663" s="335" t="s">
        <v>955</v>
      </c>
      <c r="F663" s="335" t="s">
        <v>868</v>
      </c>
      <c r="G663" s="335" t="s">
        <v>861</v>
      </c>
      <c r="H663" s="335">
        <v>15</v>
      </c>
    </row>
    <row r="664" spans="1:8">
      <c r="A664" s="335" t="s">
        <v>1636</v>
      </c>
      <c r="B664" s="335">
        <v>250000</v>
      </c>
      <c r="C664" s="335" t="s">
        <v>925</v>
      </c>
      <c r="D664" s="336">
        <v>4451.9791718606421</v>
      </c>
      <c r="E664" s="335" t="s">
        <v>909</v>
      </c>
      <c r="F664" s="335" t="s">
        <v>862</v>
      </c>
      <c r="G664" s="335" t="s">
        <v>864</v>
      </c>
      <c r="H664" s="335">
        <v>5</v>
      </c>
    </row>
    <row r="665" spans="1:8">
      <c r="A665" s="335" t="s">
        <v>1637</v>
      </c>
      <c r="B665" s="335">
        <v>470000</v>
      </c>
      <c r="C665" s="335" t="s">
        <v>925</v>
      </c>
      <c r="D665" s="336">
        <v>8369.7208430980063</v>
      </c>
      <c r="E665" s="335" t="s">
        <v>955</v>
      </c>
      <c r="F665" s="335" t="s">
        <v>862</v>
      </c>
      <c r="G665" s="335" t="s">
        <v>864</v>
      </c>
      <c r="H665" s="335">
        <v>4</v>
      </c>
    </row>
    <row r="666" spans="1:8">
      <c r="A666" s="335" t="s">
        <v>1638</v>
      </c>
      <c r="B666" s="335">
        <v>720000</v>
      </c>
      <c r="C666" s="335" t="s">
        <v>1211</v>
      </c>
      <c r="D666" s="336">
        <v>17067.637625607145</v>
      </c>
      <c r="E666" s="335" t="s">
        <v>909</v>
      </c>
      <c r="F666" s="335" t="s">
        <v>1212</v>
      </c>
      <c r="G666" s="335" t="s">
        <v>864</v>
      </c>
      <c r="H666" s="335">
        <v>9</v>
      </c>
    </row>
    <row r="667" spans="1:8">
      <c r="A667" s="335" t="s">
        <v>1639</v>
      </c>
      <c r="B667" s="335">
        <v>100000</v>
      </c>
      <c r="C667" s="335" t="s">
        <v>961</v>
      </c>
      <c r="D667" s="336">
        <v>101990.96564026357</v>
      </c>
      <c r="E667" s="335" t="s">
        <v>909</v>
      </c>
      <c r="F667" s="335" t="s">
        <v>857</v>
      </c>
      <c r="G667" s="335" t="s">
        <v>870</v>
      </c>
      <c r="H667" s="335">
        <v>20</v>
      </c>
    </row>
    <row r="668" spans="1:8">
      <c r="A668" s="335" t="s">
        <v>1640</v>
      </c>
      <c r="B668" s="335">
        <v>220000</v>
      </c>
      <c r="C668" s="335" t="s">
        <v>925</v>
      </c>
      <c r="D668" s="336">
        <v>3917.7416712373652</v>
      </c>
      <c r="E668" s="335" t="s">
        <v>896</v>
      </c>
      <c r="F668" s="335" t="s">
        <v>862</v>
      </c>
      <c r="G668" s="335" t="s">
        <v>864</v>
      </c>
      <c r="H668" s="335">
        <v>3</v>
      </c>
    </row>
    <row r="669" spans="1:8">
      <c r="A669" s="335" t="s">
        <v>1641</v>
      </c>
      <c r="B669" s="335">
        <v>52000</v>
      </c>
      <c r="C669" s="335" t="s">
        <v>895</v>
      </c>
      <c r="D669" s="336">
        <v>52000</v>
      </c>
      <c r="E669" s="335" t="s">
        <v>920</v>
      </c>
      <c r="F669" s="335" t="s">
        <v>868</v>
      </c>
      <c r="G669" s="335" t="s">
        <v>861</v>
      </c>
      <c r="H669" s="335">
        <v>18</v>
      </c>
    </row>
    <row r="670" spans="1:8">
      <c r="A670" s="335" t="s">
        <v>1642</v>
      </c>
      <c r="B670" s="335">
        <v>260000</v>
      </c>
      <c r="C670" s="335" t="s">
        <v>925</v>
      </c>
      <c r="D670" s="336">
        <v>4630.058338735068</v>
      </c>
      <c r="E670" s="335" t="s">
        <v>896</v>
      </c>
      <c r="F670" s="335" t="s">
        <v>862</v>
      </c>
      <c r="G670" s="335" t="s">
        <v>864</v>
      </c>
      <c r="H670" s="335">
        <v>2</v>
      </c>
    </row>
    <row r="671" spans="1:8">
      <c r="A671" s="335" t="s">
        <v>1643</v>
      </c>
      <c r="B671" s="335">
        <v>120000</v>
      </c>
      <c r="C671" s="335" t="s">
        <v>925</v>
      </c>
      <c r="D671" s="336">
        <v>2136.9500024931081</v>
      </c>
      <c r="E671" s="335" t="s">
        <v>896</v>
      </c>
      <c r="F671" s="335" t="s">
        <v>862</v>
      </c>
      <c r="G671" s="335" t="s">
        <v>864</v>
      </c>
      <c r="H671" s="335">
        <v>3</v>
      </c>
    </row>
    <row r="672" spans="1:8">
      <c r="A672" s="335" t="s">
        <v>1644</v>
      </c>
      <c r="B672" s="335">
        <v>13000</v>
      </c>
      <c r="C672" s="335" t="s">
        <v>895</v>
      </c>
      <c r="D672" s="336">
        <v>13000</v>
      </c>
      <c r="E672" s="335" t="s">
        <v>896</v>
      </c>
      <c r="F672" s="335" t="s">
        <v>862</v>
      </c>
      <c r="G672" s="335" t="s">
        <v>864</v>
      </c>
      <c r="H672" s="335">
        <v>4</v>
      </c>
    </row>
    <row r="673" spans="1:8">
      <c r="A673" s="335" t="s">
        <v>1645</v>
      </c>
      <c r="B673" s="335">
        <v>144000</v>
      </c>
      <c r="C673" s="335" t="s">
        <v>925</v>
      </c>
      <c r="D673" s="336">
        <v>2564.3400029917298</v>
      </c>
      <c r="E673" s="335" t="s">
        <v>909</v>
      </c>
      <c r="F673" s="335" t="s">
        <v>862</v>
      </c>
      <c r="G673" s="335" t="s">
        <v>864</v>
      </c>
      <c r="H673" s="335">
        <v>7</v>
      </c>
    </row>
    <row r="674" spans="1:8">
      <c r="A674" s="335" t="s">
        <v>1646</v>
      </c>
      <c r="B674" s="335">
        <v>1150000</v>
      </c>
      <c r="C674" s="335" t="s">
        <v>925</v>
      </c>
      <c r="D674" s="336">
        <v>20479.104190558952</v>
      </c>
      <c r="E674" s="335" t="s">
        <v>909</v>
      </c>
      <c r="F674" s="335" t="s">
        <v>862</v>
      </c>
      <c r="G674" s="335" t="s">
        <v>864</v>
      </c>
      <c r="H674" s="335">
        <v>7</v>
      </c>
    </row>
    <row r="675" spans="1:8">
      <c r="A675" s="335" t="s">
        <v>1647</v>
      </c>
      <c r="B675" s="335">
        <v>33500</v>
      </c>
      <c r="C675" s="335" t="s">
        <v>895</v>
      </c>
      <c r="D675" s="336">
        <v>33500</v>
      </c>
      <c r="E675" s="335" t="s">
        <v>918</v>
      </c>
      <c r="F675" s="335" t="s">
        <v>1000</v>
      </c>
      <c r="G675" s="335" t="s">
        <v>864</v>
      </c>
      <c r="H675" s="335">
        <v>10</v>
      </c>
    </row>
    <row r="676" spans="1:8">
      <c r="A676" s="335" t="s">
        <v>1648</v>
      </c>
      <c r="B676" s="335">
        <v>50000</v>
      </c>
      <c r="C676" s="335" t="s">
        <v>895</v>
      </c>
      <c r="D676" s="336">
        <v>50000</v>
      </c>
      <c r="E676" s="335" t="s">
        <v>909</v>
      </c>
      <c r="F676" s="335" t="s">
        <v>862</v>
      </c>
      <c r="G676" s="335" t="s">
        <v>864</v>
      </c>
      <c r="H676" s="335">
        <v>20</v>
      </c>
    </row>
    <row r="677" spans="1:8">
      <c r="A677" s="335" t="s">
        <v>1649</v>
      </c>
      <c r="B677" s="335">
        <v>300000</v>
      </c>
      <c r="C677" s="335" t="s">
        <v>925</v>
      </c>
      <c r="D677" s="336">
        <v>5342.3750062327708</v>
      </c>
      <c r="E677" s="335" t="s">
        <v>909</v>
      </c>
      <c r="F677" s="335" t="s">
        <v>862</v>
      </c>
      <c r="G677" s="335" t="s">
        <v>864</v>
      </c>
      <c r="H677" s="335">
        <v>3</v>
      </c>
    </row>
    <row r="678" spans="1:8">
      <c r="A678" s="335" t="s">
        <v>1650</v>
      </c>
      <c r="B678" s="335">
        <v>648000</v>
      </c>
      <c r="C678" s="335" t="s">
        <v>925</v>
      </c>
      <c r="D678" s="336">
        <v>11539.530013462785</v>
      </c>
      <c r="E678" s="335" t="s">
        <v>896</v>
      </c>
      <c r="F678" s="335" t="s">
        <v>862</v>
      </c>
      <c r="G678" s="335" t="s">
        <v>864</v>
      </c>
      <c r="H678" s="335">
        <v>2</v>
      </c>
    </row>
    <row r="679" spans="1:8">
      <c r="A679" s="335" t="s">
        <v>1651</v>
      </c>
      <c r="B679" s="335">
        <v>7000</v>
      </c>
      <c r="C679" s="335" t="s">
        <v>895</v>
      </c>
      <c r="D679" s="336">
        <v>7000</v>
      </c>
      <c r="E679" s="335" t="s">
        <v>909</v>
      </c>
      <c r="F679" s="335" t="s">
        <v>862</v>
      </c>
      <c r="G679" s="335" t="s">
        <v>864</v>
      </c>
      <c r="H679" s="335">
        <v>23</v>
      </c>
    </row>
    <row r="680" spans="1:8">
      <c r="A680" s="335" t="s">
        <v>1652</v>
      </c>
      <c r="B680" s="335">
        <v>380000</v>
      </c>
      <c r="C680" s="335" t="s">
        <v>925</v>
      </c>
      <c r="D680" s="336">
        <v>6767.0083412281756</v>
      </c>
      <c r="E680" s="335" t="s">
        <v>932</v>
      </c>
      <c r="F680" s="335" t="s">
        <v>862</v>
      </c>
      <c r="G680" s="335" t="s">
        <v>864</v>
      </c>
      <c r="H680" s="335">
        <v>6</v>
      </c>
    </row>
    <row r="681" spans="1:8">
      <c r="A681" s="335" t="s">
        <v>1653</v>
      </c>
      <c r="B681" s="335">
        <v>3000</v>
      </c>
      <c r="C681" s="335" t="s">
        <v>895</v>
      </c>
      <c r="D681" s="336">
        <v>3000</v>
      </c>
      <c r="E681" s="335" t="s">
        <v>955</v>
      </c>
      <c r="F681" s="335" t="s">
        <v>863</v>
      </c>
      <c r="G681" s="335" t="s">
        <v>864</v>
      </c>
      <c r="H681" s="335">
        <v>2</v>
      </c>
    </row>
    <row r="682" spans="1:8">
      <c r="A682" s="335" t="s">
        <v>1654</v>
      </c>
      <c r="B682" s="335">
        <v>250000</v>
      </c>
      <c r="C682" s="335" t="s">
        <v>925</v>
      </c>
      <c r="D682" s="336">
        <v>4451.9791718606421</v>
      </c>
      <c r="E682" s="335" t="s">
        <v>932</v>
      </c>
      <c r="F682" s="335" t="s">
        <v>862</v>
      </c>
      <c r="G682" s="335" t="s">
        <v>864</v>
      </c>
      <c r="H682" s="335">
        <v>4</v>
      </c>
    </row>
    <row r="683" spans="1:8">
      <c r="A683" s="335" t="s">
        <v>1655</v>
      </c>
      <c r="B683" s="335">
        <v>150000</v>
      </c>
      <c r="C683" s="335" t="s">
        <v>925</v>
      </c>
      <c r="D683" s="336">
        <v>2671.1875031163854</v>
      </c>
      <c r="E683" s="335" t="s">
        <v>1024</v>
      </c>
      <c r="F683" s="335" t="s">
        <v>862</v>
      </c>
      <c r="G683" s="335" t="s">
        <v>864</v>
      </c>
      <c r="H683" s="335">
        <v>5</v>
      </c>
    </row>
    <row r="684" spans="1:8">
      <c r="A684" s="335" t="s">
        <v>1656</v>
      </c>
      <c r="B684" s="335">
        <v>278400</v>
      </c>
      <c r="C684" s="335" t="s">
        <v>925</v>
      </c>
      <c r="D684" s="336">
        <v>4957.7240057840108</v>
      </c>
      <c r="E684" s="335" t="s">
        <v>909</v>
      </c>
      <c r="F684" s="335" t="s">
        <v>862</v>
      </c>
      <c r="G684" s="335" t="s">
        <v>864</v>
      </c>
      <c r="H684" s="335">
        <v>5</v>
      </c>
    </row>
    <row r="685" spans="1:8">
      <c r="A685" s="335" t="s">
        <v>1657</v>
      </c>
      <c r="B685" s="335">
        <v>180000</v>
      </c>
      <c r="C685" s="335" t="s">
        <v>925</v>
      </c>
      <c r="D685" s="336">
        <v>3205.4250037396623</v>
      </c>
      <c r="E685" s="335" t="s">
        <v>918</v>
      </c>
      <c r="F685" s="335" t="s">
        <v>862</v>
      </c>
      <c r="G685" s="335" t="s">
        <v>864</v>
      </c>
      <c r="H685" s="335">
        <v>14</v>
      </c>
    </row>
    <row r="686" spans="1:8">
      <c r="A686" s="335" t="s">
        <v>1658</v>
      </c>
      <c r="B686" s="335">
        <v>800000</v>
      </c>
      <c r="C686" s="335" t="s">
        <v>925</v>
      </c>
      <c r="D686" s="336">
        <v>14246.333349954055</v>
      </c>
      <c r="E686" s="335" t="s">
        <v>909</v>
      </c>
      <c r="F686" s="335" t="s">
        <v>862</v>
      </c>
      <c r="G686" s="335" t="s">
        <v>864</v>
      </c>
      <c r="H686" s="335">
        <v>7</v>
      </c>
    </row>
    <row r="687" spans="1:8">
      <c r="A687" s="335" t="s">
        <v>1659</v>
      </c>
      <c r="B687" s="335">
        <v>300000</v>
      </c>
      <c r="C687" s="335" t="s">
        <v>925</v>
      </c>
      <c r="D687" s="336">
        <v>5342.3750062327708</v>
      </c>
      <c r="E687" s="335" t="s">
        <v>896</v>
      </c>
      <c r="F687" s="335" t="s">
        <v>862</v>
      </c>
      <c r="G687" s="335" t="s">
        <v>864</v>
      </c>
      <c r="H687" s="335">
        <v>7</v>
      </c>
    </row>
    <row r="688" spans="1:8">
      <c r="A688" s="335" t="s">
        <v>1660</v>
      </c>
      <c r="B688" s="335">
        <v>370000</v>
      </c>
      <c r="C688" s="335" t="s">
        <v>925</v>
      </c>
      <c r="D688" s="336">
        <v>6588.9291743537506</v>
      </c>
      <c r="E688" s="335" t="s">
        <v>896</v>
      </c>
      <c r="F688" s="335" t="s">
        <v>862</v>
      </c>
      <c r="G688" s="335" t="s">
        <v>864</v>
      </c>
      <c r="H688" s="335">
        <v>2</v>
      </c>
    </row>
    <row r="689" spans="1:8">
      <c r="A689" s="335" t="s">
        <v>1661</v>
      </c>
      <c r="B689" s="335">
        <v>370000</v>
      </c>
      <c r="C689" s="335" t="s">
        <v>925</v>
      </c>
      <c r="D689" s="336">
        <v>6588.9291743537506</v>
      </c>
      <c r="E689" s="335" t="s">
        <v>896</v>
      </c>
      <c r="F689" s="335" t="s">
        <v>862</v>
      </c>
      <c r="G689" s="335" t="s">
        <v>864</v>
      </c>
      <c r="H689" s="335">
        <v>2</v>
      </c>
    </row>
    <row r="690" spans="1:8">
      <c r="A690" s="335" t="s">
        <v>1662</v>
      </c>
      <c r="B690" s="335">
        <v>35000</v>
      </c>
      <c r="C690" s="335" t="s">
        <v>895</v>
      </c>
      <c r="D690" s="336">
        <v>35000</v>
      </c>
      <c r="E690" s="335" t="s">
        <v>920</v>
      </c>
      <c r="F690" s="335" t="s">
        <v>868</v>
      </c>
      <c r="G690" s="335" t="s">
        <v>861</v>
      </c>
      <c r="H690" s="335">
        <v>10</v>
      </c>
    </row>
    <row r="691" spans="1:8">
      <c r="A691" s="335" t="s">
        <v>1663</v>
      </c>
      <c r="B691" s="335">
        <v>720000</v>
      </c>
      <c r="C691" s="335" t="s">
        <v>925</v>
      </c>
      <c r="D691" s="336">
        <v>12821.700014958649</v>
      </c>
      <c r="E691" s="335" t="s">
        <v>918</v>
      </c>
      <c r="F691" s="335" t="s">
        <v>862</v>
      </c>
      <c r="G691" s="335" t="s">
        <v>864</v>
      </c>
      <c r="H691" s="335">
        <v>4</v>
      </c>
    </row>
    <row r="692" spans="1:8">
      <c r="A692" s="335" t="s">
        <v>1664</v>
      </c>
      <c r="B692" s="335">
        <v>600000</v>
      </c>
      <c r="C692" s="335" t="s">
        <v>925</v>
      </c>
      <c r="D692" s="336">
        <v>10684.750012465542</v>
      </c>
      <c r="E692" s="335" t="s">
        <v>909</v>
      </c>
      <c r="F692" s="335" t="s">
        <v>862</v>
      </c>
      <c r="G692" s="335" t="s">
        <v>864</v>
      </c>
      <c r="H692" s="335">
        <v>2</v>
      </c>
    </row>
    <row r="693" spans="1:8">
      <c r="A693" s="335" t="s">
        <v>1665</v>
      </c>
      <c r="B693" s="335">
        <v>10000</v>
      </c>
      <c r="C693" s="335" t="s">
        <v>895</v>
      </c>
      <c r="D693" s="336">
        <v>10000</v>
      </c>
      <c r="E693" s="335" t="s">
        <v>909</v>
      </c>
      <c r="F693" s="335" t="s">
        <v>862</v>
      </c>
      <c r="G693" s="335" t="s">
        <v>864</v>
      </c>
      <c r="H693" s="335">
        <v>2</v>
      </c>
    </row>
    <row r="694" spans="1:8">
      <c r="A694" s="335" t="s">
        <v>1666</v>
      </c>
      <c r="B694" s="335">
        <v>120000</v>
      </c>
      <c r="C694" s="335" t="s">
        <v>925</v>
      </c>
      <c r="D694" s="336">
        <v>2136.9500024931081</v>
      </c>
      <c r="E694" s="335" t="s">
        <v>896</v>
      </c>
      <c r="F694" s="335" t="s">
        <v>862</v>
      </c>
      <c r="G694" s="335" t="s">
        <v>864</v>
      </c>
      <c r="H694" s="335">
        <v>0</v>
      </c>
    </row>
    <row r="695" spans="1:8">
      <c r="A695" s="335" t="s">
        <v>1667</v>
      </c>
      <c r="B695" s="335">
        <v>480000</v>
      </c>
      <c r="C695" s="335" t="s">
        <v>925</v>
      </c>
      <c r="D695" s="336">
        <v>8547.8000099724322</v>
      </c>
      <c r="E695" s="335" t="s">
        <v>896</v>
      </c>
      <c r="F695" s="335" t="s">
        <v>862</v>
      </c>
      <c r="G695" s="335" t="s">
        <v>864</v>
      </c>
      <c r="H695" s="335">
        <v>4</v>
      </c>
    </row>
    <row r="696" spans="1:8">
      <c r="A696" s="335" t="s">
        <v>1668</v>
      </c>
      <c r="B696" s="335">
        <v>450000</v>
      </c>
      <c r="C696" s="335" t="s">
        <v>925</v>
      </c>
      <c r="D696" s="336">
        <v>8013.5625093491553</v>
      </c>
      <c r="E696" s="335" t="s">
        <v>896</v>
      </c>
      <c r="F696" s="335" t="s">
        <v>862</v>
      </c>
      <c r="G696" s="335" t="s">
        <v>864</v>
      </c>
      <c r="H696" s="335">
        <v>8</v>
      </c>
    </row>
    <row r="697" spans="1:8">
      <c r="A697" s="335" t="s">
        <v>1669</v>
      </c>
      <c r="B697" s="335">
        <v>400000</v>
      </c>
      <c r="C697" s="335" t="s">
        <v>925</v>
      </c>
      <c r="D697" s="336">
        <v>7123.1666749770275</v>
      </c>
      <c r="E697" s="335" t="s">
        <v>955</v>
      </c>
      <c r="F697" s="335" t="s">
        <v>862</v>
      </c>
      <c r="G697" s="335" t="s">
        <v>864</v>
      </c>
      <c r="H697" s="335">
        <v>0</v>
      </c>
    </row>
    <row r="698" spans="1:8">
      <c r="A698" s="335" t="s">
        <v>1670</v>
      </c>
      <c r="B698" s="335">
        <v>2300000</v>
      </c>
      <c r="C698" s="335" t="s">
        <v>925</v>
      </c>
      <c r="D698" s="336">
        <v>40958.208381117904</v>
      </c>
      <c r="E698" s="335" t="s">
        <v>896</v>
      </c>
      <c r="F698" s="335" t="s">
        <v>862</v>
      </c>
      <c r="G698" s="335" t="s">
        <v>864</v>
      </c>
      <c r="H698" s="335">
        <v>5</v>
      </c>
    </row>
    <row r="699" spans="1:8">
      <c r="A699" s="335" t="s">
        <v>1671</v>
      </c>
      <c r="B699" s="335">
        <v>636000</v>
      </c>
      <c r="C699" s="335" t="s">
        <v>925</v>
      </c>
      <c r="D699" s="336">
        <v>11325.835013213473</v>
      </c>
      <c r="E699" s="335" t="s">
        <v>909</v>
      </c>
      <c r="F699" s="335" t="s">
        <v>862</v>
      </c>
      <c r="G699" s="335" t="s">
        <v>864</v>
      </c>
      <c r="H699" s="335">
        <v>2</v>
      </c>
    </row>
    <row r="700" spans="1:8">
      <c r="A700" s="335" t="s">
        <v>1672</v>
      </c>
      <c r="B700" s="335">
        <v>15000</v>
      </c>
      <c r="C700" s="335" t="s">
        <v>895</v>
      </c>
      <c r="D700" s="336">
        <v>15000</v>
      </c>
      <c r="E700" s="335" t="s">
        <v>918</v>
      </c>
      <c r="F700" s="335" t="s">
        <v>1673</v>
      </c>
      <c r="G700" s="335" t="s">
        <v>867</v>
      </c>
      <c r="H700" s="335">
        <v>2</v>
      </c>
    </row>
    <row r="701" spans="1:8">
      <c r="A701" s="335" t="s">
        <v>1674</v>
      </c>
      <c r="B701" s="335">
        <v>12000</v>
      </c>
      <c r="C701" s="335" t="s">
        <v>895</v>
      </c>
      <c r="D701" s="336">
        <v>12000</v>
      </c>
      <c r="E701" s="335" t="s">
        <v>896</v>
      </c>
      <c r="F701" s="335" t="s">
        <v>1000</v>
      </c>
      <c r="G701" s="335" t="s">
        <v>864</v>
      </c>
      <c r="H701" s="335">
        <v>12</v>
      </c>
    </row>
    <row r="702" spans="1:8">
      <c r="A702" s="335" t="s">
        <v>1675</v>
      </c>
      <c r="B702" s="335">
        <v>500000</v>
      </c>
      <c r="C702" s="335" t="s">
        <v>925</v>
      </c>
      <c r="D702" s="336">
        <v>8903.9583437212841</v>
      </c>
      <c r="E702" s="335" t="s">
        <v>932</v>
      </c>
      <c r="F702" s="335" t="s">
        <v>862</v>
      </c>
      <c r="G702" s="335" t="s">
        <v>864</v>
      </c>
      <c r="H702" s="335">
        <v>1</v>
      </c>
    </row>
    <row r="703" spans="1:8">
      <c r="A703" s="335" t="s">
        <v>1676</v>
      </c>
      <c r="B703" s="335">
        <v>500000</v>
      </c>
      <c r="C703" s="335" t="s">
        <v>925</v>
      </c>
      <c r="D703" s="336">
        <v>8903.9583437212841</v>
      </c>
      <c r="E703" s="335" t="s">
        <v>904</v>
      </c>
      <c r="F703" s="335" t="s">
        <v>862</v>
      </c>
      <c r="G703" s="335" t="s">
        <v>864</v>
      </c>
      <c r="H703" s="335">
        <v>2</v>
      </c>
    </row>
    <row r="704" spans="1:8">
      <c r="A704" s="335" t="s">
        <v>1677</v>
      </c>
      <c r="B704" s="335">
        <v>720000</v>
      </c>
      <c r="C704" s="335" t="s">
        <v>925</v>
      </c>
      <c r="D704" s="336">
        <v>12821.700014958649</v>
      </c>
      <c r="E704" s="335" t="s">
        <v>909</v>
      </c>
      <c r="F704" s="335" t="s">
        <v>862</v>
      </c>
      <c r="G704" s="335" t="s">
        <v>864</v>
      </c>
      <c r="H704" s="335">
        <v>10</v>
      </c>
    </row>
    <row r="705" spans="1:8">
      <c r="A705" s="335" t="s">
        <v>1678</v>
      </c>
      <c r="B705" s="335">
        <v>180000</v>
      </c>
      <c r="C705" s="335" t="s">
        <v>925</v>
      </c>
      <c r="D705" s="336">
        <v>3205.4250037396623</v>
      </c>
      <c r="E705" s="335" t="s">
        <v>909</v>
      </c>
      <c r="F705" s="335" t="s">
        <v>862</v>
      </c>
      <c r="G705" s="335" t="s">
        <v>864</v>
      </c>
      <c r="H705" s="335">
        <v>7</v>
      </c>
    </row>
    <row r="706" spans="1:8">
      <c r="A706" s="335" t="s">
        <v>1679</v>
      </c>
      <c r="B706" s="335">
        <v>375000</v>
      </c>
      <c r="C706" s="335" t="s">
        <v>925</v>
      </c>
      <c r="D706" s="336">
        <v>6677.9687577909626</v>
      </c>
      <c r="E706" s="335" t="s">
        <v>909</v>
      </c>
      <c r="F706" s="335" t="s">
        <v>862</v>
      </c>
      <c r="G706" s="335" t="s">
        <v>864</v>
      </c>
      <c r="H706" s="335">
        <v>6</v>
      </c>
    </row>
    <row r="707" spans="1:8">
      <c r="A707" s="335" t="s">
        <v>1680</v>
      </c>
      <c r="B707" s="335">
        <v>85000</v>
      </c>
      <c r="C707" s="335" t="s">
        <v>1527</v>
      </c>
      <c r="D707" s="336">
        <v>67794.987956419791</v>
      </c>
      <c r="E707" s="335" t="s">
        <v>909</v>
      </c>
      <c r="F707" s="335" t="s">
        <v>1490</v>
      </c>
      <c r="G707" s="335" t="s">
        <v>870</v>
      </c>
      <c r="H707" s="335">
        <v>15</v>
      </c>
    </row>
    <row r="708" spans="1:8">
      <c r="A708" s="335" t="s">
        <v>1681</v>
      </c>
      <c r="B708" s="335">
        <v>31250</v>
      </c>
      <c r="C708" s="335" t="s">
        <v>895</v>
      </c>
      <c r="D708" s="336">
        <v>31250</v>
      </c>
      <c r="E708" s="335" t="s">
        <v>909</v>
      </c>
      <c r="F708" s="335" t="s">
        <v>862</v>
      </c>
      <c r="G708" s="335" t="s">
        <v>864</v>
      </c>
      <c r="H708" s="335">
        <v>6</v>
      </c>
    </row>
    <row r="709" spans="1:8">
      <c r="A709" s="335" t="s">
        <v>1682</v>
      </c>
      <c r="B709" s="335">
        <v>204000</v>
      </c>
      <c r="C709" s="335" t="s">
        <v>917</v>
      </c>
      <c r="D709" s="336">
        <v>2165.2740982270229</v>
      </c>
      <c r="E709" s="335" t="s">
        <v>909</v>
      </c>
      <c r="F709" s="335" t="s">
        <v>902</v>
      </c>
      <c r="G709" s="335" t="s">
        <v>864</v>
      </c>
      <c r="H709" s="335">
        <v>2</v>
      </c>
    </row>
    <row r="710" spans="1:8">
      <c r="A710" s="335" t="s">
        <v>1683</v>
      </c>
      <c r="B710" s="335">
        <v>400000</v>
      </c>
      <c r="C710" s="335" t="s">
        <v>925</v>
      </c>
      <c r="D710" s="336">
        <v>7123.1666749770275</v>
      </c>
      <c r="E710" s="335" t="s">
        <v>932</v>
      </c>
      <c r="F710" s="335" t="s">
        <v>862</v>
      </c>
      <c r="G710" s="335" t="s">
        <v>864</v>
      </c>
      <c r="H710" s="335">
        <v>4</v>
      </c>
    </row>
    <row r="711" spans="1:8">
      <c r="A711" s="335" t="s">
        <v>1684</v>
      </c>
      <c r="B711" s="335">
        <v>130000</v>
      </c>
      <c r="C711" s="335" t="s">
        <v>895</v>
      </c>
      <c r="D711" s="336">
        <v>130000</v>
      </c>
      <c r="E711" s="335" t="s">
        <v>909</v>
      </c>
      <c r="F711" s="335" t="s">
        <v>857</v>
      </c>
      <c r="G711" s="335" t="s">
        <v>870</v>
      </c>
      <c r="H711" s="335">
        <v>3</v>
      </c>
    </row>
    <row r="712" spans="1:8">
      <c r="A712" s="335" t="s">
        <v>1685</v>
      </c>
      <c r="B712" s="335">
        <v>250000</v>
      </c>
      <c r="C712" s="335" t="s">
        <v>925</v>
      </c>
      <c r="D712" s="336">
        <v>4451.9791718606421</v>
      </c>
      <c r="E712" s="335" t="s">
        <v>909</v>
      </c>
      <c r="F712" s="335" t="s">
        <v>862</v>
      </c>
      <c r="G712" s="335" t="s">
        <v>864</v>
      </c>
      <c r="H712" s="335">
        <v>6</v>
      </c>
    </row>
    <row r="713" spans="1:8">
      <c r="A713" s="335" t="s">
        <v>1686</v>
      </c>
      <c r="B713" s="335">
        <v>9600</v>
      </c>
      <c r="C713" s="335" t="s">
        <v>895</v>
      </c>
      <c r="D713" s="336">
        <v>9600</v>
      </c>
      <c r="E713" s="335" t="s">
        <v>896</v>
      </c>
      <c r="F713" s="335" t="s">
        <v>933</v>
      </c>
      <c r="G713" s="335" t="s">
        <v>403</v>
      </c>
      <c r="H713" s="335">
        <v>2</v>
      </c>
    </row>
    <row r="714" spans="1:8">
      <c r="A714" s="335" t="s">
        <v>1687</v>
      </c>
      <c r="B714" s="335">
        <v>390000</v>
      </c>
      <c r="C714" s="335" t="s">
        <v>925</v>
      </c>
      <c r="D714" s="336">
        <v>6945.0875081026015</v>
      </c>
      <c r="E714" s="335" t="s">
        <v>896</v>
      </c>
      <c r="F714" s="335" t="s">
        <v>862</v>
      </c>
      <c r="G714" s="335" t="s">
        <v>864</v>
      </c>
      <c r="H714" s="335">
        <v>1</v>
      </c>
    </row>
    <row r="715" spans="1:8">
      <c r="A715" s="335" t="s">
        <v>1688</v>
      </c>
      <c r="B715" s="335">
        <v>600000</v>
      </c>
      <c r="C715" s="335" t="s">
        <v>925</v>
      </c>
      <c r="D715" s="336">
        <v>10684.750012465542</v>
      </c>
      <c r="E715" s="335" t="s">
        <v>918</v>
      </c>
      <c r="F715" s="335" t="s">
        <v>862</v>
      </c>
      <c r="G715" s="335" t="s">
        <v>864</v>
      </c>
      <c r="H715" s="335">
        <v>7</v>
      </c>
    </row>
    <row r="716" spans="1:8">
      <c r="A716" s="335" t="s">
        <v>1689</v>
      </c>
      <c r="B716" s="335">
        <v>480000</v>
      </c>
      <c r="C716" s="335" t="s">
        <v>925</v>
      </c>
      <c r="D716" s="336">
        <v>8547.8000099724322</v>
      </c>
      <c r="E716" s="335" t="s">
        <v>896</v>
      </c>
      <c r="F716" s="335" t="s">
        <v>862</v>
      </c>
      <c r="G716" s="335" t="s">
        <v>864</v>
      </c>
      <c r="H716" s="335">
        <v>4</v>
      </c>
    </row>
    <row r="717" spans="1:8">
      <c r="A717" s="335" t="s">
        <v>1690</v>
      </c>
      <c r="B717" s="335">
        <v>35000</v>
      </c>
      <c r="C717" s="335" t="s">
        <v>895</v>
      </c>
      <c r="D717" s="336">
        <v>35000</v>
      </c>
      <c r="E717" s="335" t="s">
        <v>896</v>
      </c>
      <c r="F717" s="335" t="s">
        <v>862</v>
      </c>
      <c r="G717" s="335" t="s">
        <v>864</v>
      </c>
      <c r="H717" s="335">
        <v>10</v>
      </c>
    </row>
    <row r="718" spans="1:8">
      <c r="A718" s="335" t="s">
        <v>1691</v>
      </c>
      <c r="B718" s="335">
        <v>1000000</v>
      </c>
      <c r="C718" s="335" t="s">
        <v>925</v>
      </c>
      <c r="D718" s="336">
        <v>17807.916687442568</v>
      </c>
      <c r="E718" s="335" t="s">
        <v>896</v>
      </c>
      <c r="F718" s="335" t="s">
        <v>862</v>
      </c>
      <c r="G718" s="335" t="s">
        <v>864</v>
      </c>
      <c r="H718" s="335">
        <v>12</v>
      </c>
    </row>
    <row r="719" spans="1:8">
      <c r="A719" s="335" t="s">
        <v>1692</v>
      </c>
      <c r="B719" s="335">
        <v>180000</v>
      </c>
      <c r="C719" s="335" t="s">
        <v>925</v>
      </c>
      <c r="D719" s="336">
        <v>3205.4250037396623</v>
      </c>
      <c r="E719" s="335" t="s">
        <v>918</v>
      </c>
      <c r="F719" s="335" t="s">
        <v>862</v>
      </c>
      <c r="G719" s="335" t="s">
        <v>864</v>
      </c>
      <c r="H719" s="335">
        <v>4</v>
      </c>
    </row>
    <row r="720" spans="1:8">
      <c r="A720" s="335" t="s">
        <v>1693</v>
      </c>
      <c r="B720" s="335">
        <v>60000</v>
      </c>
      <c r="C720" s="335" t="s">
        <v>895</v>
      </c>
      <c r="D720" s="336">
        <v>60000</v>
      </c>
      <c r="E720" s="335" t="s">
        <v>909</v>
      </c>
      <c r="F720" s="335" t="s">
        <v>948</v>
      </c>
      <c r="G720" s="335" t="s">
        <v>864</v>
      </c>
      <c r="H720" s="335">
        <v>10</v>
      </c>
    </row>
    <row r="721" spans="1:8">
      <c r="A721" s="335" t="s">
        <v>1694</v>
      </c>
      <c r="B721" s="335">
        <v>800000</v>
      </c>
      <c r="C721" s="335" t="s">
        <v>925</v>
      </c>
      <c r="D721" s="336">
        <v>14246.333349954055</v>
      </c>
      <c r="E721" s="335" t="s">
        <v>909</v>
      </c>
      <c r="F721" s="335" t="s">
        <v>862</v>
      </c>
      <c r="G721" s="335" t="s">
        <v>864</v>
      </c>
      <c r="H721" s="335">
        <v>13</v>
      </c>
    </row>
    <row r="722" spans="1:8">
      <c r="A722" s="335" t="s">
        <v>1695</v>
      </c>
      <c r="B722" s="335">
        <v>600000</v>
      </c>
      <c r="C722" s="335" t="s">
        <v>925</v>
      </c>
      <c r="D722" s="336">
        <v>10684.750012465542</v>
      </c>
      <c r="E722" s="335" t="s">
        <v>909</v>
      </c>
      <c r="F722" s="335" t="s">
        <v>862</v>
      </c>
      <c r="G722" s="335" t="s">
        <v>864</v>
      </c>
      <c r="H722" s="335">
        <v>8</v>
      </c>
    </row>
    <row r="723" spans="1:8">
      <c r="A723" s="335" t="s">
        <v>1696</v>
      </c>
      <c r="B723" s="335">
        <v>40000</v>
      </c>
      <c r="C723" s="335" t="s">
        <v>895</v>
      </c>
      <c r="D723" s="336">
        <v>40000</v>
      </c>
      <c r="E723" s="335" t="s">
        <v>909</v>
      </c>
      <c r="F723" s="335" t="s">
        <v>862</v>
      </c>
      <c r="G723" s="335" t="s">
        <v>864</v>
      </c>
      <c r="H723" s="335">
        <v>15</v>
      </c>
    </row>
    <row r="724" spans="1:8">
      <c r="A724" s="335" t="s">
        <v>1697</v>
      </c>
      <c r="B724" s="335">
        <v>5022</v>
      </c>
      <c r="C724" s="335" t="s">
        <v>895</v>
      </c>
      <c r="D724" s="336">
        <v>5022</v>
      </c>
      <c r="E724" s="335" t="s">
        <v>896</v>
      </c>
      <c r="F724" s="335" t="s">
        <v>902</v>
      </c>
      <c r="G724" s="335" t="s">
        <v>864</v>
      </c>
      <c r="H724" s="335">
        <v>15</v>
      </c>
    </row>
    <row r="725" spans="1:8">
      <c r="A725" s="335" t="s">
        <v>1698</v>
      </c>
      <c r="B725" s="335">
        <v>410000</v>
      </c>
      <c r="C725" s="335" t="s">
        <v>925</v>
      </c>
      <c r="D725" s="336">
        <v>7301.2458418514525</v>
      </c>
      <c r="E725" s="335" t="s">
        <v>896</v>
      </c>
      <c r="F725" s="335" t="s">
        <v>862</v>
      </c>
      <c r="G725" s="335" t="s">
        <v>864</v>
      </c>
      <c r="H725" s="335">
        <v>5</v>
      </c>
    </row>
    <row r="726" spans="1:8">
      <c r="A726" s="335" t="s">
        <v>1699</v>
      </c>
      <c r="B726" s="335">
        <v>120000</v>
      </c>
      <c r="C726" s="335" t="s">
        <v>1700</v>
      </c>
      <c r="D726" s="336">
        <v>19831.432821021317</v>
      </c>
      <c r="E726" s="335" t="s">
        <v>896</v>
      </c>
      <c r="F726" s="335" t="s">
        <v>1701</v>
      </c>
      <c r="G726" s="335" t="s">
        <v>403</v>
      </c>
      <c r="H726" s="335">
        <v>5</v>
      </c>
    </row>
    <row r="727" spans="1:8">
      <c r="A727" s="335" t="s">
        <v>1702</v>
      </c>
      <c r="B727" s="335">
        <v>600000</v>
      </c>
      <c r="C727" s="335" t="s">
        <v>925</v>
      </c>
      <c r="D727" s="336">
        <v>10684.750012465542</v>
      </c>
      <c r="E727" s="335" t="s">
        <v>909</v>
      </c>
      <c r="F727" s="335" t="s">
        <v>862</v>
      </c>
      <c r="G727" s="335" t="s">
        <v>864</v>
      </c>
      <c r="H727" s="335">
        <v>5</v>
      </c>
    </row>
    <row r="728" spans="1:8">
      <c r="A728" s="335" t="s">
        <v>1703</v>
      </c>
      <c r="B728" s="335">
        <v>4800</v>
      </c>
      <c r="C728" s="335" t="s">
        <v>895</v>
      </c>
      <c r="D728" s="336">
        <v>4800</v>
      </c>
      <c r="E728" s="335" t="s">
        <v>896</v>
      </c>
      <c r="F728" s="335" t="s">
        <v>860</v>
      </c>
      <c r="G728" s="335" t="s">
        <v>864</v>
      </c>
      <c r="H728" s="335">
        <v>2</v>
      </c>
    </row>
    <row r="729" spans="1:8">
      <c r="A729" s="335" t="s">
        <v>1704</v>
      </c>
      <c r="B729" s="335">
        <v>66000</v>
      </c>
      <c r="C729" s="335" t="s">
        <v>908</v>
      </c>
      <c r="D729" s="336">
        <v>83846.362973446114</v>
      </c>
      <c r="E729" s="335" t="s">
        <v>896</v>
      </c>
      <c r="F729" s="335" t="s">
        <v>910</v>
      </c>
      <c r="G729" s="335" t="s">
        <v>867</v>
      </c>
      <c r="H729" s="335">
        <v>7</v>
      </c>
    </row>
    <row r="730" spans="1:8">
      <c r="A730" s="335" t="s">
        <v>1705</v>
      </c>
      <c r="B730" s="335">
        <v>15000</v>
      </c>
      <c r="C730" s="335" t="s">
        <v>895</v>
      </c>
      <c r="D730" s="336">
        <v>15000</v>
      </c>
      <c r="E730" s="335" t="s">
        <v>898</v>
      </c>
      <c r="F730" s="335" t="s">
        <v>862</v>
      </c>
      <c r="G730" s="335" t="s">
        <v>864</v>
      </c>
      <c r="H730" s="335">
        <v>2</v>
      </c>
    </row>
    <row r="731" spans="1:8">
      <c r="A731" s="335" t="s">
        <v>1706</v>
      </c>
      <c r="B731" s="335">
        <v>10000</v>
      </c>
      <c r="C731" s="335" t="s">
        <v>895</v>
      </c>
      <c r="D731" s="336">
        <v>10000</v>
      </c>
      <c r="E731" s="335" t="s">
        <v>896</v>
      </c>
      <c r="F731" s="335" t="s">
        <v>862</v>
      </c>
      <c r="G731" s="335" t="s">
        <v>864</v>
      </c>
      <c r="H731" s="335">
        <v>12</v>
      </c>
    </row>
    <row r="732" spans="1:8">
      <c r="A732" s="335" t="s">
        <v>1707</v>
      </c>
      <c r="B732" s="335">
        <v>74000</v>
      </c>
      <c r="C732" s="335" t="s">
        <v>951</v>
      </c>
      <c r="D732" s="336">
        <v>116637.19213297902</v>
      </c>
      <c r="E732" s="335" t="s">
        <v>909</v>
      </c>
      <c r="F732" s="335" t="s">
        <v>865</v>
      </c>
      <c r="G732" s="335" t="s">
        <v>867</v>
      </c>
      <c r="H732" s="335">
        <v>5</v>
      </c>
    </row>
    <row r="733" spans="1:8">
      <c r="A733" s="335" t="s">
        <v>1708</v>
      </c>
      <c r="B733" s="335">
        <v>21798</v>
      </c>
      <c r="C733" s="335" t="s">
        <v>951</v>
      </c>
      <c r="D733" s="336">
        <v>34357.533974522659</v>
      </c>
      <c r="E733" s="335" t="s">
        <v>896</v>
      </c>
      <c r="F733" s="335" t="s">
        <v>865</v>
      </c>
      <c r="G733" s="335" t="s">
        <v>867</v>
      </c>
      <c r="H733" s="335">
        <v>2</v>
      </c>
    </row>
    <row r="734" spans="1:8">
      <c r="A734" s="335" t="s">
        <v>1709</v>
      </c>
      <c r="B734" s="335">
        <v>65000</v>
      </c>
      <c r="C734" s="335" t="s">
        <v>951</v>
      </c>
      <c r="D734" s="336">
        <v>102451.58768437347</v>
      </c>
      <c r="E734" s="335" t="s">
        <v>909</v>
      </c>
      <c r="F734" s="335" t="s">
        <v>865</v>
      </c>
      <c r="G734" s="335" t="s">
        <v>867</v>
      </c>
      <c r="H734" s="335">
        <v>15</v>
      </c>
    </row>
    <row r="735" spans="1:8">
      <c r="A735" s="335" t="s">
        <v>1710</v>
      </c>
      <c r="B735" s="335">
        <v>16000</v>
      </c>
      <c r="C735" s="335" t="s">
        <v>895</v>
      </c>
      <c r="D735" s="336">
        <v>16000</v>
      </c>
      <c r="E735" s="335" t="s">
        <v>904</v>
      </c>
      <c r="F735" s="335" t="s">
        <v>862</v>
      </c>
      <c r="G735" s="335" t="s">
        <v>864</v>
      </c>
      <c r="H735" s="335">
        <v>5</v>
      </c>
    </row>
    <row r="736" spans="1:8">
      <c r="A736" s="335" t="s">
        <v>1711</v>
      </c>
      <c r="B736" s="335">
        <v>6000</v>
      </c>
      <c r="C736" s="335" t="s">
        <v>895</v>
      </c>
      <c r="D736" s="336">
        <v>6000</v>
      </c>
      <c r="E736" s="335" t="s">
        <v>909</v>
      </c>
      <c r="F736" s="335" t="s">
        <v>862</v>
      </c>
      <c r="G736" s="335" t="s">
        <v>864</v>
      </c>
      <c r="H736" s="335">
        <v>6</v>
      </c>
    </row>
    <row r="737" spans="1:8">
      <c r="A737" s="335" t="s">
        <v>1712</v>
      </c>
      <c r="B737" s="335">
        <v>360000</v>
      </c>
      <c r="C737" s="335" t="s">
        <v>925</v>
      </c>
      <c r="D737" s="336">
        <v>6410.8500074793246</v>
      </c>
      <c r="E737" s="335" t="s">
        <v>909</v>
      </c>
      <c r="F737" s="335" t="s">
        <v>862</v>
      </c>
      <c r="G737" s="335" t="s">
        <v>864</v>
      </c>
      <c r="H737" s="335">
        <v>6</v>
      </c>
    </row>
    <row r="738" spans="1:8">
      <c r="A738" s="335" t="s">
        <v>1713</v>
      </c>
      <c r="B738" s="335">
        <v>36000</v>
      </c>
      <c r="C738" s="335" t="s">
        <v>895</v>
      </c>
      <c r="D738" s="336">
        <v>36000</v>
      </c>
      <c r="E738" s="335" t="s">
        <v>904</v>
      </c>
      <c r="F738" s="335" t="s">
        <v>1000</v>
      </c>
      <c r="G738" s="335" t="s">
        <v>864</v>
      </c>
      <c r="H738" s="335">
        <v>7</v>
      </c>
    </row>
    <row r="739" spans="1:8">
      <c r="A739" s="335" t="s">
        <v>1714</v>
      </c>
      <c r="B739" s="335">
        <v>20000</v>
      </c>
      <c r="C739" s="335" t="s">
        <v>895</v>
      </c>
      <c r="D739" s="336">
        <v>20000</v>
      </c>
      <c r="E739" s="335" t="s">
        <v>904</v>
      </c>
      <c r="F739" s="335" t="s">
        <v>862</v>
      </c>
      <c r="G739" s="335" t="s">
        <v>864</v>
      </c>
      <c r="H739" s="335">
        <v>7</v>
      </c>
    </row>
    <row r="740" spans="1:8">
      <c r="A740" s="335" t="s">
        <v>1715</v>
      </c>
      <c r="B740" s="335">
        <v>240000</v>
      </c>
      <c r="C740" s="335" t="s">
        <v>925</v>
      </c>
      <c r="D740" s="336">
        <v>4273.9000049862161</v>
      </c>
      <c r="E740" s="335" t="s">
        <v>918</v>
      </c>
      <c r="F740" s="335" t="s">
        <v>862</v>
      </c>
      <c r="G740" s="335" t="s">
        <v>864</v>
      </c>
      <c r="H740" s="335">
        <v>8</v>
      </c>
    </row>
    <row r="741" spans="1:8">
      <c r="A741" s="335" t="s">
        <v>1716</v>
      </c>
      <c r="B741" s="335">
        <v>24000</v>
      </c>
      <c r="C741" s="335" t="s">
        <v>951</v>
      </c>
      <c r="D741" s="336">
        <v>37828.278529614821</v>
      </c>
      <c r="E741" s="335" t="s">
        <v>920</v>
      </c>
      <c r="F741" s="335" t="s">
        <v>865</v>
      </c>
      <c r="G741" s="335" t="s">
        <v>867</v>
      </c>
      <c r="H741" s="335">
        <v>8</v>
      </c>
    </row>
    <row r="742" spans="1:8">
      <c r="A742" s="335" t="s">
        <v>1717</v>
      </c>
      <c r="B742" s="335">
        <v>11000</v>
      </c>
      <c r="C742" s="335" t="s">
        <v>895</v>
      </c>
      <c r="D742" s="336">
        <v>11000</v>
      </c>
      <c r="E742" s="335" t="s">
        <v>909</v>
      </c>
      <c r="F742" s="335" t="s">
        <v>1573</v>
      </c>
      <c r="G742" s="335" t="s">
        <v>864</v>
      </c>
      <c r="H742" s="335">
        <v>5</v>
      </c>
    </row>
    <row r="743" spans="1:8">
      <c r="A743" s="335" t="s">
        <v>1718</v>
      </c>
      <c r="B743" s="335">
        <v>8000</v>
      </c>
      <c r="C743" s="335" t="s">
        <v>895</v>
      </c>
      <c r="D743" s="336">
        <v>8000</v>
      </c>
      <c r="E743" s="335" t="s">
        <v>896</v>
      </c>
      <c r="F743" s="335" t="s">
        <v>862</v>
      </c>
      <c r="G743" s="335" t="s">
        <v>864</v>
      </c>
      <c r="H743" s="335">
        <v>6</v>
      </c>
    </row>
    <row r="744" spans="1:8">
      <c r="A744" s="335" t="s">
        <v>1719</v>
      </c>
      <c r="B744" s="335">
        <v>225000</v>
      </c>
      <c r="C744" s="335" t="s">
        <v>925</v>
      </c>
      <c r="D744" s="336">
        <v>4006.7812546745777</v>
      </c>
      <c r="E744" s="335" t="s">
        <v>932</v>
      </c>
      <c r="F744" s="335" t="s">
        <v>862</v>
      </c>
      <c r="G744" s="335" t="s">
        <v>864</v>
      </c>
      <c r="H744" s="335">
        <v>6</v>
      </c>
    </row>
    <row r="745" spans="1:8">
      <c r="A745" s="335" t="s">
        <v>1720</v>
      </c>
      <c r="B745" s="335">
        <v>1488000</v>
      </c>
      <c r="C745" s="335" t="s">
        <v>1721</v>
      </c>
      <c r="D745" s="336">
        <v>9171.0323574730355</v>
      </c>
      <c r="E745" s="335" t="s">
        <v>909</v>
      </c>
      <c r="F745" s="335" t="s">
        <v>1722</v>
      </c>
      <c r="G745" s="335" t="s">
        <v>403</v>
      </c>
      <c r="H745" s="335">
        <v>5</v>
      </c>
    </row>
    <row r="746" spans="1:8">
      <c r="A746" s="335" t="s">
        <v>1723</v>
      </c>
      <c r="B746" s="335">
        <v>240000</v>
      </c>
      <c r="C746" s="335" t="s">
        <v>925</v>
      </c>
      <c r="D746" s="336">
        <v>4273.9000049862161</v>
      </c>
      <c r="E746" s="335" t="s">
        <v>896</v>
      </c>
      <c r="F746" s="335" t="s">
        <v>862</v>
      </c>
      <c r="G746" s="335" t="s">
        <v>864</v>
      </c>
      <c r="H746" s="335">
        <v>20</v>
      </c>
    </row>
    <row r="747" spans="1:8">
      <c r="A747" s="335" t="s">
        <v>1724</v>
      </c>
      <c r="B747" s="335">
        <v>700000</v>
      </c>
      <c r="C747" s="335" t="s">
        <v>925</v>
      </c>
      <c r="D747" s="336">
        <v>12465.541681209797</v>
      </c>
      <c r="E747" s="335" t="s">
        <v>896</v>
      </c>
      <c r="F747" s="335" t="s">
        <v>862</v>
      </c>
      <c r="G747" s="335" t="s">
        <v>864</v>
      </c>
      <c r="H747" s="335">
        <v>5</v>
      </c>
    </row>
    <row r="748" spans="1:8">
      <c r="A748" s="335" t="s">
        <v>1725</v>
      </c>
      <c r="B748" s="335">
        <v>24000</v>
      </c>
      <c r="C748" s="335" t="s">
        <v>895</v>
      </c>
      <c r="D748" s="336">
        <v>24000</v>
      </c>
      <c r="E748" s="335" t="s">
        <v>896</v>
      </c>
      <c r="F748" s="335" t="s">
        <v>862</v>
      </c>
      <c r="G748" s="335" t="s">
        <v>864</v>
      </c>
      <c r="H748" s="335">
        <v>1</v>
      </c>
    </row>
    <row r="749" spans="1:8">
      <c r="A749" s="335" t="s">
        <v>1726</v>
      </c>
      <c r="B749" s="335">
        <v>20000</v>
      </c>
      <c r="C749" s="335" t="s">
        <v>895</v>
      </c>
      <c r="D749" s="336">
        <v>20000</v>
      </c>
      <c r="E749" s="335" t="s">
        <v>955</v>
      </c>
      <c r="F749" s="335" t="s">
        <v>1727</v>
      </c>
      <c r="G749" s="335" t="s">
        <v>867</v>
      </c>
      <c r="H749" s="335">
        <v>15</v>
      </c>
    </row>
    <row r="750" spans="1:8">
      <c r="A750" s="335" t="s">
        <v>1728</v>
      </c>
      <c r="B750" s="335">
        <v>62000</v>
      </c>
      <c r="C750" s="335" t="s">
        <v>895</v>
      </c>
      <c r="D750" s="336">
        <v>62000</v>
      </c>
      <c r="E750" s="335" t="s">
        <v>896</v>
      </c>
      <c r="F750" s="335" t="s">
        <v>868</v>
      </c>
      <c r="G750" s="335" t="s">
        <v>861</v>
      </c>
      <c r="H750" s="335">
        <v>20</v>
      </c>
    </row>
    <row r="751" spans="1:8">
      <c r="A751" s="335" t="s">
        <v>1729</v>
      </c>
      <c r="B751" s="335">
        <v>14960</v>
      </c>
      <c r="C751" s="335" t="s">
        <v>895</v>
      </c>
      <c r="D751" s="336">
        <v>14960</v>
      </c>
      <c r="E751" s="335" t="s">
        <v>898</v>
      </c>
      <c r="F751" s="335" t="s">
        <v>1006</v>
      </c>
      <c r="G751" s="335" t="s">
        <v>864</v>
      </c>
      <c r="H751" s="335">
        <v>2</v>
      </c>
    </row>
    <row r="752" spans="1:8">
      <c r="A752" s="335" t="s">
        <v>1730</v>
      </c>
      <c r="B752" s="335">
        <v>120000</v>
      </c>
      <c r="C752" s="335" t="s">
        <v>925</v>
      </c>
      <c r="D752" s="336">
        <v>2136.9500024931081</v>
      </c>
      <c r="E752" s="335" t="s">
        <v>918</v>
      </c>
      <c r="F752" s="335" t="s">
        <v>862</v>
      </c>
      <c r="G752" s="335" t="s">
        <v>864</v>
      </c>
      <c r="H752" s="335">
        <v>2</v>
      </c>
    </row>
    <row r="753" spans="1:8">
      <c r="A753" s="335" t="s">
        <v>1731</v>
      </c>
      <c r="B753" s="335">
        <v>30232</v>
      </c>
      <c r="C753" s="335" t="s">
        <v>895</v>
      </c>
      <c r="D753" s="336">
        <v>30232</v>
      </c>
      <c r="E753" s="335" t="s">
        <v>918</v>
      </c>
      <c r="F753" s="335" t="s">
        <v>868</v>
      </c>
      <c r="G753" s="335" t="s">
        <v>861</v>
      </c>
      <c r="H753" s="335">
        <v>5</v>
      </c>
    </row>
    <row r="754" spans="1:8">
      <c r="A754" s="335" t="s">
        <v>1732</v>
      </c>
      <c r="B754" s="335">
        <v>41000</v>
      </c>
      <c r="C754" s="335" t="s">
        <v>895</v>
      </c>
      <c r="D754" s="336">
        <v>41000</v>
      </c>
      <c r="E754" s="335" t="s">
        <v>896</v>
      </c>
      <c r="F754" s="335" t="s">
        <v>868</v>
      </c>
      <c r="G754" s="335" t="s">
        <v>861</v>
      </c>
      <c r="H754" s="335">
        <v>4</v>
      </c>
    </row>
    <row r="755" spans="1:8">
      <c r="A755" s="335" t="s">
        <v>1733</v>
      </c>
      <c r="B755" s="335">
        <v>95000</v>
      </c>
      <c r="C755" s="335" t="s">
        <v>961</v>
      </c>
      <c r="D755" s="336">
        <v>96891.417358250401</v>
      </c>
      <c r="E755" s="335" t="s">
        <v>896</v>
      </c>
      <c r="F755" s="335" t="s">
        <v>857</v>
      </c>
      <c r="G755" s="335" t="s">
        <v>870</v>
      </c>
      <c r="H755" s="335">
        <v>11</v>
      </c>
    </row>
    <row r="756" spans="1:8">
      <c r="A756" s="335" t="s">
        <v>1734</v>
      </c>
      <c r="B756" s="335">
        <v>1200000</v>
      </c>
      <c r="C756" s="335" t="s">
        <v>925</v>
      </c>
      <c r="D756" s="336">
        <v>21369.500024931083</v>
      </c>
      <c r="E756" s="335" t="s">
        <v>909</v>
      </c>
      <c r="F756" s="335" t="s">
        <v>862</v>
      </c>
      <c r="G756" s="335" t="s">
        <v>864</v>
      </c>
      <c r="H756" s="335">
        <v>14</v>
      </c>
    </row>
    <row r="757" spans="1:8">
      <c r="A757" s="335" t="s">
        <v>1735</v>
      </c>
      <c r="B757" s="335">
        <v>205000</v>
      </c>
      <c r="C757" s="335" t="s">
        <v>925</v>
      </c>
      <c r="D757" s="336">
        <v>3650.6229209257262</v>
      </c>
      <c r="E757" s="335" t="s">
        <v>918</v>
      </c>
      <c r="F757" s="335" t="s">
        <v>862</v>
      </c>
      <c r="G757" s="335" t="s">
        <v>864</v>
      </c>
      <c r="H757" s="335">
        <v>10</v>
      </c>
    </row>
    <row r="758" spans="1:8">
      <c r="A758" s="335" t="s">
        <v>1736</v>
      </c>
      <c r="B758" s="335">
        <v>19068</v>
      </c>
      <c r="C758" s="335" t="s">
        <v>895</v>
      </c>
      <c r="D758" s="336">
        <v>19068</v>
      </c>
      <c r="E758" s="335" t="s">
        <v>918</v>
      </c>
      <c r="F758" s="335" t="s">
        <v>1212</v>
      </c>
      <c r="G758" s="335" t="s">
        <v>864</v>
      </c>
      <c r="H758" s="335">
        <v>20</v>
      </c>
    </row>
    <row r="759" spans="1:8">
      <c r="A759" s="335" t="s">
        <v>1737</v>
      </c>
      <c r="B759" s="335">
        <v>300000</v>
      </c>
      <c r="C759" s="335" t="s">
        <v>925</v>
      </c>
      <c r="D759" s="336">
        <v>5342.3750062327708</v>
      </c>
      <c r="E759" s="335" t="s">
        <v>898</v>
      </c>
      <c r="F759" s="335" t="s">
        <v>862</v>
      </c>
      <c r="G759" s="335" t="s">
        <v>864</v>
      </c>
      <c r="H759" s="335">
        <v>4</v>
      </c>
    </row>
    <row r="760" spans="1:8">
      <c r="A760" s="335" t="s">
        <v>1738</v>
      </c>
      <c r="B760" s="335">
        <v>48000</v>
      </c>
      <c r="C760" s="335" t="s">
        <v>895</v>
      </c>
      <c r="D760" s="336">
        <v>48000</v>
      </c>
      <c r="E760" s="335" t="s">
        <v>955</v>
      </c>
      <c r="F760" s="335" t="s">
        <v>1144</v>
      </c>
      <c r="G760" s="335" t="s">
        <v>864</v>
      </c>
      <c r="H760" s="335">
        <v>3</v>
      </c>
    </row>
    <row r="761" spans="1:8">
      <c r="A761" s="335" t="s">
        <v>1739</v>
      </c>
      <c r="B761" s="335">
        <v>220000</v>
      </c>
      <c r="C761" s="335" t="s">
        <v>925</v>
      </c>
      <c r="D761" s="336">
        <v>3917.7416712373652</v>
      </c>
      <c r="E761" s="335" t="s">
        <v>904</v>
      </c>
      <c r="F761" s="335" t="s">
        <v>862</v>
      </c>
      <c r="G761" s="335" t="s">
        <v>864</v>
      </c>
      <c r="H761" s="335">
        <v>2</v>
      </c>
    </row>
    <row r="762" spans="1:8">
      <c r="A762" s="335" t="s">
        <v>1740</v>
      </c>
      <c r="B762" s="335">
        <v>13500</v>
      </c>
      <c r="C762" s="335" t="s">
        <v>895</v>
      </c>
      <c r="D762" s="336">
        <v>13500</v>
      </c>
      <c r="E762" s="335" t="s">
        <v>932</v>
      </c>
      <c r="F762" s="335" t="s">
        <v>862</v>
      </c>
      <c r="G762" s="335" t="s">
        <v>864</v>
      </c>
      <c r="H762" s="335">
        <v>3</v>
      </c>
    </row>
    <row r="763" spans="1:8">
      <c r="A763" s="335" t="s">
        <v>1741</v>
      </c>
      <c r="B763" s="335">
        <v>45000</v>
      </c>
      <c r="C763" s="335" t="s">
        <v>895</v>
      </c>
      <c r="D763" s="336">
        <v>45000</v>
      </c>
      <c r="E763" s="335" t="s">
        <v>909</v>
      </c>
      <c r="F763" s="335" t="s">
        <v>862</v>
      </c>
      <c r="G763" s="335" t="s">
        <v>864</v>
      </c>
      <c r="H763" s="335">
        <v>15</v>
      </c>
    </row>
    <row r="764" spans="1:8">
      <c r="A764" s="335" t="s">
        <v>1742</v>
      </c>
      <c r="B764" s="335">
        <v>55000</v>
      </c>
      <c r="C764" s="335" t="s">
        <v>908</v>
      </c>
      <c r="D764" s="336">
        <v>69871.969144538423</v>
      </c>
      <c r="E764" s="335" t="s">
        <v>1434</v>
      </c>
      <c r="F764" s="335" t="s">
        <v>1743</v>
      </c>
      <c r="G764" s="335" t="s">
        <v>867</v>
      </c>
      <c r="H764" s="335">
        <v>18</v>
      </c>
    </row>
    <row r="765" spans="1:8">
      <c r="A765" s="335" t="s">
        <v>1744</v>
      </c>
      <c r="B765" s="335">
        <v>480000</v>
      </c>
      <c r="C765" s="335" t="s">
        <v>925</v>
      </c>
      <c r="D765" s="336">
        <v>8547.8000099724322</v>
      </c>
      <c r="E765" s="335" t="s">
        <v>909</v>
      </c>
      <c r="F765" s="335" t="s">
        <v>862</v>
      </c>
      <c r="G765" s="335" t="s">
        <v>864</v>
      </c>
      <c r="H765" s="335">
        <v>11</v>
      </c>
    </row>
    <row r="766" spans="1:8">
      <c r="A766" s="335" t="s">
        <v>1745</v>
      </c>
      <c r="B766" s="335">
        <v>33600</v>
      </c>
      <c r="C766" s="335" t="s">
        <v>1224</v>
      </c>
      <c r="D766" s="336">
        <v>9146.5655463031271</v>
      </c>
      <c r="E766" s="335" t="s">
        <v>918</v>
      </c>
      <c r="F766" s="335" t="s">
        <v>1000</v>
      </c>
      <c r="G766" s="335" t="s">
        <v>864</v>
      </c>
      <c r="H766" s="335">
        <v>7</v>
      </c>
    </row>
    <row r="767" spans="1:8">
      <c r="A767" s="335" t="s">
        <v>1746</v>
      </c>
      <c r="B767" s="335">
        <v>570000</v>
      </c>
      <c r="C767" s="335" t="s">
        <v>925</v>
      </c>
      <c r="D767" s="336">
        <v>10150.512511842264</v>
      </c>
      <c r="E767" s="335" t="s">
        <v>896</v>
      </c>
      <c r="F767" s="335" t="s">
        <v>862</v>
      </c>
      <c r="G767" s="335" t="s">
        <v>864</v>
      </c>
      <c r="H767" s="335">
        <v>3</v>
      </c>
    </row>
    <row r="768" spans="1:8">
      <c r="A768" s="335" t="s">
        <v>1747</v>
      </c>
      <c r="B768" s="335">
        <v>636000</v>
      </c>
      <c r="C768" s="335" t="s">
        <v>925</v>
      </c>
      <c r="D768" s="336">
        <v>11325.835013213473</v>
      </c>
      <c r="E768" s="335" t="s">
        <v>909</v>
      </c>
      <c r="F768" s="335" t="s">
        <v>862</v>
      </c>
      <c r="G768" s="335" t="s">
        <v>864</v>
      </c>
      <c r="H768" s="335">
        <v>7</v>
      </c>
    </row>
    <row r="769" spans="1:8">
      <c r="A769" s="335" t="s">
        <v>1748</v>
      </c>
      <c r="B769" s="335">
        <v>180000</v>
      </c>
      <c r="C769" s="335" t="s">
        <v>917</v>
      </c>
      <c r="D769" s="336">
        <v>1910.5359690238436</v>
      </c>
      <c r="E769" s="335" t="s">
        <v>932</v>
      </c>
      <c r="F769" s="335" t="s">
        <v>902</v>
      </c>
      <c r="G769" s="335" t="s">
        <v>864</v>
      </c>
      <c r="H769" s="335">
        <v>7</v>
      </c>
    </row>
    <row r="770" spans="1:8">
      <c r="A770" s="335" t="s">
        <v>1749</v>
      </c>
      <c r="B770" s="335">
        <v>36000</v>
      </c>
      <c r="C770" s="335" t="s">
        <v>895</v>
      </c>
      <c r="D770" s="336">
        <v>36000</v>
      </c>
      <c r="E770" s="335" t="s">
        <v>909</v>
      </c>
      <c r="F770" s="335" t="s">
        <v>857</v>
      </c>
      <c r="G770" s="335" t="s">
        <v>870</v>
      </c>
      <c r="H770" s="335">
        <v>12</v>
      </c>
    </row>
    <row r="771" spans="1:8">
      <c r="A771" s="335" t="s">
        <v>1750</v>
      </c>
      <c r="B771" s="335">
        <v>2250000</v>
      </c>
      <c r="C771" s="335" t="s">
        <v>925</v>
      </c>
      <c r="D771" s="336">
        <v>40067.812546745779</v>
      </c>
      <c r="E771" s="335" t="s">
        <v>918</v>
      </c>
      <c r="F771" s="335" t="s">
        <v>862</v>
      </c>
      <c r="G771" s="335" t="s">
        <v>864</v>
      </c>
      <c r="H771" s="335">
        <v>5</v>
      </c>
    </row>
    <row r="772" spans="1:8">
      <c r="A772" s="335" t="s">
        <v>1751</v>
      </c>
      <c r="B772" s="335">
        <v>16000</v>
      </c>
      <c r="C772" s="335" t="s">
        <v>895</v>
      </c>
      <c r="D772" s="336">
        <v>16000</v>
      </c>
      <c r="E772" s="335" t="s">
        <v>932</v>
      </c>
      <c r="F772" s="335" t="s">
        <v>862</v>
      </c>
      <c r="G772" s="335" t="s">
        <v>864</v>
      </c>
      <c r="H772" s="335">
        <v>1</v>
      </c>
    </row>
    <row r="773" spans="1:8">
      <c r="A773" s="335" t="s">
        <v>1752</v>
      </c>
      <c r="B773" s="335">
        <v>240000</v>
      </c>
      <c r="C773" s="335" t="s">
        <v>925</v>
      </c>
      <c r="D773" s="336">
        <v>4273.9000049862161</v>
      </c>
      <c r="E773" s="335" t="s">
        <v>896</v>
      </c>
      <c r="F773" s="335" t="s">
        <v>862</v>
      </c>
      <c r="G773" s="335" t="s">
        <v>864</v>
      </c>
      <c r="H773" s="335">
        <v>4</v>
      </c>
    </row>
    <row r="774" spans="1:8">
      <c r="A774" s="335" t="s">
        <v>1753</v>
      </c>
      <c r="B774" s="335">
        <v>400000</v>
      </c>
      <c r="C774" s="335" t="s">
        <v>925</v>
      </c>
      <c r="D774" s="336">
        <v>7123.1666749770275</v>
      </c>
      <c r="E774" s="335" t="s">
        <v>909</v>
      </c>
      <c r="F774" s="335" t="s">
        <v>862</v>
      </c>
      <c r="G774" s="335" t="s">
        <v>864</v>
      </c>
      <c r="H774" s="335">
        <v>7</v>
      </c>
    </row>
    <row r="775" spans="1:8">
      <c r="A775" s="335" t="s">
        <v>1754</v>
      </c>
      <c r="B775" s="335">
        <v>10000</v>
      </c>
      <c r="C775" s="335" t="s">
        <v>895</v>
      </c>
      <c r="D775" s="336">
        <v>10000</v>
      </c>
      <c r="E775" s="335" t="s">
        <v>909</v>
      </c>
      <c r="F775" s="335" t="s">
        <v>862</v>
      </c>
      <c r="G775" s="335" t="s">
        <v>864</v>
      </c>
      <c r="H775" s="335">
        <v>12</v>
      </c>
    </row>
    <row r="776" spans="1:8">
      <c r="A776" s="335" t="s">
        <v>1755</v>
      </c>
      <c r="B776" s="335">
        <v>66000</v>
      </c>
      <c r="C776" s="335" t="s">
        <v>964</v>
      </c>
      <c r="D776" s="336">
        <v>64901.860520001574</v>
      </c>
      <c r="E776" s="335" t="s">
        <v>896</v>
      </c>
      <c r="F776" s="335" t="s">
        <v>859</v>
      </c>
      <c r="G776" s="335" t="s">
        <v>861</v>
      </c>
      <c r="H776" s="335">
        <v>20</v>
      </c>
    </row>
    <row r="777" spans="1:8">
      <c r="A777" s="335" t="s">
        <v>1756</v>
      </c>
      <c r="B777" s="335">
        <v>65000</v>
      </c>
      <c r="C777" s="335" t="s">
        <v>895</v>
      </c>
      <c r="D777" s="336">
        <v>65000</v>
      </c>
      <c r="E777" s="335" t="s">
        <v>896</v>
      </c>
      <c r="F777" s="335" t="s">
        <v>868</v>
      </c>
      <c r="G777" s="335" t="s">
        <v>861</v>
      </c>
      <c r="H777" s="335">
        <v>10</v>
      </c>
    </row>
    <row r="778" spans="1:8">
      <c r="A778" s="335" t="s">
        <v>1757</v>
      </c>
      <c r="B778" s="335">
        <v>450000</v>
      </c>
      <c r="C778" s="335" t="s">
        <v>925</v>
      </c>
      <c r="D778" s="336">
        <v>8013.5625093491553</v>
      </c>
      <c r="E778" s="335" t="s">
        <v>909</v>
      </c>
      <c r="F778" s="335" t="s">
        <v>862</v>
      </c>
      <c r="G778" s="335" t="s">
        <v>864</v>
      </c>
      <c r="H778" s="335">
        <v>2</v>
      </c>
    </row>
    <row r="779" spans="1:8">
      <c r="A779" s="335" t="s">
        <v>1758</v>
      </c>
      <c r="B779" s="335">
        <v>100000</v>
      </c>
      <c r="C779" s="335" t="s">
        <v>964</v>
      </c>
      <c r="D779" s="336">
        <v>98336.152303032693</v>
      </c>
      <c r="E779" s="335" t="s">
        <v>1147</v>
      </c>
      <c r="F779" s="335" t="s">
        <v>859</v>
      </c>
      <c r="G779" s="335" t="s">
        <v>861</v>
      </c>
      <c r="H779" s="335">
        <v>5</v>
      </c>
    </row>
    <row r="780" spans="1:8">
      <c r="A780" s="335" t="s">
        <v>1759</v>
      </c>
      <c r="B780" s="335">
        <v>150000</v>
      </c>
      <c r="C780" s="335" t="s">
        <v>925</v>
      </c>
      <c r="D780" s="336">
        <v>2671.1875031163854</v>
      </c>
      <c r="E780" s="335" t="s">
        <v>896</v>
      </c>
      <c r="F780" s="335" t="s">
        <v>862</v>
      </c>
      <c r="G780" s="335" t="s">
        <v>864</v>
      </c>
      <c r="H780" s="335">
        <v>2</v>
      </c>
    </row>
    <row r="781" spans="1:8">
      <c r="A781" s="335" t="s">
        <v>1760</v>
      </c>
      <c r="B781" s="335">
        <v>96000</v>
      </c>
      <c r="C781" s="335" t="s">
        <v>895</v>
      </c>
      <c r="D781" s="336">
        <v>96000</v>
      </c>
      <c r="E781" s="335" t="s">
        <v>932</v>
      </c>
      <c r="F781" s="335" t="s">
        <v>862</v>
      </c>
      <c r="G781" s="335" t="s">
        <v>864</v>
      </c>
      <c r="H781" s="335">
        <v>8</v>
      </c>
    </row>
    <row r="782" spans="1:8">
      <c r="A782" s="335" t="s">
        <v>1761</v>
      </c>
      <c r="B782" s="335">
        <v>1152000</v>
      </c>
      <c r="C782" s="335" t="s">
        <v>925</v>
      </c>
      <c r="D782" s="336">
        <v>20514.720023933838</v>
      </c>
      <c r="E782" s="335" t="s">
        <v>918</v>
      </c>
      <c r="F782" s="335" t="s">
        <v>862</v>
      </c>
      <c r="G782" s="335" t="s">
        <v>864</v>
      </c>
      <c r="H782" s="335">
        <v>6</v>
      </c>
    </row>
    <row r="783" spans="1:8">
      <c r="A783" s="335" t="s">
        <v>1762</v>
      </c>
      <c r="B783" s="335">
        <v>15000</v>
      </c>
      <c r="C783" s="335" t="s">
        <v>908</v>
      </c>
      <c r="D783" s="336">
        <v>19055.991584874118</v>
      </c>
      <c r="E783" s="335" t="s">
        <v>896</v>
      </c>
      <c r="F783" s="335" t="s">
        <v>1461</v>
      </c>
      <c r="G783" s="335" t="s">
        <v>867</v>
      </c>
      <c r="H783" s="335">
        <v>10</v>
      </c>
    </row>
    <row r="784" spans="1:8">
      <c r="A784" s="335" t="s">
        <v>1763</v>
      </c>
      <c r="B784" s="335">
        <v>65000</v>
      </c>
      <c r="C784" s="335" t="s">
        <v>961</v>
      </c>
      <c r="D784" s="336">
        <v>66294.12766617132</v>
      </c>
      <c r="E784" s="335" t="s">
        <v>896</v>
      </c>
      <c r="F784" s="335" t="s">
        <v>857</v>
      </c>
      <c r="G784" s="335" t="s">
        <v>870</v>
      </c>
      <c r="H784" s="335">
        <v>10</v>
      </c>
    </row>
    <row r="785" spans="1:8">
      <c r="A785" s="335" t="s">
        <v>1764</v>
      </c>
      <c r="B785" s="335">
        <v>377000</v>
      </c>
      <c r="C785" s="335" t="s">
        <v>925</v>
      </c>
      <c r="D785" s="336">
        <v>6713.584591165848</v>
      </c>
      <c r="E785" s="335" t="s">
        <v>896</v>
      </c>
      <c r="F785" s="335" t="s">
        <v>862</v>
      </c>
      <c r="G785" s="335" t="s">
        <v>864</v>
      </c>
      <c r="H785" s="335">
        <v>7</v>
      </c>
    </row>
    <row r="786" spans="1:8">
      <c r="A786" s="335" t="s">
        <v>1765</v>
      </c>
      <c r="B786" s="335">
        <v>29000</v>
      </c>
      <c r="C786" s="335" t="s">
        <v>951</v>
      </c>
      <c r="D786" s="336">
        <v>45709.169889951241</v>
      </c>
      <c r="E786" s="335" t="s">
        <v>932</v>
      </c>
      <c r="F786" s="335" t="s">
        <v>865</v>
      </c>
      <c r="G786" s="335" t="s">
        <v>867</v>
      </c>
      <c r="H786" s="335">
        <v>15</v>
      </c>
    </row>
    <row r="787" spans="1:8">
      <c r="A787" s="335" t="s">
        <v>1766</v>
      </c>
      <c r="B787" s="335">
        <v>48500</v>
      </c>
      <c r="C787" s="335" t="s">
        <v>895</v>
      </c>
      <c r="D787" s="336">
        <v>48500</v>
      </c>
      <c r="E787" s="335" t="s">
        <v>909</v>
      </c>
      <c r="F787" s="335" t="s">
        <v>868</v>
      </c>
      <c r="G787" s="335" t="s">
        <v>861</v>
      </c>
      <c r="H787" s="335">
        <v>10</v>
      </c>
    </row>
    <row r="788" spans="1:8">
      <c r="A788" s="335" t="s">
        <v>1767</v>
      </c>
      <c r="B788" s="335">
        <v>600000</v>
      </c>
      <c r="C788" s="335" t="s">
        <v>925</v>
      </c>
      <c r="D788" s="336">
        <v>10684.750012465542</v>
      </c>
      <c r="E788" s="335" t="s">
        <v>896</v>
      </c>
      <c r="F788" s="335" t="s">
        <v>862</v>
      </c>
      <c r="G788" s="335" t="s">
        <v>864</v>
      </c>
      <c r="H788" s="335">
        <v>4</v>
      </c>
    </row>
    <row r="789" spans="1:8">
      <c r="A789" s="335" t="s">
        <v>1768</v>
      </c>
      <c r="B789" s="335">
        <v>33900</v>
      </c>
      <c r="C789" s="335" t="s">
        <v>895</v>
      </c>
      <c r="D789" s="336">
        <v>33900</v>
      </c>
      <c r="E789" s="335" t="s">
        <v>896</v>
      </c>
      <c r="F789" s="335" t="s">
        <v>868</v>
      </c>
      <c r="G789" s="335" t="s">
        <v>861</v>
      </c>
      <c r="H789" s="335">
        <v>10</v>
      </c>
    </row>
    <row r="790" spans="1:8">
      <c r="A790" s="335" t="s">
        <v>1769</v>
      </c>
      <c r="B790" s="335">
        <v>900000</v>
      </c>
      <c r="C790" s="335" t="s">
        <v>1438</v>
      </c>
      <c r="D790" s="336">
        <v>109729.60187662003</v>
      </c>
      <c r="E790" s="335" t="s">
        <v>896</v>
      </c>
      <c r="F790" s="335" t="s">
        <v>933</v>
      </c>
      <c r="G790" s="335" t="s">
        <v>403</v>
      </c>
      <c r="H790" s="335">
        <v>40</v>
      </c>
    </row>
    <row r="791" spans="1:8">
      <c r="A791" s="335" t="s">
        <v>1770</v>
      </c>
      <c r="B791" s="335">
        <v>850000</v>
      </c>
      <c r="C791" s="335" t="s">
        <v>925</v>
      </c>
      <c r="D791" s="336">
        <v>15136.729184326183</v>
      </c>
      <c r="E791" s="335" t="s">
        <v>896</v>
      </c>
      <c r="F791" s="335" t="s">
        <v>862</v>
      </c>
      <c r="G791" s="335" t="s">
        <v>864</v>
      </c>
      <c r="H791" s="335">
        <v>2</v>
      </c>
    </row>
    <row r="792" spans="1:8">
      <c r="A792" s="335" t="s">
        <v>1771</v>
      </c>
      <c r="B792" s="335">
        <v>85000</v>
      </c>
      <c r="C792" s="335" t="s">
        <v>895</v>
      </c>
      <c r="D792" s="336">
        <v>85000</v>
      </c>
      <c r="E792" s="335" t="s">
        <v>1434</v>
      </c>
      <c r="F792" s="335" t="s">
        <v>868</v>
      </c>
      <c r="G792" s="335" t="s">
        <v>861</v>
      </c>
      <c r="H792" s="335">
        <v>15</v>
      </c>
    </row>
    <row r="793" spans="1:8">
      <c r="A793" s="335" t="s">
        <v>1772</v>
      </c>
      <c r="B793" s="335">
        <v>450000</v>
      </c>
      <c r="C793" s="335" t="s">
        <v>925</v>
      </c>
      <c r="D793" s="336">
        <v>8013.5625093491553</v>
      </c>
      <c r="E793" s="335" t="s">
        <v>909</v>
      </c>
      <c r="F793" s="335" t="s">
        <v>862</v>
      </c>
      <c r="G793" s="335" t="s">
        <v>864</v>
      </c>
      <c r="H793" s="335">
        <v>6</v>
      </c>
    </row>
    <row r="794" spans="1:8">
      <c r="A794" s="335" t="s">
        <v>1773</v>
      </c>
      <c r="B794" s="335">
        <v>48000</v>
      </c>
      <c r="C794" s="335" t="s">
        <v>895</v>
      </c>
      <c r="D794" s="336">
        <v>48000</v>
      </c>
      <c r="E794" s="335" t="s">
        <v>909</v>
      </c>
      <c r="F794" s="335" t="s">
        <v>868</v>
      </c>
      <c r="G794" s="335" t="s">
        <v>861</v>
      </c>
      <c r="H794" s="335">
        <v>16</v>
      </c>
    </row>
    <row r="795" spans="1:8">
      <c r="A795" s="335" t="s">
        <v>1774</v>
      </c>
      <c r="B795" s="335">
        <v>170000</v>
      </c>
      <c r="C795" s="335" t="s">
        <v>925</v>
      </c>
      <c r="D795" s="336">
        <v>3027.3458368652364</v>
      </c>
      <c r="E795" s="335" t="s">
        <v>932</v>
      </c>
      <c r="F795" s="335" t="s">
        <v>862</v>
      </c>
      <c r="G795" s="335" t="s">
        <v>864</v>
      </c>
      <c r="H795" s="335">
        <v>2</v>
      </c>
    </row>
    <row r="796" spans="1:8">
      <c r="A796" s="335" t="s">
        <v>1775</v>
      </c>
      <c r="B796" s="335">
        <v>13100</v>
      </c>
      <c r="C796" s="335" t="s">
        <v>895</v>
      </c>
      <c r="D796" s="336">
        <v>13100</v>
      </c>
      <c r="E796" s="335" t="s">
        <v>918</v>
      </c>
      <c r="F796" s="335" t="s">
        <v>862</v>
      </c>
      <c r="G796" s="335" t="s">
        <v>864</v>
      </c>
      <c r="H796" s="335">
        <v>5</v>
      </c>
    </row>
    <row r="797" spans="1:8">
      <c r="A797" s="335" t="s">
        <v>1776</v>
      </c>
      <c r="B797" s="335">
        <v>60000</v>
      </c>
      <c r="C797" s="335" t="s">
        <v>895</v>
      </c>
      <c r="D797" s="336">
        <v>60000</v>
      </c>
      <c r="E797" s="335" t="s">
        <v>909</v>
      </c>
      <c r="F797" s="335" t="s">
        <v>1000</v>
      </c>
      <c r="G797" s="335" t="s">
        <v>864</v>
      </c>
      <c r="H797" s="335">
        <v>15</v>
      </c>
    </row>
    <row r="798" spans="1:8">
      <c r="A798" s="335" t="s">
        <v>1777</v>
      </c>
      <c r="B798" s="335">
        <v>24000</v>
      </c>
      <c r="C798" s="335" t="s">
        <v>895</v>
      </c>
      <c r="D798" s="336">
        <v>24000</v>
      </c>
      <c r="E798" s="335" t="s">
        <v>909</v>
      </c>
      <c r="F798" s="335" t="s">
        <v>899</v>
      </c>
      <c r="G798" s="335" t="s">
        <v>867</v>
      </c>
      <c r="H798" s="335">
        <v>5</v>
      </c>
    </row>
    <row r="799" spans="1:8">
      <c r="A799" s="335" t="s">
        <v>1778</v>
      </c>
      <c r="B799" s="335">
        <v>240000</v>
      </c>
      <c r="C799" s="335" t="s">
        <v>925</v>
      </c>
      <c r="D799" s="336">
        <v>4273.9000049862161</v>
      </c>
      <c r="E799" s="335" t="s">
        <v>909</v>
      </c>
      <c r="F799" s="335" t="s">
        <v>862</v>
      </c>
      <c r="G799" s="335" t="s">
        <v>864</v>
      </c>
      <c r="H799" s="335">
        <v>3</v>
      </c>
    </row>
    <row r="800" spans="1:8">
      <c r="A800" s="335" t="s">
        <v>1779</v>
      </c>
      <c r="B800" s="335">
        <v>650000</v>
      </c>
      <c r="C800" s="335" t="s">
        <v>925</v>
      </c>
      <c r="D800" s="336">
        <v>11575.14584683767</v>
      </c>
      <c r="E800" s="335" t="s">
        <v>909</v>
      </c>
      <c r="F800" s="335" t="s">
        <v>862</v>
      </c>
      <c r="G800" s="335" t="s">
        <v>864</v>
      </c>
      <c r="H800" s="335">
        <v>5</v>
      </c>
    </row>
    <row r="801" spans="1:8">
      <c r="A801" s="335" t="s">
        <v>1780</v>
      </c>
      <c r="B801" s="335">
        <v>95000</v>
      </c>
      <c r="C801" s="335" t="s">
        <v>895</v>
      </c>
      <c r="D801" s="336">
        <v>95000</v>
      </c>
      <c r="E801" s="335" t="s">
        <v>896</v>
      </c>
      <c r="F801" s="335" t="s">
        <v>868</v>
      </c>
      <c r="G801" s="335" t="s">
        <v>861</v>
      </c>
      <c r="H801" s="335">
        <v>13</v>
      </c>
    </row>
    <row r="802" spans="1:8">
      <c r="A802" s="335" t="s">
        <v>1781</v>
      </c>
      <c r="B802" s="335">
        <v>516000</v>
      </c>
      <c r="C802" s="335" t="s">
        <v>925</v>
      </c>
      <c r="D802" s="336">
        <v>9188.8850107203652</v>
      </c>
      <c r="E802" s="335" t="s">
        <v>909</v>
      </c>
      <c r="F802" s="335" t="s">
        <v>862</v>
      </c>
      <c r="G802" s="335" t="s">
        <v>864</v>
      </c>
      <c r="H802" s="335">
        <v>0</v>
      </c>
    </row>
    <row r="803" spans="1:8">
      <c r="A803" s="335" t="s">
        <v>1782</v>
      </c>
      <c r="B803" s="335">
        <v>504000</v>
      </c>
      <c r="C803" s="335" t="s">
        <v>925</v>
      </c>
      <c r="D803" s="336">
        <v>8975.1900104710548</v>
      </c>
      <c r="E803" s="335" t="s">
        <v>909</v>
      </c>
      <c r="F803" s="335" t="s">
        <v>862</v>
      </c>
      <c r="G803" s="335" t="s">
        <v>864</v>
      </c>
      <c r="H803" s="335">
        <v>3</v>
      </c>
    </row>
    <row r="804" spans="1:8">
      <c r="A804" s="335" t="s">
        <v>1783</v>
      </c>
      <c r="B804" s="335">
        <v>144000</v>
      </c>
      <c r="C804" s="335" t="s">
        <v>925</v>
      </c>
      <c r="D804" s="336">
        <v>2564.3400029917298</v>
      </c>
      <c r="E804" s="335" t="s">
        <v>896</v>
      </c>
      <c r="F804" s="335" t="s">
        <v>862</v>
      </c>
      <c r="G804" s="335" t="s">
        <v>864</v>
      </c>
      <c r="H804" s="335">
        <v>1</v>
      </c>
    </row>
    <row r="805" spans="1:8">
      <c r="A805" s="335" t="s">
        <v>1784</v>
      </c>
      <c r="B805" s="335">
        <v>55000</v>
      </c>
      <c r="C805" s="335" t="s">
        <v>951</v>
      </c>
      <c r="D805" s="336">
        <v>86689.804963700633</v>
      </c>
      <c r="E805" s="335" t="s">
        <v>898</v>
      </c>
      <c r="F805" s="335" t="s">
        <v>865</v>
      </c>
      <c r="G805" s="335" t="s">
        <v>867</v>
      </c>
      <c r="H805" s="335">
        <v>12</v>
      </c>
    </row>
    <row r="806" spans="1:8">
      <c r="A806" s="335" t="s">
        <v>1785</v>
      </c>
      <c r="B806" s="335">
        <v>15500</v>
      </c>
      <c r="C806" s="335" t="s">
        <v>895</v>
      </c>
      <c r="D806" s="336">
        <v>15500</v>
      </c>
      <c r="E806" s="335" t="s">
        <v>904</v>
      </c>
      <c r="F806" s="335" t="s">
        <v>862</v>
      </c>
      <c r="G806" s="335" t="s">
        <v>864</v>
      </c>
      <c r="H806" s="335">
        <v>3</v>
      </c>
    </row>
    <row r="807" spans="1:8">
      <c r="A807" s="335" t="s">
        <v>1786</v>
      </c>
      <c r="B807" s="335">
        <v>300000</v>
      </c>
      <c r="C807" s="335" t="s">
        <v>1787</v>
      </c>
      <c r="D807" s="336">
        <v>148284.35006969364</v>
      </c>
      <c r="E807" s="335" t="s">
        <v>896</v>
      </c>
      <c r="F807" s="335" t="s">
        <v>988</v>
      </c>
      <c r="G807" s="335" t="s">
        <v>861</v>
      </c>
      <c r="H807" s="335">
        <v>3</v>
      </c>
    </row>
    <row r="808" spans="1:8">
      <c r="A808" s="335" t="s">
        <v>1788</v>
      </c>
      <c r="B808" s="335">
        <v>600000</v>
      </c>
      <c r="C808" s="335" t="s">
        <v>925</v>
      </c>
      <c r="D808" s="336">
        <v>10684.750012465542</v>
      </c>
      <c r="E808" s="335" t="s">
        <v>896</v>
      </c>
      <c r="F808" s="335" t="s">
        <v>862</v>
      </c>
      <c r="G808" s="335" t="s">
        <v>864</v>
      </c>
      <c r="H808" s="335">
        <v>5</v>
      </c>
    </row>
    <row r="809" spans="1:8">
      <c r="A809" s="335" t="s">
        <v>1789</v>
      </c>
      <c r="B809" s="335">
        <v>75000</v>
      </c>
      <c r="C809" s="335" t="s">
        <v>895</v>
      </c>
      <c r="D809" s="336">
        <v>75000</v>
      </c>
      <c r="E809" s="335" t="s">
        <v>896</v>
      </c>
      <c r="F809" s="335" t="s">
        <v>868</v>
      </c>
      <c r="G809" s="335" t="s">
        <v>861</v>
      </c>
      <c r="H809" s="335">
        <v>27</v>
      </c>
    </row>
    <row r="810" spans="1:8">
      <c r="A810" s="335" t="s">
        <v>1790</v>
      </c>
      <c r="B810" s="335">
        <v>12000</v>
      </c>
      <c r="C810" s="335" t="s">
        <v>895</v>
      </c>
      <c r="D810" s="336">
        <v>12000</v>
      </c>
      <c r="E810" s="335" t="s">
        <v>909</v>
      </c>
      <c r="F810" s="335" t="s">
        <v>912</v>
      </c>
      <c r="G810" s="335" t="s">
        <v>867</v>
      </c>
      <c r="H810" s="335">
        <v>5</v>
      </c>
    </row>
    <row r="811" spans="1:8">
      <c r="A811" s="335" t="s">
        <v>1791</v>
      </c>
      <c r="B811" s="335">
        <v>1700000</v>
      </c>
      <c r="C811" s="335" t="s">
        <v>925</v>
      </c>
      <c r="D811" s="336">
        <v>30273.458368652366</v>
      </c>
      <c r="E811" s="335" t="s">
        <v>909</v>
      </c>
      <c r="F811" s="335" t="s">
        <v>862</v>
      </c>
      <c r="G811" s="335" t="s">
        <v>864</v>
      </c>
      <c r="H811" s="335">
        <v>2</v>
      </c>
    </row>
    <row r="812" spans="1:8">
      <c r="A812" s="335" t="s">
        <v>1792</v>
      </c>
      <c r="B812" s="335">
        <v>30000</v>
      </c>
      <c r="C812" s="335" t="s">
        <v>895</v>
      </c>
      <c r="D812" s="336">
        <v>30000</v>
      </c>
      <c r="E812" s="335" t="s">
        <v>898</v>
      </c>
      <c r="F812" s="335" t="s">
        <v>1587</v>
      </c>
      <c r="G812" s="335" t="s">
        <v>864</v>
      </c>
      <c r="H812" s="335">
        <v>7</v>
      </c>
    </row>
    <row r="813" spans="1:8">
      <c r="A813" s="335" t="s">
        <v>1793</v>
      </c>
      <c r="B813" s="335">
        <v>360000</v>
      </c>
      <c r="C813" s="335" t="s">
        <v>925</v>
      </c>
      <c r="D813" s="336">
        <v>6410.8500074793246</v>
      </c>
      <c r="E813" s="335" t="s">
        <v>896</v>
      </c>
      <c r="F813" s="335" t="s">
        <v>862</v>
      </c>
      <c r="G813" s="335" t="s">
        <v>864</v>
      </c>
      <c r="H813" s="335">
        <v>4</v>
      </c>
    </row>
    <row r="814" spans="1:8">
      <c r="A814" s="335" t="s">
        <v>1794</v>
      </c>
      <c r="B814" s="335">
        <v>100000</v>
      </c>
      <c r="C814" s="335" t="s">
        <v>895</v>
      </c>
      <c r="D814" s="336">
        <v>100000</v>
      </c>
      <c r="E814" s="335" t="s">
        <v>1434</v>
      </c>
      <c r="F814" s="335" t="s">
        <v>868</v>
      </c>
      <c r="G814" s="335" t="s">
        <v>861</v>
      </c>
      <c r="H814" s="335">
        <v>10</v>
      </c>
    </row>
    <row r="815" spans="1:8">
      <c r="A815" s="335" t="s">
        <v>1795</v>
      </c>
      <c r="B815" s="335">
        <v>42000</v>
      </c>
      <c r="C815" s="335" t="s">
        <v>908</v>
      </c>
      <c r="D815" s="336">
        <v>53356.776437647524</v>
      </c>
      <c r="E815" s="335" t="s">
        <v>904</v>
      </c>
      <c r="F815" s="335" t="s">
        <v>972</v>
      </c>
      <c r="G815" s="335" t="s">
        <v>867</v>
      </c>
      <c r="H815" s="335">
        <v>2</v>
      </c>
    </row>
    <row r="816" spans="1:8">
      <c r="A816" s="335" t="s">
        <v>1796</v>
      </c>
      <c r="B816" s="335">
        <v>40000</v>
      </c>
      <c r="C816" s="335" t="s">
        <v>895</v>
      </c>
      <c r="D816" s="336">
        <v>40000</v>
      </c>
      <c r="E816" s="335" t="s">
        <v>909</v>
      </c>
      <c r="F816" s="335" t="s">
        <v>868</v>
      </c>
      <c r="G816" s="335" t="s">
        <v>861</v>
      </c>
      <c r="H816" s="335">
        <v>20</v>
      </c>
    </row>
    <row r="817" spans="1:8">
      <c r="A817" s="335" t="s">
        <v>1797</v>
      </c>
      <c r="B817" s="335">
        <v>550000</v>
      </c>
      <c r="C817" s="335" t="s">
        <v>925</v>
      </c>
      <c r="D817" s="336">
        <v>9794.354178093412</v>
      </c>
      <c r="E817" s="335" t="s">
        <v>896</v>
      </c>
      <c r="F817" s="335" t="s">
        <v>862</v>
      </c>
      <c r="G817" s="335" t="s">
        <v>864</v>
      </c>
      <c r="H817" s="335">
        <v>1</v>
      </c>
    </row>
    <row r="818" spans="1:8">
      <c r="A818" s="335" t="s">
        <v>1798</v>
      </c>
      <c r="B818" s="335">
        <v>65000</v>
      </c>
      <c r="C818" s="335" t="s">
        <v>1799</v>
      </c>
      <c r="D818" s="336">
        <v>18499.860539512854</v>
      </c>
      <c r="E818" s="335" t="s">
        <v>920</v>
      </c>
      <c r="F818" s="335" t="s">
        <v>1354</v>
      </c>
      <c r="G818" s="335" t="s">
        <v>867</v>
      </c>
      <c r="H818" s="335">
        <v>6</v>
      </c>
    </row>
    <row r="819" spans="1:8">
      <c r="A819" s="335" t="s">
        <v>1800</v>
      </c>
      <c r="B819" s="335">
        <v>15600</v>
      </c>
      <c r="C819" s="335" t="s">
        <v>908</v>
      </c>
      <c r="D819" s="336">
        <v>19818.231248269083</v>
      </c>
      <c r="E819" s="335" t="s">
        <v>898</v>
      </c>
      <c r="F819" s="335" t="s">
        <v>915</v>
      </c>
      <c r="G819" s="335" t="s">
        <v>867</v>
      </c>
      <c r="H819" s="335">
        <v>5</v>
      </c>
    </row>
    <row r="820" spans="1:8">
      <c r="A820" s="335" t="s">
        <v>1801</v>
      </c>
      <c r="B820" s="335">
        <v>600000</v>
      </c>
      <c r="C820" s="335" t="s">
        <v>925</v>
      </c>
      <c r="D820" s="336">
        <v>10684.750012465542</v>
      </c>
      <c r="E820" s="335" t="s">
        <v>909</v>
      </c>
      <c r="F820" s="335" t="s">
        <v>862</v>
      </c>
      <c r="G820" s="335" t="s">
        <v>864</v>
      </c>
      <c r="H820" s="335">
        <v>20</v>
      </c>
    </row>
    <row r="821" spans="1:8">
      <c r="A821" s="335" t="s">
        <v>1802</v>
      </c>
      <c r="B821" s="335">
        <v>600000</v>
      </c>
      <c r="C821" s="335" t="s">
        <v>925</v>
      </c>
      <c r="D821" s="336">
        <v>10684.750012465542</v>
      </c>
      <c r="E821" s="335" t="s">
        <v>909</v>
      </c>
      <c r="F821" s="335" t="s">
        <v>862</v>
      </c>
      <c r="G821" s="335" t="s">
        <v>864</v>
      </c>
      <c r="H821" s="335">
        <v>18</v>
      </c>
    </row>
    <row r="822" spans="1:8">
      <c r="A822" s="335" t="s">
        <v>1803</v>
      </c>
      <c r="B822" s="335">
        <v>1000000</v>
      </c>
      <c r="C822" s="335" t="s">
        <v>925</v>
      </c>
      <c r="D822" s="336">
        <v>17807.916687442568</v>
      </c>
      <c r="E822" s="335" t="s">
        <v>896</v>
      </c>
      <c r="F822" s="335" t="s">
        <v>862</v>
      </c>
      <c r="G822" s="335" t="s">
        <v>864</v>
      </c>
      <c r="H822" s="335">
        <v>10</v>
      </c>
    </row>
    <row r="823" spans="1:8">
      <c r="A823" s="335" t="s">
        <v>1804</v>
      </c>
      <c r="B823" s="335">
        <v>13000</v>
      </c>
      <c r="C823" s="335" t="s">
        <v>895</v>
      </c>
      <c r="D823" s="336">
        <v>13000</v>
      </c>
      <c r="E823" s="335" t="s">
        <v>896</v>
      </c>
      <c r="F823" s="335" t="s">
        <v>862</v>
      </c>
      <c r="G823" s="335" t="s">
        <v>864</v>
      </c>
      <c r="H823" s="335">
        <v>6</v>
      </c>
    </row>
    <row r="824" spans="1:8">
      <c r="A824" s="335" t="s">
        <v>1805</v>
      </c>
      <c r="B824" s="335">
        <v>900000</v>
      </c>
      <c r="C824" s="335" t="s">
        <v>925</v>
      </c>
      <c r="D824" s="336">
        <v>16027.125018698311</v>
      </c>
      <c r="E824" s="335" t="s">
        <v>909</v>
      </c>
      <c r="F824" s="335" t="s">
        <v>862</v>
      </c>
      <c r="G824" s="335" t="s">
        <v>864</v>
      </c>
      <c r="H824" s="335">
        <v>9</v>
      </c>
    </row>
    <row r="825" spans="1:8">
      <c r="A825" s="335" t="s">
        <v>1806</v>
      </c>
      <c r="B825" s="335">
        <v>85000</v>
      </c>
      <c r="C825" s="335" t="s">
        <v>895</v>
      </c>
      <c r="D825" s="336">
        <v>85000</v>
      </c>
      <c r="E825" s="335" t="s">
        <v>918</v>
      </c>
      <c r="F825" s="335" t="s">
        <v>868</v>
      </c>
      <c r="G825" s="335" t="s">
        <v>861</v>
      </c>
      <c r="H825" s="335">
        <v>1</v>
      </c>
    </row>
    <row r="826" spans="1:8">
      <c r="A826" s="335" t="s">
        <v>1807</v>
      </c>
      <c r="B826" s="335">
        <v>6000</v>
      </c>
      <c r="C826" s="335" t="s">
        <v>895</v>
      </c>
      <c r="D826" s="336">
        <v>6000</v>
      </c>
      <c r="E826" s="335" t="s">
        <v>896</v>
      </c>
      <c r="F826" s="335" t="s">
        <v>1051</v>
      </c>
      <c r="G826" s="335" t="s">
        <v>861</v>
      </c>
      <c r="H826" s="335">
        <v>10</v>
      </c>
    </row>
    <row r="827" spans="1:8">
      <c r="A827" s="335" t="s">
        <v>1808</v>
      </c>
      <c r="B827" s="335">
        <v>30000</v>
      </c>
      <c r="C827" s="335" t="s">
        <v>895</v>
      </c>
      <c r="D827" s="336">
        <v>30000</v>
      </c>
      <c r="E827" s="335" t="s">
        <v>932</v>
      </c>
      <c r="F827" s="335" t="s">
        <v>862</v>
      </c>
      <c r="G827" s="335" t="s">
        <v>864</v>
      </c>
      <c r="H827" s="335">
        <v>2</v>
      </c>
    </row>
    <row r="828" spans="1:8">
      <c r="A828" s="335" t="s">
        <v>1809</v>
      </c>
      <c r="B828" s="335">
        <v>100000</v>
      </c>
      <c r="C828" s="335" t="s">
        <v>951</v>
      </c>
      <c r="D828" s="336">
        <v>157617.8272067284</v>
      </c>
      <c r="E828" s="335" t="s">
        <v>898</v>
      </c>
      <c r="F828" s="335" t="s">
        <v>865</v>
      </c>
      <c r="G828" s="335" t="s">
        <v>867</v>
      </c>
      <c r="H828" s="335">
        <v>20</v>
      </c>
    </row>
    <row r="829" spans="1:8">
      <c r="A829" s="335" t="s">
        <v>1810</v>
      </c>
      <c r="B829" s="335">
        <v>1200000</v>
      </c>
      <c r="C829" s="335" t="s">
        <v>925</v>
      </c>
      <c r="D829" s="336">
        <v>21369.500024931083</v>
      </c>
      <c r="E829" s="335" t="s">
        <v>909</v>
      </c>
      <c r="F829" s="335" t="s">
        <v>862</v>
      </c>
      <c r="G829" s="335" t="s">
        <v>864</v>
      </c>
      <c r="H829" s="335">
        <v>18</v>
      </c>
    </row>
    <row r="830" spans="1:8">
      <c r="A830" s="335" t="s">
        <v>1811</v>
      </c>
      <c r="B830" s="335">
        <v>200000</v>
      </c>
      <c r="C830" s="335" t="s">
        <v>925</v>
      </c>
      <c r="D830" s="336">
        <v>3561.5833374885137</v>
      </c>
      <c r="E830" s="335" t="s">
        <v>932</v>
      </c>
      <c r="F830" s="335" t="s">
        <v>862</v>
      </c>
      <c r="G830" s="335" t="s">
        <v>864</v>
      </c>
      <c r="H830" s="335">
        <v>1</v>
      </c>
    </row>
    <row r="831" spans="1:8">
      <c r="A831" s="335" t="s">
        <v>1812</v>
      </c>
      <c r="B831" s="335">
        <v>5000</v>
      </c>
      <c r="C831" s="335" t="s">
        <v>895</v>
      </c>
      <c r="D831" s="336">
        <v>5000</v>
      </c>
      <c r="E831" s="335" t="s">
        <v>909</v>
      </c>
      <c r="F831" s="335" t="s">
        <v>862</v>
      </c>
      <c r="G831" s="335" t="s">
        <v>864</v>
      </c>
      <c r="H831" s="335">
        <v>1</v>
      </c>
    </row>
    <row r="832" spans="1:8">
      <c r="A832" s="335" t="s">
        <v>1813</v>
      </c>
      <c r="B832" s="335">
        <v>200000</v>
      </c>
      <c r="C832" s="335" t="s">
        <v>925</v>
      </c>
      <c r="D832" s="336">
        <v>3561.5833374885137</v>
      </c>
      <c r="E832" s="335" t="s">
        <v>896</v>
      </c>
      <c r="F832" s="335" t="s">
        <v>862</v>
      </c>
      <c r="G832" s="335" t="s">
        <v>864</v>
      </c>
      <c r="H832" s="335">
        <v>2</v>
      </c>
    </row>
    <row r="833" spans="1:8">
      <c r="A833" s="335" t="s">
        <v>1814</v>
      </c>
      <c r="B833" s="335">
        <v>30000</v>
      </c>
      <c r="C833" s="335" t="s">
        <v>908</v>
      </c>
      <c r="D833" s="336">
        <v>38111.983169748237</v>
      </c>
      <c r="E833" s="335" t="s">
        <v>918</v>
      </c>
      <c r="F833" s="335" t="s">
        <v>915</v>
      </c>
      <c r="G833" s="335" t="s">
        <v>867</v>
      </c>
      <c r="H833" s="335">
        <v>8</v>
      </c>
    </row>
    <row r="834" spans="1:8">
      <c r="A834" s="335" t="s">
        <v>1815</v>
      </c>
      <c r="B834" s="335">
        <v>1000000</v>
      </c>
      <c r="C834" s="335" t="s">
        <v>925</v>
      </c>
      <c r="D834" s="336">
        <v>17807.916687442568</v>
      </c>
      <c r="E834" s="335" t="s">
        <v>896</v>
      </c>
      <c r="F834" s="335" t="s">
        <v>862</v>
      </c>
      <c r="G834" s="335" t="s">
        <v>864</v>
      </c>
      <c r="H834" s="335">
        <v>7</v>
      </c>
    </row>
    <row r="835" spans="1:8">
      <c r="A835" s="335" t="s">
        <v>1816</v>
      </c>
      <c r="B835" s="335">
        <v>650000</v>
      </c>
      <c r="C835" s="335" t="s">
        <v>925</v>
      </c>
      <c r="D835" s="336">
        <v>11575.14584683767</v>
      </c>
      <c r="E835" s="335" t="s">
        <v>896</v>
      </c>
      <c r="F835" s="335" t="s">
        <v>862</v>
      </c>
      <c r="G835" s="335" t="s">
        <v>864</v>
      </c>
      <c r="H835" s="335">
        <v>4</v>
      </c>
    </row>
    <row r="836" spans="1:8">
      <c r="A836" s="335" t="s">
        <v>1817</v>
      </c>
      <c r="B836" s="335">
        <v>100000</v>
      </c>
      <c r="C836" s="335" t="s">
        <v>964</v>
      </c>
      <c r="D836" s="336">
        <v>98336.152303032693</v>
      </c>
      <c r="E836" s="335" t="s">
        <v>909</v>
      </c>
      <c r="F836" s="335" t="s">
        <v>859</v>
      </c>
      <c r="G836" s="335" t="s">
        <v>861</v>
      </c>
      <c r="H836" s="335">
        <v>10</v>
      </c>
    </row>
    <row r="837" spans="1:8">
      <c r="A837" s="335" t="s">
        <v>1818</v>
      </c>
      <c r="B837" s="335">
        <v>92500</v>
      </c>
      <c r="C837" s="335" t="s">
        <v>895</v>
      </c>
      <c r="D837" s="336">
        <v>92500</v>
      </c>
      <c r="E837" s="335" t="s">
        <v>896</v>
      </c>
      <c r="F837" s="335" t="s">
        <v>868</v>
      </c>
      <c r="G837" s="335" t="s">
        <v>861</v>
      </c>
      <c r="H837" s="335">
        <v>15</v>
      </c>
    </row>
    <row r="838" spans="1:8">
      <c r="A838" s="335" t="s">
        <v>1819</v>
      </c>
      <c r="B838" s="335">
        <v>550000</v>
      </c>
      <c r="C838" s="335" t="s">
        <v>925</v>
      </c>
      <c r="D838" s="336">
        <v>9794.354178093412</v>
      </c>
      <c r="E838" s="335" t="s">
        <v>896</v>
      </c>
      <c r="F838" s="335" t="s">
        <v>862</v>
      </c>
      <c r="G838" s="335" t="s">
        <v>864</v>
      </c>
      <c r="H838" s="335">
        <v>1</v>
      </c>
    </row>
    <row r="839" spans="1:8">
      <c r="A839" s="335" t="s">
        <v>1820</v>
      </c>
      <c r="B839" s="335">
        <v>32000</v>
      </c>
      <c r="C839" s="335" t="s">
        <v>895</v>
      </c>
      <c r="D839" s="336">
        <v>32000</v>
      </c>
      <c r="E839" s="335" t="s">
        <v>909</v>
      </c>
      <c r="F839" s="335" t="s">
        <v>868</v>
      </c>
      <c r="G839" s="335" t="s">
        <v>861</v>
      </c>
      <c r="H839" s="335">
        <v>1</v>
      </c>
    </row>
    <row r="840" spans="1:8">
      <c r="A840" s="335" t="s">
        <v>1821</v>
      </c>
      <c r="B840" s="335">
        <v>55000</v>
      </c>
      <c r="C840" s="335" t="s">
        <v>895</v>
      </c>
      <c r="D840" s="336">
        <v>55000</v>
      </c>
      <c r="E840" s="335" t="s">
        <v>896</v>
      </c>
      <c r="F840" s="335" t="s">
        <v>868</v>
      </c>
      <c r="G840" s="335" t="s">
        <v>861</v>
      </c>
      <c r="H840" s="335">
        <v>10</v>
      </c>
    </row>
    <row r="841" spans="1:8">
      <c r="A841" s="335" t="s">
        <v>1822</v>
      </c>
      <c r="B841" s="335">
        <v>40000</v>
      </c>
      <c r="C841" s="335" t="s">
        <v>895</v>
      </c>
      <c r="D841" s="336">
        <v>40000</v>
      </c>
      <c r="E841" s="335" t="s">
        <v>896</v>
      </c>
      <c r="F841" s="335" t="s">
        <v>868</v>
      </c>
      <c r="G841" s="335" t="s">
        <v>861</v>
      </c>
      <c r="H841" s="335">
        <v>4</v>
      </c>
    </row>
    <row r="842" spans="1:8">
      <c r="A842" s="335" t="s">
        <v>1823</v>
      </c>
      <c r="B842" s="335">
        <v>3000</v>
      </c>
      <c r="C842" s="335" t="s">
        <v>895</v>
      </c>
      <c r="D842" s="336">
        <v>3000</v>
      </c>
      <c r="E842" s="335" t="s">
        <v>896</v>
      </c>
      <c r="F842" s="335" t="s">
        <v>902</v>
      </c>
      <c r="G842" s="335" t="s">
        <v>864</v>
      </c>
      <c r="H842" s="335">
        <v>2</v>
      </c>
    </row>
    <row r="843" spans="1:8">
      <c r="A843" s="335" t="s">
        <v>1824</v>
      </c>
      <c r="B843" s="335">
        <v>43600</v>
      </c>
      <c r="C843" s="335" t="s">
        <v>895</v>
      </c>
      <c r="D843" s="336">
        <v>43600</v>
      </c>
      <c r="E843" s="335" t="s">
        <v>896</v>
      </c>
      <c r="F843" s="335" t="s">
        <v>868</v>
      </c>
      <c r="G843" s="335" t="s">
        <v>861</v>
      </c>
      <c r="H843" s="335">
        <v>5</v>
      </c>
    </row>
    <row r="844" spans="1:8">
      <c r="A844" s="335" t="s">
        <v>1825</v>
      </c>
      <c r="B844" s="335">
        <v>540000</v>
      </c>
      <c r="C844" s="335" t="s">
        <v>925</v>
      </c>
      <c r="D844" s="336">
        <v>9616.275011218986</v>
      </c>
      <c r="E844" s="335" t="s">
        <v>896</v>
      </c>
      <c r="F844" s="335" t="s">
        <v>862</v>
      </c>
      <c r="G844" s="335" t="s">
        <v>864</v>
      </c>
      <c r="H844" s="335">
        <v>8</v>
      </c>
    </row>
    <row r="845" spans="1:8">
      <c r="A845" s="335" t="s">
        <v>1826</v>
      </c>
      <c r="B845" s="335">
        <v>35000</v>
      </c>
      <c r="C845" s="335" t="s">
        <v>895</v>
      </c>
      <c r="D845" s="336">
        <v>35000</v>
      </c>
      <c r="E845" s="335" t="s">
        <v>909</v>
      </c>
      <c r="F845" s="335" t="s">
        <v>1827</v>
      </c>
      <c r="G845" s="335" t="s">
        <v>861</v>
      </c>
      <c r="H845" s="335">
        <v>10</v>
      </c>
    </row>
    <row r="846" spans="1:8">
      <c r="A846" s="335" t="s">
        <v>1828</v>
      </c>
      <c r="B846" s="335">
        <v>12000</v>
      </c>
      <c r="C846" s="335" t="s">
        <v>895</v>
      </c>
      <c r="D846" s="336">
        <v>12000</v>
      </c>
      <c r="E846" s="335" t="s">
        <v>955</v>
      </c>
      <c r="F846" s="335" t="s">
        <v>1461</v>
      </c>
      <c r="G846" s="335" t="s">
        <v>867</v>
      </c>
      <c r="H846" s="335">
        <v>15</v>
      </c>
    </row>
    <row r="847" spans="1:8">
      <c r="A847" s="335" t="s">
        <v>1829</v>
      </c>
      <c r="B847" s="335">
        <v>5000</v>
      </c>
      <c r="C847" s="335" t="s">
        <v>895</v>
      </c>
      <c r="D847" s="336">
        <v>5000</v>
      </c>
      <c r="E847" s="335" t="s">
        <v>955</v>
      </c>
      <c r="F847" s="335" t="s">
        <v>858</v>
      </c>
      <c r="G847" s="335" t="s">
        <v>861</v>
      </c>
      <c r="H847" s="335">
        <v>13</v>
      </c>
    </row>
    <row r="848" spans="1:8">
      <c r="A848" s="335" t="s">
        <v>1830</v>
      </c>
      <c r="B848" s="335">
        <v>134000</v>
      </c>
      <c r="C848" s="335" t="s">
        <v>1438</v>
      </c>
      <c r="D848" s="336">
        <v>16337.518501630093</v>
      </c>
      <c r="E848" s="335" t="s">
        <v>896</v>
      </c>
      <c r="F848" s="335" t="s">
        <v>933</v>
      </c>
      <c r="G848" s="335" t="s">
        <v>403</v>
      </c>
      <c r="H848" s="335">
        <v>2</v>
      </c>
    </row>
    <row r="849" spans="1:8">
      <c r="A849" s="335" t="s">
        <v>1831</v>
      </c>
      <c r="B849" s="335">
        <v>65000</v>
      </c>
      <c r="C849" s="335" t="s">
        <v>895</v>
      </c>
      <c r="D849" s="336">
        <v>65000</v>
      </c>
      <c r="E849" s="335" t="s">
        <v>896</v>
      </c>
      <c r="F849" s="335" t="s">
        <v>868</v>
      </c>
      <c r="G849" s="335" t="s">
        <v>861</v>
      </c>
      <c r="H849" s="335">
        <v>8</v>
      </c>
    </row>
    <row r="850" spans="1:8">
      <c r="A850" s="335" t="s">
        <v>1832</v>
      </c>
      <c r="B850" s="335">
        <v>40000</v>
      </c>
      <c r="C850" s="335" t="s">
        <v>895</v>
      </c>
      <c r="D850" s="336">
        <v>40000</v>
      </c>
      <c r="E850" s="335" t="s">
        <v>896</v>
      </c>
      <c r="F850" s="335" t="s">
        <v>868</v>
      </c>
      <c r="G850" s="335" t="s">
        <v>861</v>
      </c>
      <c r="H850" s="335">
        <v>2</v>
      </c>
    </row>
    <row r="851" spans="1:8">
      <c r="A851" s="335" t="s">
        <v>1833</v>
      </c>
      <c r="B851" s="335">
        <v>98000</v>
      </c>
      <c r="C851" s="335" t="s">
        <v>895</v>
      </c>
      <c r="D851" s="336">
        <v>98000</v>
      </c>
      <c r="E851" s="335" t="s">
        <v>909</v>
      </c>
      <c r="F851" s="335" t="s">
        <v>1587</v>
      </c>
      <c r="G851" s="335" t="s">
        <v>864</v>
      </c>
      <c r="H851" s="335">
        <v>14</v>
      </c>
    </row>
    <row r="852" spans="1:8">
      <c r="A852" s="335" t="s">
        <v>1834</v>
      </c>
      <c r="B852" s="335">
        <v>50000</v>
      </c>
      <c r="C852" s="335" t="s">
        <v>895</v>
      </c>
      <c r="D852" s="336">
        <v>50000</v>
      </c>
      <c r="E852" s="335" t="s">
        <v>1434</v>
      </c>
      <c r="F852" s="335" t="s">
        <v>868</v>
      </c>
      <c r="G852" s="335" t="s">
        <v>861</v>
      </c>
      <c r="H852" s="335">
        <v>15</v>
      </c>
    </row>
    <row r="853" spans="1:8">
      <c r="A853" s="335" t="s">
        <v>1835</v>
      </c>
      <c r="B853" s="335">
        <v>135000</v>
      </c>
      <c r="C853" s="335" t="s">
        <v>895</v>
      </c>
      <c r="D853" s="336">
        <v>135000</v>
      </c>
      <c r="E853" s="335" t="s">
        <v>940</v>
      </c>
      <c r="F853" s="335" t="s">
        <v>868</v>
      </c>
      <c r="G853" s="335" t="s">
        <v>861</v>
      </c>
      <c r="H853" s="335">
        <v>25</v>
      </c>
    </row>
    <row r="854" spans="1:8">
      <c r="A854" s="335" t="s">
        <v>1836</v>
      </c>
      <c r="B854" s="335">
        <v>125000</v>
      </c>
      <c r="C854" s="335" t="s">
        <v>895</v>
      </c>
      <c r="D854" s="336">
        <v>125000</v>
      </c>
      <c r="E854" s="335" t="s">
        <v>909</v>
      </c>
      <c r="F854" s="335" t="s">
        <v>1436</v>
      </c>
      <c r="G854" s="335" t="s">
        <v>867</v>
      </c>
      <c r="H854" s="335">
        <v>6</v>
      </c>
    </row>
    <row r="855" spans="1:8">
      <c r="A855" s="335" t="s">
        <v>1837</v>
      </c>
      <c r="B855" s="335">
        <v>4500</v>
      </c>
      <c r="C855" s="335" t="s">
        <v>895</v>
      </c>
      <c r="D855" s="336">
        <v>4500</v>
      </c>
      <c r="E855" s="335" t="s">
        <v>896</v>
      </c>
      <c r="F855" s="335" t="s">
        <v>1587</v>
      </c>
      <c r="G855" s="335" t="s">
        <v>864</v>
      </c>
      <c r="H855" s="335">
        <v>4</v>
      </c>
    </row>
    <row r="856" spans="1:8">
      <c r="A856" s="335" t="s">
        <v>1838</v>
      </c>
      <c r="B856" s="335">
        <v>115000</v>
      </c>
      <c r="C856" s="335" t="s">
        <v>895</v>
      </c>
      <c r="D856" s="336">
        <v>115000</v>
      </c>
      <c r="E856" s="335" t="s">
        <v>896</v>
      </c>
      <c r="F856" s="335" t="s">
        <v>868</v>
      </c>
      <c r="G856" s="335" t="s">
        <v>861</v>
      </c>
      <c r="H856" s="335">
        <v>10</v>
      </c>
    </row>
    <row r="857" spans="1:8">
      <c r="A857" s="335" t="s">
        <v>1839</v>
      </c>
      <c r="B857" s="335">
        <v>70000</v>
      </c>
      <c r="C857" s="335" t="s">
        <v>895</v>
      </c>
      <c r="D857" s="336">
        <v>70000</v>
      </c>
      <c r="E857" s="335" t="s">
        <v>896</v>
      </c>
      <c r="F857" s="335" t="s">
        <v>868</v>
      </c>
      <c r="G857" s="335" t="s">
        <v>861</v>
      </c>
      <c r="H857" s="335">
        <v>15</v>
      </c>
    </row>
    <row r="858" spans="1:8">
      <c r="A858" s="335" t="s">
        <v>1840</v>
      </c>
      <c r="B858" s="335">
        <v>60000</v>
      </c>
      <c r="C858" s="335" t="s">
        <v>895</v>
      </c>
      <c r="D858" s="336">
        <v>60000</v>
      </c>
      <c r="E858" s="335" t="s">
        <v>896</v>
      </c>
      <c r="F858" s="335" t="s">
        <v>868</v>
      </c>
      <c r="G858" s="335" t="s">
        <v>861</v>
      </c>
      <c r="H858" s="335">
        <v>8</v>
      </c>
    </row>
    <row r="859" spans="1:8">
      <c r="A859" s="335" t="s">
        <v>1841</v>
      </c>
      <c r="B859" s="335">
        <v>87456</v>
      </c>
      <c r="C859" s="335" t="s">
        <v>895</v>
      </c>
      <c r="D859" s="336">
        <v>87456</v>
      </c>
      <c r="E859" s="335" t="s">
        <v>909</v>
      </c>
      <c r="F859" s="335" t="s">
        <v>868</v>
      </c>
      <c r="G859" s="335" t="s">
        <v>861</v>
      </c>
      <c r="H859" s="335">
        <v>12</v>
      </c>
    </row>
    <row r="860" spans="1:8">
      <c r="A860" s="335" t="s">
        <v>1842</v>
      </c>
      <c r="B860" s="335">
        <v>26400</v>
      </c>
      <c r="C860" s="335" t="s">
        <v>895</v>
      </c>
      <c r="D860" s="336">
        <v>26400</v>
      </c>
      <c r="E860" s="335" t="s">
        <v>896</v>
      </c>
      <c r="F860" s="335" t="s">
        <v>1000</v>
      </c>
      <c r="G860" s="335" t="s">
        <v>864</v>
      </c>
      <c r="H860" s="335">
        <v>6</v>
      </c>
    </row>
    <row r="861" spans="1:8">
      <c r="A861" s="335" t="s">
        <v>1843</v>
      </c>
      <c r="B861" s="335">
        <v>12000</v>
      </c>
      <c r="C861" s="335" t="s">
        <v>895</v>
      </c>
      <c r="D861" s="336">
        <v>12000</v>
      </c>
      <c r="E861" s="335" t="s">
        <v>909</v>
      </c>
      <c r="F861" s="335" t="s">
        <v>1000</v>
      </c>
      <c r="G861" s="335" t="s">
        <v>864</v>
      </c>
      <c r="H861" s="335">
        <v>18</v>
      </c>
    </row>
    <row r="862" spans="1:8">
      <c r="A862" s="335" t="s">
        <v>1844</v>
      </c>
      <c r="B862" s="335">
        <v>144000</v>
      </c>
      <c r="C862" s="335" t="s">
        <v>925</v>
      </c>
      <c r="D862" s="336">
        <v>2564.3400029917298</v>
      </c>
      <c r="E862" s="335" t="s">
        <v>896</v>
      </c>
      <c r="F862" s="335" t="s">
        <v>862</v>
      </c>
      <c r="G862" s="335" t="s">
        <v>864</v>
      </c>
      <c r="H862" s="335">
        <v>1</v>
      </c>
    </row>
    <row r="863" spans="1:8">
      <c r="A863" s="335" t="s">
        <v>1845</v>
      </c>
      <c r="B863" s="335">
        <v>62000</v>
      </c>
      <c r="C863" s="335" t="s">
        <v>895</v>
      </c>
      <c r="D863" s="336">
        <v>62000</v>
      </c>
      <c r="E863" s="335" t="s">
        <v>909</v>
      </c>
      <c r="F863" s="335" t="s">
        <v>1846</v>
      </c>
      <c r="G863" s="335" t="s">
        <v>864</v>
      </c>
      <c r="H863" s="335">
        <v>11</v>
      </c>
    </row>
    <row r="864" spans="1:8">
      <c r="A864" s="335" t="s">
        <v>1847</v>
      </c>
      <c r="B864" s="335">
        <v>300000</v>
      </c>
      <c r="C864" s="335" t="s">
        <v>925</v>
      </c>
      <c r="D864" s="336">
        <v>5342.3750062327708</v>
      </c>
      <c r="E864" s="335" t="s">
        <v>896</v>
      </c>
      <c r="F864" s="335" t="s">
        <v>862</v>
      </c>
      <c r="G864" s="335" t="s">
        <v>864</v>
      </c>
      <c r="H864" s="335">
        <v>10</v>
      </c>
    </row>
    <row r="865" spans="1:8">
      <c r="A865" s="335" t="s">
        <v>1848</v>
      </c>
      <c r="B865" s="335">
        <v>40000</v>
      </c>
      <c r="C865" s="335" t="s">
        <v>908</v>
      </c>
      <c r="D865" s="336">
        <v>50815.977559664309</v>
      </c>
      <c r="E865" s="335" t="s">
        <v>896</v>
      </c>
      <c r="F865" s="335" t="s">
        <v>972</v>
      </c>
      <c r="G865" s="335" t="s">
        <v>867</v>
      </c>
      <c r="H865" s="335">
        <v>4</v>
      </c>
    </row>
    <row r="866" spans="1:8">
      <c r="A866" s="335" t="s">
        <v>1849</v>
      </c>
      <c r="B866" s="335">
        <v>25560</v>
      </c>
      <c r="C866" s="335" t="s">
        <v>895</v>
      </c>
      <c r="D866" s="336">
        <v>25560</v>
      </c>
      <c r="E866" s="335" t="s">
        <v>909</v>
      </c>
      <c r="F866" s="335" t="s">
        <v>1006</v>
      </c>
      <c r="G866" s="335" t="s">
        <v>864</v>
      </c>
      <c r="H866" s="335">
        <v>3</v>
      </c>
    </row>
    <row r="867" spans="1:8">
      <c r="A867" s="335" t="s">
        <v>1850</v>
      </c>
      <c r="B867" s="335">
        <v>720000</v>
      </c>
      <c r="C867" s="335" t="s">
        <v>925</v>
      </c>
      <c r="D867" s="336">
        <v>12821.700014958649</v>
      </c>
      <c r="E867" s="335" t="s">
        <v>918</v>
      </c>
      <c r="F867" s="335" t="s">
        <v>862</v>
      </c>
      <c r="G867" s="335" t="s">
        <v>864</v>
      </c>
      <c r="H867" s="335">
        <v>3</v>
      </c>
    </row>
    <row r="868" spans="1:8">
      <c r="A868" s="335" t="s">
        <v>1851</v>
      </c>
      <c r="B868" s="335">
        <v>600000</v>
      </c>
      <c r="C868" s="335" t="s">
        <v>925</v>
      </c>
      <c r="D868" s="336">
        <v>10684.750012465542</v>
      </c>
      <c r="E868" s="335" t="s">
        <v>909</v>
      </c>
      <c r="F868" s="335" t="s">
        <v>862</v>
      </c>
      <c r="G868" s="335" t="s">
        <v>864</v>
      </c>
      <c r="H868" s="335">
        <v>5</v>
      </c>
    </row>
    <row r="869" spans="1:8">
      <c r="A869" s="335" t="s">
        <v>1852</v>
      </c>
      <c r="B869" s="335">
        <v>420000</v>
      </c>
      <c r="C869" s="335" t="s">
        <v>917</v>
      </c>
      <c r="D869" s="336">
        <v>4457.9172610556352</v>
      </c>
      <c r="E869" s="335" t="s">
        <v>909</v>
      </c>
      <c r="F869" s="335" t="s">
        <v>902</v>
      </c>
      <c r="G869" s="335" t="s">
        <v>864</v>
      </c>
      <c r="H869" s="335">
        <v>4</v>
      </c>
    </row>
    <row r="870" spans="1:8">
      <c r="A870" s="335" t="s">
        <v>1853</v>
      </c>
      <c r="B870" s="335">
        <v>125000</v>
      </c>
      <c r="C870" s="335" t="s">
        <v>895</v>
      </c>
      <c r="D870" s="336">
        <v>125000</v>
      </c>
      <c r="E870" s="335" t="s">
        <v>1434</v>
      </c>
      <c r="F870" s="335" t="s">
        <v>933</v>
      </c>
      <c r="G870" s="335" t="s">
        <v>403</v>
      </c>
      <c r="H870" s="335">
        <v>20</v>
      </c>
    </row>
    <row r="871" spans="1:8">
      <c r="A871" s="335" t="s">
        <v>1854</v>
      </c>
      <c r="B871" s="335">
        <v>43000</v>
      </c>
      <c r="C871" s="335" t="s">
        <v>895</v>
      </c>
      <c r="D871" s="336">
        <v>43000</v>
      </c>
      <c r="E871" s="335" t="s">
        <v>896</v>
      </c>
      <c r="F871" s="335" t="s">
        <v>868</v>
      </c>
      <c r="G871" s="335" t="s">
        <v>861</v>
      </c>
      <c r="H871" s="335">
        <v>1</v>
      </c>
    </row>
    <row r="872" spans="1:8">
      <c r="A872" s="335" t="s">
        <v>1855</v>
      </c>
      <c r="B872" s="335">
        <v>400000</v>
      </c>
      <c r="C872" s="335" t="s">
        <v>925</v>
      </c>
      <c r="D872" s="336">
        <v>7123.1666749770275</v>
      </c>
      <c r="E872" s="335" t="s">
        <v>904</v>
      </c>
      <c r="F872" s="335" t="s">
        <v>862</v>
      </c>
      <c r="G872" s="335" t="s">
        <v>864</v>
      </c>
      <c r="H872" s="335">
        <v>6</v>
      </c>
    </row>
    <row r="873" spans="1:8">
      <c r="A873" s="335" t="s">
        <v>1856</v>
      </c>
      <c r="B873" s="335">
        <v>10000</v>
      </c>
      <c r="C873" s="335" t="s">
        <v>895</v>
      </c>
      <c r="D873" s="336">
        <v>10000</v>
      </c>
      <c r="E873" s="335" t="s">
        <v>918</v>
      </c>
      <c r="F873" s="335" t="s">
        <v>1857</v>
      </c>
      <c r="G873" s="335" t="s">
        <v>864</v>
      </c>
      <c r="H873" s="335">
        <v>4</v>
      </c>
    </row>
    <row r="874" spans="1:8">
      <c r="A874" s="335" t="s">
        <v>1858</v>
      </c>
      <c r="B874" s="335">
        <v>500000</v>
      </c>
      <c r="C874" s="335" t="s">
        <v>925</v>
      </c>
      <c r="D874" s="336">
        <v>8903.9583437212841</v>
      </c>
      <c r="E874" s="335" t="s">
        <v>909</v>
      </c>
      <c r="F874" s="335" t="s">
        <v>862</v>
      </c>
      <c r="G874" s="335" t="s">
        <v>864</v>
      </c>
      <c r="H874" s="335">
        <v>5</v>
      </c>
    </row>
    <row r="875" spans="1:8">
      <c r="A875" s="335" t="s">
        <v>1859</v>
      </c>
      <c r="B875" s="335">
        <v>36500</v>
      </c>
      <c r="C875" s="335" t="s">
        <v>895</v>
      </c>
      <c r="D875" s="336">
        <v>36500</v>
      </c>
      <c r="E875" s="335" t="s">
        <v>918</v>
      </c>
      <c r="F875" s="335" t="s">
        <v>1006</v>
      </c>
      <c r="G875" s="335" t="s">
        <v>864</v>
      </c>
      <c r="H875" s="335">
        <v>15</v>
      </c>
    </row>
    <row r="876" spans="1:8">
      <c r="A876" s="335" t="s">
        <v>1860</v>
      </c>
      <c r="B876" s="335">
        <v>100000</v>
      </c>
      <c r="C876" s="335" t="s">
        <v>895</v>
      </c>
      <c r="D876" s="336">
        <v>100000</v>
      </c>
      <c r="E876" s="335" t="s">
        <v>1434</v>
      </c>
      <c r="F876" s="335" t="s">
        <v>1036</v>
      </c>
      <c r="G876" s="335" t="s">
        <v>861</v>
      </c>
      <c r="H876" s="335">
        <v>10</v>
      </c>
    </row>
    <row r="877" spans="1:8">
      <c r="A877" s="335" t="s">
        <v>1861</v>
      </c>
      <c r="B877" s="335">
        <v>400000</v>
      </c>
      <c r="C877" s="335" t="s">
        <v>925</v>
      </c>
      <c r="D877" s="336">
        <v>7123.1666749770275</v>
      </c>
      <c r="E877" s="335" t="s">
        <v>918</v>
      </c>
      <c r="F877" s="335" t="s">
        <v>862</v>
      </c>
      <c r="G877" s="335" t="s">
        <v>864</v>
      </c>
      <c r="H877" s="335">
        <v>8</v>
      </c>
    </row>
    <row r="878" spans="1:8">
      <c r="A878" s="335" t="s">
        <v>1862</v>
      </c>
      <c r="B878" s="335">
        <v>2300000</v>
      </c>
      <c r="C878" s="335" t="s">
        <v>925</v>
      </c>
      <c r="D878" s="336">
        <v>40958.208381117904</v>
      </c>
      <c r="E878" s="335" t="s">
        <v>909</v>
      </c>
      <c r="F878" s="335" t="s">
        <v>862</v>
      </c>
      <c r="G878" s="335" t="s">
        <v>864</v>
      </c>
      <c r="H878" s="335">
        <v>8</v>
      </c>
    </row>
    <row r="879" spans="1:8">
      <c r="A879" s="335" t="s">
        <v>1863</v>
      </c>
      <c r="B879" s="335">
        <v>1200000</v>
      </c>
      <c r="C879" s="335" t="s">
        <v>925</v>
      </c>
      <c r="D879" s="336">
        <v>21369.500024931083</v>
      </c>
      <c r="E879" s="335" t="s">
        <v>1147</v>
      </c>
      <c r="F879" s="335" t="s">
        <v>862</v>
      </c>
      <c r="G879" s="335" t="s">
        <v>864</v>
      </c>
      <c r="H879" s="335">
        <v>17</v>
      </c>
    </row>
    <row r="880" spans="1:8">
      <c r="A880" s="335" t="s">
        <v>1864</v>
      </c>
      <c r="B880" s="335">
        <v>120000</v>
      </c>
      <c r="C880" s="335" t="s">
        <v>925</v>
      </c>
      <c r="D880" s="336">
        <v>2136.9500024931081</v>
      </c>
      <c r="E880" s="335" t="s">
        <v>909</v>
      </c>
      <c r="F880" s="335" t="s">
        <v>862</v>
      </c>
      <c r="G880" s="335" t="s">
        <v>864</v>
      </c>
      <c r="H880" s="335">
        <v>5</v>
      </c>
    </row>
    <row r="881" spans="1:8">
      <c r="A881" s="335" t="s">
        <v>1865</v>
      </c>
      <c r="B881" s="335">
        <v>500000</v>
      </c>
      <c r="C881" s="335" t="s">
        <v>925</v>
      </c>
      <c r="D881" s="336">
        <v>8903.9583437212841</v>
      </c>
      <c r="E881" s="335" t="s">
        <v>904</v>
      </c>
      <c r="F881" s="335" t="s">
        <v>862</v>
      </c>
      <c r="G881" s="335" t="s">
        <v>864</v>
      </c>
      <c r="H881" s="335">
        <v>3</v>
      </c>
    </row>
    <row r="882" spans="1:8">
      <c r="A882" s="335" t="s">
        <v>1866</v>
      </c>
      <c r="B882" s="335">
        <v>1000000</v>
      </c>
      <c r="C882" s="335" t="s">
        <v>925</v>
      </c>
      <c r="D882" s="336">
        <v>17807.916687442568</v>
      </c>
      <c r="E882" s="335" t="s">
        <v>909</v>
      </c>
      <c r="F882" s="335" t="s">
        <v>862</v>
      </c>
      <c r="G882" s="335" t="s">
        <v>864</v>
      </c>
      <c r="H882" s="335">
        <v>5</v>
      </c>
    </row>
    <row r="883" spans="1:8">
      <c r="A883" s="335" t="s">
        <v>1867</v>
      </c>
      <c r="B883" s="335">
        <v>850000</v>
      </c>
      <c r="C883" s="335" t="s">
        <v>925</v>
      </c>
      <c r="D883" s="336">
        <v>15136.729184326183</v>
      </c>
      <c r="E883" s="335" t="s">
        <v>909</v>
      </c>
      <c r="F883" s="335" t="s">
        <v>862</v>
      </c>
      <c r="G883" s="335" t="s">
        <v>864</v>
      </c>
      <c r="H883" s="335">
        <v>3</v>
      </c>
    </row>
    <row r="884" spans="1:8">
      <c r="A884" s="335" t="s">
        <v>1868</v>
      </c>
      <c r="B884" s="335">
        <v>168000</v>
      </c>
      <c r="C884" s="335" t="s">
        <v>1211</v>
      </c>
      <c r="D884" s="336">
        <v>3982.448779308334</v>
      </c>
      <c r="E884" s="335" t="s">
        <v>896</v>
      </c>
      <c r="F884" s="335" t="s">
        <v>1212</v>
      </c>
      <c r="G884" s="335" t="s">
        <v>864</v>
      </c>
      <c r="H884" s="335">
        <v>10</v>
      </c>
    </row>
    <row r="885" spans="1:8">
      <c r="A885" s="335" t="s">
        <v>1869</v>
      </c>
      <c r="B885" s="335">
        <v>15600</v>
      </c>
      <c r="C885" s="335" t="s">
        <v>895</v>
      </c>
      <c r="D885" s="336">
        <v>15600</v>
      </c>
      <c r="E885" s="335" t="s">
        <v>898</v>
      </c>
      <c r="F885" s="335" t="s">
        <v>1870</v>
      </c>
      <c r="G885" s="335" t="s">
        <v>864</v>
      </c>
      <c r="H885" s="335">
        <v>13</v>
      </c>
    </row>
    <row r="886" spans="1:8">
      <c r="A886" s="335" t="s">
        <v>1871</v>
      </c>
      <c r="B886" s="335">
        <v>180000</v>
      </c>
      <c r="C886" s="335" t="s">
        <v>925</v>
      </c>
      <c r="D886" s="336">
        <v>3205.4250037396623</v>
      </c>
      <c r="E886" s="335" t="s">
        <v>896</v>
      </c>
      <c r="F886" s="335" t="s">
        <v>862</v>
      </c>
      <c r="G886" s="335" t="s">
        <v>864</v>
      </c>
      <c r="H886" s="335">
        <v>4</v>
      </c>
    </row>
    <row r="887" spans="1:8">
      <c r="A887" s="335" t="s">
        <v>1872</v>
      </c>
      <c r="B887" s="335">
        <v>10000</v>
      </c>
      <c r="C887" s="335" t="s">
        <v>895</v>
      </c>
      <c r="D887" s="336">
        <v>10000</v>
      </c>
      <c r="E887" s="335" t="s">
        <v>909</v>
      </c>
      <c r="F887" s="335" t="s">
        <v>862</v>
      </c>
      <c r="G887" s="335" t="s">
        <v>864</v>
      </c>
      <c r="H887" s="335">
        <v>6</v>
      </c>
    </row>
    <row r="888" spans="1:8">
      <c r="A888" s="335" t="s">
        <v>1873</v>
      </c>
      <c r="B888" s="335">
        <v>75010</v>
      </c>
      <c r="C888" s="335" t="s">
        <v>895</v>
      </c>
      <c r="D888" s="336">
        <v>75010</v>
      </c>
      <c r="E888" s="335" t="s">
        <v>896</v>
      </c>
      <c r="F888" s="335" t="s">
        <v>868</v>
      </c>
      <c r="G888" s="335" t="s">
        <v>861</v>
      </c>
      <c r="H888" s="335">
        <v>6</v>
      </c>
    </row>
    <row r="889" spans="1:8">
      <c r="A889" s="335" t="s">
        <v>1874</v>
      </c>
      <c r="B889" s="335">
        <v>600000</v>
      </c>
      <c r="C889" s="335" t="s">
        <v>925</v>
      </c>
      <c r="D889" s="336">
        <v>10684.750012465542</v>
      </c>
      <c r="E889" s="335" t="s">
        <v>909</v>
      </c>
      <c r="F889" s="335" t="s">
        <v>862</v>
      </c>
      <c r="G889" s="335" t="s">
        <v>864</v>
      </c>
      <c r="H889" s="335">
        <v>9</v>
      </c>
    </row>
    <row r="890" spans="1:8">
      <c r="A890" s="335" t="s">
        <v>1875</v>
      </c>
      <c r="B890" s="335">
        <v>16350</v>
      </c>
      <c r="C890" s="335" t="s">
        <v>895</v>
      </c>
      <c r="D890" s="336">
        <v>16350</v>
      </c>
      <c r="E890" s="335" t="s">
        <v>909</v>
      </c>
      <c r="F890" s="335" t="s">
        <v>862</v>
      </c>
      <c r="G890" s="335" t="s">
        <v>864</v>
      </c>
      <c r="H890" s="335">
        <v>5</v>
      </c>
    </row>
    <row r="891" spans="1:8">
      <c r="A891" s="335" t="s">
        <v>1876</v>
      </c>
      <c r="B891" s="335">
        <v>80000</v>
      </c>
      <c r="C891" s="335" t="s">
        <v>951</v>
      </c>
      <c r="D891" s="336">
        <v>126094.26176538273</v>
      </c>
      <c r="E891" s="335" t="s">
        <v>918</v>
      </c>
      <c r="F891" s="335" t="s">
        <v>865</v>
      </c>
      <c r="G891" s="335" t="s">
        <v>867</v>
      </c>
      <c r="H891" s="335">
        <v>10</v>
      </c>
    </row>
    <row r="892" spans="1:8">
      <c r="A892" s="335" t="s">
        <v>1877</v>
      </c>
      <c r="B892" s="335">
        <v>60000</v>
      </c>
      <c r="C892" s="335" t="s">
        <v>895</v>
      </c>
      <c r="D892" s="336">
        <v>60000</v>
      </c>
      <c r="E892" s="335" t="s">
        <v>918</v>
      </c>
      <c r="F892" s="335" t="s">
        <v>1144</v>
      </c>
      <c r="G892" s="335" t="s">
        <v>864</v>
      </c>
      <c r="H892" s="335">
        <v>10</v>
      </c>
    </row>
    <row r="893" spans="1:8">
      <c r="A893" s="335" t="s">
        <v>1878</v>
      </c>
      <c r="B893" s="335">
        <v>1300000</v>
      </c>
      <c r="C893" s="335" t="s">
        <v>925</v>
      </c>
      <c r="D893" s="336">
        <v>23150.291693675339</v>
      </c>
      <c r="E893" s="335" t="s">
        <v>909</v>
      </c>
      <c r="F893" s="335" t="s">
        <v>862</v>
      </c>
      <c r="G893" s="335" t="s">
        <v>864</v>
      </c>
      <c r="H893" s="335">
        <v>3</v>
      </c>
    </row>
    <row r="894" spans="1:8">
      <c r="A894" s="335" t="s">
        <v>1879</v>
      </c>
      <c r="B894" s="335">
        <v>775000</v>
      </c>
      <c r="C894" s="335" t="s">
        <v>925</v>
      </c>
      <c r="D894" s="336">
        <v>13801.135432767991</v>
      </c>
      <c r="E894" s="335" t="s">
        <v>896</v>
      </c>
      <c r="F894" s="335" t="s">
        <v>862</v>
      </c>
      <c r="G894" s="335" t="s">
        <v>864</v>
      </c>
      <c r="H894" s="335">
        <v>2</v>
      </c>
    </row>
    <row r="895" spans="1:8">
      <c r="A895" s="335" t="s">
        <v>1880</v>
      </c>
      <c r="B895" s="335">
        <v>1050000</v>
      </c>
      <c r="C895" s="335" t="s">
        <v>925</v>
      </c>
      <c r="D895" s="336">
        <v>18698.312521814696</v>
      </c>
      <c r="E895" s="335" t="s">
        <v>909</v>
      </c>
      <c r="F895" s="335" t="s">
        <v>862</v>
      </c>
      <c r="G895" s="335" t="s">
        <v>864</v>
      </c>
      <c r="H895" s="335">
        <v>5</v>
      </c>
    </row>
    <row r="896" spans="1:8">
      <c r="A896" s="335" t="s">
        <v>1881</v>
      </c>
      <c r="B896" s="335">
        <v>36000</v>
      </c>
      <c r="C896" s="335" t="s">
        <v>895</v>
      </c>
      <c r="D896" s="336">
        <v>36000</v>
      </c>
      <c r="E896" s="335" t="s">
        <v>898</v>
      </c>
      <c r="F896" s="335" t="s">
        <v>1882</v>
      </c>
      <c r="G896" s="335" t="s">
        <v>867</v>
      </c>
      <c r="H896" s="335">
        <v>9</v>
      </c>
    </row>
    <row r="897" spans="1:8">
      <c r="A897" s="335" t="s">
        <v>1883</v>
      </c>
      <c r="B897" s="335">
        <v>486000</v>
      </c>
      <c r="C897" s="335" t="s">
        <v>925</v>
      </c>
      <c r="D897" s="336">
        <v>8654.6475100970874</v>
      </c>
      <c r="E897" s="335" t="s">
        <v>909</v>
      </c>
      <c r="F897" s="335" t="s">
        <v>862</v>
      </c>
      <c r="G897" s="335" t="s">
        <v>864</v>
      </c>
      <c r="H897" s="335">
        <v>6</v>
      </c>
    </row>
    <row r="898" spans="1:8">
      <c r="A898" s="335" t="s">
        <v>1884</v>
      </c>
      <c r="B898" s="335">
        <v>65000</v>
      </c>
      <c r="C898" s="335" t="s">
        <v>951</v>
      </c>
      <c r="D898" s="336">
        <v>102451.58768437347</v>
      </c>
      <c r="E898" s="335" t="s">
        <v>909</v>
      </c>
      <c r="F898" s="335" t="s">
        <v>865</v>
      </c>
      <c r="G898" s="335" t="s">
        <v>867</v>
      </c>
      <c r="H898" s="335">
        <v>15</v>
      </c>
    </row>
    <row r="899" spans="1:8">
      <c r="A899" s="335" t="s">
        <v>1885</v>
      </c>
      <c r="B899" s="335">
        <v>36400</v>
      </c>
      <c r="C899" s="335" t="s">
        <v>895</v>
      </c>
      <c r="D899" s="336">
        <v>36400</v>
      </c>
      <c r="E899" s="335" t="s">
        <v>896</v>
      </c>
      <c r="F899" s="335" t="s">
        <v>1886</v>
      </c>
      <c r="G899" s="335" t="s">
        <v>403</v>
      </c>
      <c r="H899" s="335">
        <v>20</v>
      </c>
    </row>
    <row r="900" spans="1:8">
      <c r="A900" s="335" t="s">
        <v>1887</v>
      </c>
      <c r="B900" s="335">
        <v>64210</v>
      </c>
      <c r="C900" s="335" t="s">
        <v>951</v>
      </c>
      <c r="D900" s="336">
        <v>101206.40684944032</v>
      </c>
      <c r="E900" s="335" t="s">
        <v>955</v>
      </c>
      <c r="F900" s="335" t="s">
        <v>865</v>
      </c>
      <c r="G900" s="335" t="s">
        <v>867</v>
      </c>
      <c r="H900" s="335">
        <v>16</v>
      </c>
    </row>
    <row r="901" spans="1:8">
      <c r="A901" s="335" t="s">
        <v>1888</v>
      </c>
      <c r="B901" s="335">
        <v>300000</v>
      </c>
      <c r="C901" s="335" t="s">
        <v>925</v>
      </c>
      <c r="D901" s="336">
        <v>5342.3750062327708</v>
      </c>
      <c r="E901" s="335" t="s">
        <v>896</v>
      </c>
      <c r="F901" s="335" t="s">
        <v>862</v>
      </c>
      <c r="G901" s="335" t="s">
        <v>864</v>
      </c>
      <c r="H901" s="335">
        <v>1</v>
      </c>
    </row>
    <row r="902" spans="1:8">
      <c r="A902" s="335" t="s">
        <v>1889</v>
      </c>
      <c r="B902" s="335">
        <v>104000</v>
      </c>
      <c r="C902" s="335" t="s">
        <v>1224</v>
      </c>
      <c r="D902" s="336">
        <v>28310.79811950968</v>
      </c>
      <c r="E902" s="335" t="s">
        <v>896</v>
      </c>
      <c r="F902" s="335" t="s">
        <v>1000</v>
      </c>
      <c r="G902" s="335" t="s">
        <v>864</v>
      </c>
      <c r="H902" s="335">
        <v>11</v>
      </c>
    </row>
    <row r="903" spans="1:8">
      <c r="A903" s="335" t="s">
        <v>1890</v>
      </c>
      <c r="B903" s="335">
        <v>20500</v>
      </c>
      <c r="C903" s="335" t="s">
        <v>908</v>
      </c>
      <c r="D903" s="336">
        <v>26043.18849932796</v>
      </c>
      <c r="E903" s="335" t="s">
        <v>909</v>
      </c>
      <c r="F903" s="335" t="s">
        <v>953</v>
      </c>
      <c r="G903" s="335" t="s">
        <v>867</v>
      </c>
      <c r="H903" s="335">
        <v>8</v>
      </c>
    </row>
    <row r="904" spans="1:8">
      <c r="A904" s="335" t="s">
        <v>1891</v>
      </c>
      <c r="B904" s="335">
        <v>95000</v>
      </c>
      <c r="C904" s="335" t="s">
        <v>961</v>
      </c>
      <c r="D904" s="336">
        <v>96891.417358250401</v>
      </c>
      <c r="E904" s="335" t="s">
        <v>896</v>
      </c>
      <c r="F904" s="335" t="s">
        <v>857</v>
      </c>
      <c r="G904" s="335" t="s">
        <v>870</v>
      </c>
      <c r="H904" s="335">
        <v>7</v>
      </c>
    </row>
    <row r="905" spans="1:8">
      <c r="A905" s="335" t="s">
        <v>1892</v>
      </c>
      <c r="B905" s="335">
        <v>144000</v>
      </c>
      <c r="C905" s="335" t="s">
        <v>925</v>
      </c>
      <c r="D905" s="336">
        <v>2564.3400029917298</v>
      </c>
      <c r="E905" s="335" t="s">
        <v>898</v>
      </c>
      <c r="F905" s="335" t="s">
        <v>862</v>
      </c>
      <c r="G905" s="335" t="s">
        <v>864</v>
      </c>
      <c r="H905" s="335">
        <v>4</v>
      </c>
    </row>
    <row r="906" spans="1:8">
      <c r="A906" s="335" t="s">
        <v>1893</v>
      </c>
      <c r="B906" s="335">
        <v>180000</v>
      </c>
      <c r="C906" s="335" t="s">
        <v>925</v>
      </c>
      <c r="D906" s="336">
        <v>3205.4250037396623</v>
      </c>
      <c r="E906" s="335" t="s">
        <v>932</v>
      </c>
      <c r="F906" s="335" t="s">
        <v>862</v>
      </c>
      <c r="G906" s="335" t="s">
        <v>864</v>
      </c>
      <c r="H906" s="335">
        <v>8</v>
      </c>
    </row>
    <row r="907" spans="1:8">
      <c r="A907" s="335" t="s">
        <v>1894</v>
      </c>
      <c r="B907" s="335">
        <v>600000</v>
      </c>
      <c r="C907" s="335" t="s">
        <v>925</v>
      </c>
      <c r="D907" s="336">
        <v>10684.750012465542</v>
      </c>
      <c r="E907" s="335" t="s">
        <v>896</v>
      </c>
      <c r="F907" s="335" t="s">
        <v>862</v>
      </c>
      <c r="G907" s="335" t="s">
        <v>864</v>
      </c>
      <c r="H907" s="335">
        <v>8</v>
      </c>
    </row>
    <row r="908" spans="1:8">
      <c r="A908" s="335" t="s">
        <v>1895</v>
      </c>
      <c r="B908" s="335">
        <v>150000</v>
      </c>
      <c r="C908" s="335" t="s">
        <v>895</v>
      </c>
      <c r="D908" s="336">
        <v>150000</v>
      </c>
      <c r="E908" s="335" t="s">
        <v>898</v>
      </c>
      <c r="F908" s="335" t="s">
        <v>868</v>
      </c>
      <c r="G908" s="335" t="s">
        <v>861</v>
      </c>
      <c r="H908" s="335">
        <v>25</v>
      </c>
    </row>
    <row r="909" spans="1:8">
      <c r="A909" s="335" t="s">
        <v>1896</v>
      </c>
      <c r="B909" s="335">
        <v>700000</v>
      </c>
      <c r="C909" s="335" t="s">
        <v>925</v>
      </c>
      <c r="D909" s="336">
        <v>12465.541681209797</v>
      </c>
      <c r="E909" s="335" t="s">
        <v>909</v>
      </c>
      <c r="F909" s="335" t="s">
        <v>862</v>
      </c>
      <c r="G909" s="335" t="s">
        <v>864</v>
      </c>
      <c r="H909" s="335">
        <v>3</v>
      </c>
    </row>
    <row r="910" spans="1:8">
      <c r="A910" s="335" t="s">
        <v>1897</v>
      </c>
      <c r="B910" s="335">
        <v>15000</v>
      </c>
      <c r="C910" s="335" t="s">
        <v>908</v>
      </c>
      <c r="D910" s="336">
        <v>19055.991584874118</v>
      </c>
      <c r="E910" s="335" t="s">
        <v>896</v>
      </c>
      <c r="F910" s="335" t="s">
        <v>1898</v>
      </c>
      <c r="G910" s="335" t="s">
        <v>867</v>
      </c>
      <c r="H910" s="335">
        <v>4</v>
      </c>
    </row>
    <row r="911" spans="1:8">
      <c r="A911" s="335" t="s">
        <v>1899</v>
      </c>
      <c r="B911" s="335">
        <v>105000</v>
      </c>
      <c r="C911" s="335" t="s">
        <v>895</v>
      </c>
      <c r="D911" s="336">
        <v>105000</v>
      </c>
      <c r="E911" s="335" t="s">
        <v>896</v>
      </c>
      <c r="F911" s="335" t="s">
        <v>868</v>
      </c>
      <c r="G911" s="335" t="s">
        <v>861</v>
      </c>
      <c r="H911" s="335">
        <v>20</v>
      </c>
    </row>
    <row r="912" spans="1:8">
      <c r="A912" s="335" t="s">
        <v>1900</v>
      </c>
      <c r="B912" s="335">
        <v>24000</v>
      </c>
      <c r="C912" s="335" t="s">
        <v>895</v>
      </c>
      <c r="D912" s="336">
        <v>24000</v>
      </c>
      <c r="E912" s="335" t="s">
        <v>896</v>
      </c>
      <c r="F912" s="335" t="s">
        <v>862</v>
      </c>
      <c r="G912" s="335" t="s">
        <v>864</v>
      </c>
      <c r="H912" s="335">
        <v>3</v>
      </c>
    </row>
    <row r="913" spans="1:8">
      <c r="A913" s="335" t="s">
        <v>1901</v>
      </c>
      <c r="B913" s="335">
        <v>50000</v>
      </c>
      <c r="C913" s="335" t="s">
        <v>951</v>
      </c>
      <c r="D913" s="336">
        <v>78808.913603364199</v>
      </c>
      <c r="E913" s="335" t="s">
        <v>896</v>
      </c>
      <c r="F913" s="335" t="s">
        <v>865</v>
      </c>
      <c r="G913" s="335" t="s">
        <v>867</v>
      </c>
      <c r="H913" s="335">
        <v>10</v>
      </c>
    </row>
    <row r="914" spans="1:8">
      <c r="A914" s="335" t="s">
        <v>1902</v>
      </c>
      <c r="B914" s="335">
        <v>42000</v>
      </c>
      <c r="C914" s="335" t="s">
        <v>895</v>
      </c>
      <c r="D914" s="336">
        <v>42000</v>
      </c>
      <c r="E914" s="335" t="s">
        <v>898</v>
      </c>
      <c r="F914" s="335" t="s">
        <v>1006</v>
      </c>
      <c r="G914" s="335" t="s">
        <v>864</v>
      </c>
      <c r="H914" s="335">
        <v>15</v>
      </c>
    </row>
    <row r="915" spans="1:8">
      <c r="A915" s="335" t="s">
        <v>1903</v>
      </c>
      <c r="B915" s="335">
        <v>19200</v>
      </c>
      <c r="C915" s="335" t="s">
        <v>1787</v>
      </c>
      <c r="D915" s="336">
        <v>9490.1984044603923</v>
      </c>
      <c r="E915" s="335" t="s">
        <v>896</v>
      </c>
      <c r="F915" s="335" t="s">
        <v>988</v>
      </c>
      <c r="G915" s="335" t="s">
        <v>861</v>
      </c>
      <c r="H915" s="335">
        <v>8</v>
      </c>
    </row>
    <row r="916" spans="1:8">
      <c r="A916" s="335" t="s">
        <v>1904</v>
      </c>
      <c r="B916" s="335">
        <v>60000</v>
      </c>
      <c r="C916" s="335" t="s">
        <v>895</v>
      </c>
      <c r="D916" s="336">
        <v>60000</v>
      </c>
      <c r="E916" s="335" t="s">
        <v>955</v>
      </c>
      <c r="F916" s="335" t="s">
        <v>1144</v>
      </c>
      <c r="G916" s="335" t="s">
        <v>864</v>
      </c>
      <c r="H916" s="335">
        <v>5</v>
      </c>
    </row>
    <row r="917" spans="1:8">
      <c r="A917" s="335" t="s">
        <v>1905</v>
      </c>
      <c r="B917" s="335">
        <v>1000000</v>
      </c>
      <c r="C917" s="335" t="s">
        <v>925</v>
      </c>
      <c r="D917" s="336">
        <v>17807.916687442568</v>
      </c>
      <c r="E917" s="335" t="s">
        <v>909</v>
      </c>
      <c r="F917" s="335" t="s">
        <v>862</v>
      </c>
      <c r="G917" s="335" t="s">
        <v>864</v>
      </c>
      <c r="H917" s="335">
        <v>8</v>
      </c>
    </row>
    <row r="918" spans="1:8">
      <c r="A918" s="335" t="s">
        <v>1906</v>
      </c>
      <c r="B918" s="335">
        <v>700000</v>
      </c>
      <c r="C918" s="335" t="s">
        <v>925</v>
      </c>
      <c r="D918" s="336">
        <v>12465.541681209797</v>
      </c>
      <c r="E918" s="335" t="s">
        <v>896</v>
      </c>
      <c r="F918" s="335" t="s">
        <v>862</v>
      </c>
      <c r="G918" s="335" t="s">
        <v>864</v>
      </c>
      <c r="H918" s="335">
        <v>1</v>
      </c>
    </row>
    <row r="919" spans="1:8">
      <c r="A919" s="335" t="s">
        <v>1907</v>
      </c>
      <c r="B919" s="335">
        <v>20571</v>
      </c>
      <c r="C919" s="335" t="s">
        <v>895</v>
      </c>
      <c r="D919" s="336">
        <v>20571</v>
      </c>
      <c r="E919" s="335" t="s">
        <v>1434</v>
      </c>
      <c r="F919" s="335" t="s">
        <v>1908</v>
      </c>
      <c r="G919" s="335" t="s">
        <v>867</v>
      </c>
      <c r="H919" s="335">
        <v>8</v>
      </c>
    </row>
    <row r="920" spans="1:8">
      <c r="A920" s="335" t="s">
        <v>1909</v>
      </c>
      <c r="B920" s="335">
        <v>3480</v>
      </c>
      <c r="C920" s="335" t="s">
        <v>895</v>
      </c>
      <c r="D920" s="336">
        <v>3480</v>
      </c>
      <c r="E920" s="335" t="s">
        <v>909</v>
      </c>
      <c r="F920" s="335" t="s">
        <v>902</v>
      </c>
      <c r="G920" s="335" t="s">
        <v>864</v>
      </c>
      <c r="H920" s="335">
        <v>6</v>
      </c>
    </row>
    <row r="921" spans="1:8">
      <c r="A921" s="335" t="s">
        <v>1910</v>
      </c>
      <c r="B921" s="335">
        <v>18060</v>
      </c>
      <c r="C921" s="335" t="s">
        <v>895</v>
      </c>
      <c r="D921" s="336">
        <v>18060</v>
      </c>
      <c r="E921" s="335" t="s">
        <v>932</v>
      </c>
      <c r="F921" s="335" t="s">
        <v>1212</v>
      </c>
      <c r="G921" s="335" t="s">
        <v>864</v>
      </c>
      <c r="H921" s="335">
        <v>12</v>
      </c>
    </row>
    <row r="922" spans="1:8">
      <c r="A922" s="335" t="s">
        <v>1911</v>
      </c>
      <c r="B922" s="335">
        <v>30000</v>
      </c>
      <c r="C922" s="335" t="s">
        <v>895</v>
      </c>
      <c r="D922" s="336">
        <v>30000</v>
      </c>
      <c r="E922" s="335" t="s">
        <v>918</v>
      </c>
      <c r="F922" s="335" t="s">
        <v>1370</v>
      </c>
      <c r="G922" s="335" t="s">
        <v>864</v>
      </c>
      <c r="H922" s="335">
        <v>30</v>
      </c>
    </row>
    <row r="923" spans="1:8">
      <c r="A923" s="335" t="s">
        <v>1912</v>
      </c>
      <c r="B923" s="335">
        <v>24000</v>
      </c>
      <c r="C923" s="335" t="s">
        <v>895</v>
      </c>
      <c r="D923" s="336">
        <v>24000</v>
      </c>
      <c r="E923" s="335" t="s">
        <v>909</v>
      </c>
      <c r="F923" s="335" t="s">
        <v>862</v>
      </c>
      <c r="G923" s="335" t="s">
        <v>864</v>
      </c>
      <c r="H923" s="335">
        <v>10</v>
      </c>
    </row>
    <row r="924" spans="1:8">
      <c r="A924" s="335" t="s">
        <v>1913</v>
      </c>
      <c r="B924" s="335">
        <v>63200</v>
      </c>
      <c r="C924" s="335" t="s">
        <v>908</v>
      </c>
      <c r="D924" s="336">
        <v>80289.244544269619</v>
      </c>
      <c r="E924" s="335" t="s">
        <v>955</v>
      </c>
      <c r="F924" s="335" t="s">
        <v>982</v>
      </c>
      <c r="G924" s="335" t="s">
        <v>867</v>
      </c>
      <c r="H924" s="335">
        <v>3</v>
      </c>
    </row>
    <row r="925" spans="1:8">
      <c r="A925" s="335" t="s">
        <v>1914</v>
      </c>
      <c r="B925" s="335">
        <v>70000</v>
      </c>
      <c r="C925" s="335" t="s">
        <v>895</v>
      </c>
      <c r="D925" s="336">
        <v>70000</v>
      </c>
      <c r="E925" s="335" t="s">
        <v>909</v>
      </c>
      <c r="F925" s="335" t="s">
        <v>868</v>
      </c>
      <c r="G925" s="335" t="s">
        <v>861</v>
      </c>
      <c r="H925" s="335">
        <v>4</v>
      </c>
    </row>
    <row r="926" spans="1:8">
      <c r="A926" s="335" t="s">
        <v>1915</v>
      </c>
      <c r="B926" s="335">
        <v>480000</v>
      </c>
      <c r="C926" s="335" t="s">
        <v>925</v>
      </c>
      <c r="D926" s="336">
        <v>8547.8000099724322</v>
      </c>
      <c r="E926" s="335" t="s">
        <v>909</v>
      </c>
      <c r="F926" s="335" t="s">
        <v>862</v>
      </c>
      <c r="G926" s="335" t="s">
        <v>864</v>
      </c>
      <c r="H926" s="335">
        <v>2</v>
      </c>
    </row>
    <row r="927" spans="1:8">
      <c r="A927" s="335" t="s">
        <v>1916</v>
      </c>
      <c r="B927" s="335">
        <v>600000</v>
      </c>
      <c r="C927" s="335" t="s">
        <v>925</v>
      </c>
      <c r="D927" s="336">
        <v>10684.750012465542</v>
      </c>
      <c r="E927" s="335" t="s">
        <v>896</v>
      </c>
      <c r="F927" s="335" t="s">
        <v>862</v>
      </c>
      <c r="G927" s="335" t="s">
        <v>864</v>
      </c>
      <c r="H927" s="335">
        <v>11</v>
      </c>
    </row>
    <row r="928" spans="1:8">
      <c r="A928" s="335" t="s">
        <v>1917</v>
      </c>
      <c r="B928" s="335">
        <v>600000</v>
      </c>
      <c r="C928" s="335" t="s">
        <v>925</v>
      </c>
      <c r="D928" s="336">
        <v>10684.750012465542</v>
      </c>
      <c r="E928" s="335" t="s">
        <v>896</v>
      </c>
      <c r="F928" s="335" t="s">
        <v>862</v>
      </c>
      <c r="G928" s="335" t="s">
        <v>864</v>
      </c>
      <c r="H928" s="335">
        <v>4</v>
      </c>
    </row>
    <row r="929" spans="1:8">
      <c r="A929" s="335" t="s">
        <v>1918</v>
      </c>
      <c r="B929" s="335">
        <v>20000</v>
      </c>
      <c r="C929" s="335" t="s">
        <v>895</v>
      </c>
      <c r="D929" s="336">
        <v>20000</v>
      </c>
      <c r="E929" s="335" t="s">
        <v>918</v>
      </c>
      <c r="F929" s="335" t="s">
        <v>1919</v>
      </c>
      <c r="G929" s="335" t="s">
        <v>403</v>
      </c>
      <c r="H929" s="335">
        <v>2</v>
      </c>
    </row>
    <row r="930" spans="1:8">
      <c r="A930" s="335" t="s">
        <v>1920</v>
      </c>
      <c r="B930" s="335">
        <v>42000</v>
      </c>
      <c r="C930" s="335" t="s">
        <v>908</v>
      </c>
      <c r="D930" s="336">
        <v>53356.776437647524</v>
      </c>
      <c r="E930" s="335" t="s">
        <v>955</v>
      </c>
      <c r="F930" s="335" t="s">
        <v>910</v>
      </c>
      <c r="G930" s="335" t="s">
        <v>867</v>
      </c>
      <c r="H930" s="335">
        <v>3</v>
      </c>
    </row>
    <row r="931" spans="1:8">
      <c r="A931" s="335" t="s">
        <v>1921</v>
      </c>
      <c r="B931" s="335">
        <v>36000</v>
      </c>
      <c r="C931" s="335" t="s">
        <v>895</v>
      </c>
      <c r="D931" s="336">
        <v>36000</v>
      </c>
      <c r="E931" s="335" t="s">
        <v>918</v>
      </c>
      <c r="F931" s="335" t="s">
        <v>1000</v>
      </c>
      <c r="G931" s="335" t="s">
        <v>864</v>
      </c>
      <c r="H931" s="335">
        <v>5</v>
      </c>
    </row>
    <row r="932" spans="1:8">
      <c r="A932" s="335" t="s">
        <v>1922</v>
      </c>
      <c r="B932" s="335">
        <v>57000</v>
      </c>
      <c r="C932" s="335" t="s">
        <v>895</v>
      </c>
      <c r="D932" s="336">
        <v>57000</v>
      </c>
      <c r="E932" s="335" t="s">
        <v>904</v>
      </c>
      <c r="F932" s="335" t="s">
        <v>868</v>
      </c>
      <c r="G932" s="335" t="s">
        <v>861</v>
      </c>
      <c r="H932" s="335">
        <v>4</v>
      </c>
    </row>
    <row r="933" spans="1:8">
      <c r="A933" s="335" t="s">
        <v>1923</v>
      </c>
      <c r="B933" s="335">
        <v>135000</v>
      </c>
      <c r="C933" s="335" t="s">
        <v>895</v>
      </c>
      <c r="D933" s="336">
        <v>135000</v>
      </c>
      <c r="E933" s="335" t="s">
        <v>909</v>
      </c>
      <c r="F933" s="335" t="s">
        <v>868</v>
      </c>
      <c r="G933" s="335" t="s">
        <v>861</v>
      </c>
      <c r="H933" s="335">
        <v>15</v>
      </c>
    </row>
    <row r="934" spans="1:8">
      <c r="A934" s="335" t="s">
        <v>1924</v>
      </c>
      <c r="B934" s="335">
        <v>75000</v>
      </c>
      <c r="C934" s="335" t="s">
        <v>908</v>
      </c>
      <c r="D934" s="336">
        <v>95279.957924370581</v>
      </c>
      <c r="E934" s="335" t="s">
        <v>896</v>
      </c>
      <c r="F934" s="335" t="s">
        <v>972</v>
      </c>
      <c r="G934" s="335" t="s">
        <v>867</v>
      </c>
      <c r="H934" s="335">
        <v>4</v>
      </c>
    </row>
    <row r="935" spans="1:8">
      <c r="A935" s="335" t="s">
        <v>1925</v>
      </c>
      <c r="B935" s="335">
        <v>45000</v>
      </c>
      <c r="C935" s="335" t="s">
        <v>908</v>
      </c>
      <c r="D935" s="336">
        <v>57167.974754622352</v>
      </c>
      <c r="E935" s="335" t="s">
        <v>896</v>
      </c>
      <c r="F935" s="335" t="s">
        <v>972</v>
      </c>
      <c r="G935" s="335" t="s">
        <v>867</v>
      </c>
      <c r="H935" s="335">
        <v>10</v>
      </c>
    </row>
    <row r="936" spans="1:8">
      <c r="A936" s="335" t="s">
        <v>1926</v>
      </c>
      <c r="B936" s="335">
        <v>2000000</v>
      </c>
      <c r="C936" s="335" t="s">
        <v>1721</v>
      </c>
      <c r="D936" s="336">
        <v>12326.656394453004</v>
      </c>
      <c r="E936" s="335" t="s">
        <v>909</v>
      </c>
      <c r="F936" s="335" t="s">
        <v>1722</v>
      </c>
      <c r="G936" s="335" t="s">
        <v>403</v>
      </c>
      <c r="H936" s="335">
        <v>5</v>
      </c>
    </row>
    <row r="937" spans="1:8">
      <c r="A937" s="335" t="s">
        <v>1927</v>
      </c>
      <c r="B937" s="335">
        <v>8000</v>
      </c>
      <c r="C937" s="335" t="s">
        <v>895</v>
      </c>
      <c r="D937" s="336">
        <v>8000</v>
      </c>
      <c r="E937" s="335" t="s">
        <v>896</v>
      </c>
      <c r="F937" s="335" t="s">
        <v>862</v>
      </c>
      <c r="G937" s="335" t="s">
        <v>864</v>
      </c>
      <c r="H937" s="335">
        <v>5</v>
      </c>
    </row>
    <row r="938" spans="1:8">
      <c r="A938" s="335" t="s">
        <v>1928</v>
      </c>
      <c r="B938" s="335">
        <v>48000</v>
      </c>
      <c r="C938" s="335" t="s">
        <v>895</v>
      </c>
      <c r="D938" s="336">
        <v>48000</v>
      </c>
      <c r="E938" s="335" t="s">
        <v>909</v>
      </c>
      <c r="F938" s="335" t="s">
        <v>982</v>
      </c>
      <c r="G938" s="335" t="s">
        <v>867</v>
      </c>
      <c r="H938" s="335">
        <v>5</v>
      </c>
    </row>
    <row r="939" spans="1:8">
      <c r="A939" s="335" t="s">
        <v>1929</v>
      </c>
      <c r="B939" s="335">
        <v>40000</v>
      </c>
      <c r="C939" s="335" t="s">
        <v>895</v>
      </c>
      <c r="D939" s="336">
        <v>40000</v>
      </c>
      <c r="E939" s="335" t="s">
        <v>896</v>
      </c>
      <c r="F939" s="335" t="s">
        <v>1490</v>
      </c>
      <c r="G939" s="335" t="s">
        <v>870</v>
      </c>
      <c r="H939" s="335">
        <v>5</v>
      </c>
    </row>
    <row r="940" spans="1:8">
      <c r="A940" s="335" t="s">
        <v>1930</v>
      </c>
      <c r="B940" s="335">
        <v>75000</v>
      </c>
      <c r="C940" s="335" t="s">
        <v>1527</v>
      </c>
      <c r="D940" s="336">
        <v>59819.107020370408</v>
      </c>
      <c r="E940" s="335" t="s">
        <v>896</v>
      </c>
      <c r="F940" s="335" t="s">
        <v>1490</v>
      </c>
      <c r="G940" s="335" t="s">
        <v>870</v>
      </c>
      <c r="H940" s="335">
        <v>10</v>
      </c>
    </row>
    <row r="941" spans="1:8">
      <c r="A941" s="335" t="s">
        <v>1931</v>
      </c>
      <c r="B941" s="335">
        <v>150000</v>
      </c>
      <c r="C941" s="335" t="s">
        <v>895</v>
      </c>
      <c r="D941" s="336">
        <v>150000</v>
      </c>
      <c r="E941" s="335" t="s">
        <v>896</v>
      </c>
      <c r="F941" s="335" t="s">
        <v>930</v>
      </c>
      <c r="G941" s="335" t="s">
        <v>867</v>
      </c>
      <c r="H941" s="335">
        <v>20</v>
      </c>
    </row>
    <row r="942" spans="1:8">
      <c r="A942" s="335" t="s">
        <v>1932</v>
      </c>
      <c r="B942" s="335">
        <v>80000</v>
      </c>
      <c r="C942" s="335" t="s">
        <v>961</v>
      </c>
      <c r="D942" s="336">
        <v>81592.772512210868</v>
      </c>
      <c r="E942" s="335" t="s">
        <v>909</v>
      </c>
      <c r="F942" s="335" t="s">
        <v>857</v>
      </c>
      <c r="G942" s="335" t="s">
        <v>870</v>
      </c>
      <c r="H942" s="335">
        <v>25</v>
      </c>
    </row>
    <row r="943" spans="1:8">
      <c r="A943" s="335" t="s">
        <v>1933</v>
      </c>
      <c r="B943" s="335">
        <v>95000</v>
      </c>
      <c r="C943" s="335" t="s">
        <v>961</v>
      </c>
      <c r="D943" s="336">
        <v>96891.417358250401</v>
      </c>
      <c r="E943" s="335" t="s">
        <v>896</v>
      </c>
      <c r="F943" s="335" t="s">
        <v>857</v>
      </c>
      <c r="G943" s="335" t="s">
        <v>870</v>
      </c>
      <c r="H943" s="335">
        <v>20</v>
      </c>
    </row>
    <row r="944" spans="1:8">
      <c r="A944" s="335" t="s">
        <v>1934</v>
      </c>
      <c r="B944" s="335">
        <v>90000</v>
      </c>
      <c r="C944" s="335" t="s">
        <v>961</v>
      </c>
      <c r="D944" s="336">
        <v>91791.869076237213</v>
      </c>
      <c r="E944" s="335" t="s">
        <v>896</v>
      </c>
      <c r="F944" s="335" t="s">
        <v>857</v>
      </c>
      <c r="G944" s="335" t="s">
        <v>870</v>
      </c>
      <c r="H944" s="335">
        <v>13</v>
      </c>
    </row>
    <row r="945" spans="1:8">
      <c r="A945" s="335" t="s">
        <v>1935</v>
      </c>
      <c r="B945" s="335">
        <v>15000</v>
      </c>
      <c r="C945" s="335" t="s">
        <v>895</v>
      </c>
      <c r="D945" s="336">
        <v>15000</v>
      </c>
      <c r="E945" s="335" t="s">
        <v>896</v>
      </c>
      <c r="F945" s="335" t="s">
        <v>862</v>
      </c>
      <c r="G945" s="335" t="s">
        <v>864</v>
      </c>
      <c r="H945" s="335">
        <v>2</v>
      </c>
    </row>
    <row r="946" spans="1:8">
      <c r="A946" s="335" t="s">
        <v>1936</v>
      </c>
      <c r="B946" s="335">
        <v>65000</v>
      </c>
      <c r="C946" s="335" t="s">
        <v>961</v>
      </c>
      <c r="D946" s="336">
        <v>66294.12766617132</v>
      </c>
      <c r="E946" s="335" t="s">
        <v>909</v>
      </c>
      <c r="F946" s="335" t="s">
        <v>857</v>
      </c>
      <c r="G946" s="335" t="s">
        <v>870</v>
      </c>
      <c r="H946" s="335">
        <v>5</v>
      </c>
    </row>
    <row r="947" spans="1:8">
      <c r="A947" s="335" t="s">
        <v>1937</v>
      </c>
      <c r="B947" s="335">
        <v>100000</v>
      </c>
      <c r="C947" s="335" t="s">
        <v>961</v>
      </c>
      <c r="D947" s="336">
        <v>101990.96564026357</v>
      </c>
      <c r="E947" s="335" t="s">
        <v>955</v>
      </c>
      <c r="F947" s="335" t="s">
        <v>857</v>
      </c>
      <c r="G947" s="335" t="s">
        <v>870</v>
      </c>
      <c r="H947" s="335">
        <v>6</v>
      </c>
    </row>
    <row r="948" spans="1:8">
      <c r="A948" s="335" t="s">
        <v>1938</v>
      </c>
      <c r="B948" s="335">
        <v>60000</v>
      </c>
      <c r="C948" s="335" t="s">
        <v>895</v>
      </c>
      <c r="D948" s="336">
        <v>60000</v>
      </c>
      <c r="E948" s="335" t="s">
        <v>909</v>
      </c>
      <c r="F948" s="335" t="s">
        <v>868</v>
      </c>
      <c r="G948" s="335" t="s">
        <v>861</v>
      </c>
      <c r="H948" s="335">
        <v>3</v>
      </c>
    </row>
    <row r="949" spans="1:8">
      <c r="A949" s="335" t="s">
        <v>1939</v>
      </c>
      <c r="B949" s="335">
        <v>43000</v>
      </c>
      <c r="C949" s="335" t="s">
        <v>961</v>
      </c>
      <c r="D949" s="336">
        <v>43856.11522531334</v>
      </c>
      <c r="E949" s="335" t="s">
        <v>909</v>
      </c>
      <c r="F949" s="335" t="s">
        <v>857</v>
      </c>
      <c r="G949" s="335" t="s">
        <v>870</v>
      </c>
      <c r="H949" s="335">
        <v>1</v>
      </c>
    </row>
    <row r="950" spans="1:8">
      <c r="A950" s="335" t="s">
        <v>1940</v>
      </c>
      <c r="B950" s="335">
        <v>45616</v>
      </c>
      <c r="C950" s="335" t="s">
        <v>895</v>
      </c>
      <c r="D950" s="336">
        <v>45616</v>
      </c>
      <c r="E950" s="335" t="s">
        <v>896</v>
      </c>
      <c r="F950" s="335" t="s">
        <v>857</v>
      </c>
      <c r="G950" s="335" t="s">
        <v>870</v>
      </c>
      <c r="H950" s="335">
        <v>2</v>
      </c>
    </row>
    <row r="951" spans="1:8">
      <c r="A951" s="335" t="s">
        <v>1941</v>
      </c>
      <c r="B951" s="335">
        <v>95000</v>
      </c>
      <c r="C951" s="335" t="s">
        <v>1527</v>
      </c>
      <c r="D951" s="336">
        <v>75770.868892469181</v>
      </c>
      <c r="E951" s="335" t="s">
        <v>918</v>
      </c>
      <c r="F951" s="335" t="s">
        <v>1490</v>
      </c>
      <c r="G951" s="335" t="s">
        <v>870</v>
      </c>
      <c r="H951" s="335">
        <v>20</v>
      </c>
    </row>
    <row r="952" spans="1:8">
      <c r="A952" s="335" t="s">
        <v>1942</v>
      </c>
      <c r="B952" s="335">
        <v>56600</v>
      </c>
      <c r="C952" s="335" t="s">
        <v>961</v>
      </c>
      <c r="D952" s="336">
        <v>57726.886552389187</v>
      </c>
      <c r="E952" s="335" t="s">
        <v>909</v>
      </c>
      <c r="F952" s="335" t="s">
        <v>857</v>
      </c>
      <c r="G952" s="335" t="s">
        <v>870</v>
      </c>
      <c r="H952" s="335">
        <v>2</v>
      </c>
    </row>
    <row r="953" spans="1:8">
      <c r="A953" s="335" t="s">
        <v>1943</v>
      </c>
      <c r="B953" s="335">
        <v>20000</v>
      </c>
      <c r="C953" s="335" t="s">
        <v>895</v>
      </c>
      <c r="D953" s="336">
        <v>20000</v>
      </c>
      <c r="E953" s="335" t="s">
        <v>896</v>
      </c>
      <c r="F953" s="335" t="s">
        <v>857</v>
      </c>
      <c r="G953" s="335" t="s">
        <v>870</v>
      </c>
      <c r="H953" s="335">
        <v>2</v>
      </c>
    </row>
    <row r="954" spans="1:8">
      <c r="A954" s="335" t="s">
        <v>1944</v>
      </c>
      <c r="B954" s="335">
        <v>200000</v>
      </c>
      <c r="C954" s="335" t="s">
        <v>961</v>
      </c>
      <c r="D954" s="336">
        <v>203981.93128052715</v>
      </c>
      <c r="E954" s="335" t="s">
        <v>909</v>
      </c>
      <c r="F954" s="335" t="s">
        <v>857</v>
      </c>
      <c r="G954" s="335" t="s">
        <v>870</v>
      </c>
      <c r="H954" s="335">
        <v>15</v>
      </c>
    </row>
    <row r="955" spans="1:8">
      <c r="A955" s="335" t="s">
        <v>1945</v>
      </c>
      <c r="B955" s="335">
        <v>50000</v>
      </c>
      <c r="C955" s="335" t="s">
        <v>961</v>
      </c>
      <c r="D955" s="336">
        <v>50995.482820131787</v>
      </c>
      <c r="E955" s="335" t="s">
        <v>898</v>
      </c>
      <c r="F955" s="335" t="s">
        <v>857</v>
      </c>
      <c r="G955" s="335" t="s">
        <v>870</v>
      </c>
      <c r="H955" s="335">
        <v>5</v>
      </c>
    </row>
    <row r="956" spans="1:8">
      <c r="A956" s="335" t="s">
        <v>1946</v>
      </c>
      <c r="B956" s="335">
        <v>125000</v>
      </c>
      <c r="C956" s="335" t="s">
        <v>961</v>
      </c>
      <c r="D956" s="336">
        <v>127488.70705032947</v>
      </c>
      <c r="E956" s="335" t="s">
        <v>1434</v>
      </c>
      <c r="F956" s="335" t="s">
        <v>857</v>
      </c>
      <c r="G956" s="335" t="s">
        <v>870</v>
      </c>
      <c r="H956" s="335">
        <v>15</v>
      </c>
    </row>
    <row r="957" spans="1:8">
      <c r="A957" s="335" t="s">
        <v>1947</v>
      </c>
      <c r="B957" s="335">
        <v>65000</v>
      </c>
      <c r="C957" s="335" t="s">
        <v>961</v>
      </c>
      <c r="D957" s="336">
        <v>66294.12766617132</v>
      </c>
      <c r="E957" s="335" t="s">
        <v>896</v>
      </c>
      <c r="F957" s="335" t="s">
        <v>857</v>
      </c>
      <c r="G957" s="335" t="s">
        <v>870</v>
      </c>
      <c r="H957" s="335">
        <v>4</v>
      </c>
    </row>
    <row r="958" spans="1:8">
      <c r="A958" s="335" t="s">
        <v>1948</v>
      </c>
      <c r="B958" s="335">
        <v>62000</v>
      </c>
      <c r="C958" s="335" t="s">
        <v>961</v>
      </c>
      <c r="D958" s="336">
        <v>63234.398696963413</v>
      </c>
      <c r="E958" s="335" t="s">
        <v>896</v>
      </c>
      <c r="F958" s="335" t="s">
        <v>857</v>
      </c>
      <c r="G958" s="335" t="s">
        <v>870</v>
      </c>
      <c r="H958" s="335">
        <v>3</v>
      </c>
    </row>
    <row r="959" spans="1:8">
      <c r="A959" s="335" t="s">
        <v>1949</v>
      </c>
      <c r="B959" s="335">
        <v>260000</v>
      </c>
      <c r="C959" s="335" t="s">
        <v>895</v>
      </c>
      <c r="D959" s="336">
        <v>260000</v>
      </c>
      <c r="E959" s="335" t="s">
        <v>1434</v>
      </c>
      <c r="F959" s="335" t="s">
        <v>868</v>
      </c>
      <c r="G959" s="335" t="s">
        <v>861</v>
      </c>
      <c r="H959" s="335">
        <v>10</v>
      </c>
    </row>
    <row r="960" spans="1:8">
      <c r="A960" s="335" t="s">
        <v>1950</v>
      </c>
      <c r="B960" s="335">
        <v>110000</v>
      </c>
      <c r="C960" s="335" t="s">
        <v>961</v>
      </c>
      <c r="D960" s="336">
        <v>112190.06220428993</v>
      </c>
      <c r="E960" s="335" t="s">
        <v>909</v>
      </c>
      <c r="F960" s="335" t="s">
        <v>857</v>
      </c>
      <c r="G960" s="335" t="s">
        <v>870</v>
      </c>
      <c r="H960" s="335">
        <v>8</v>
      </c>
    </row>
    <row r="961" spans="1:8">
      <c r="A961" s="335" t="s">
        <v>1951</v>
      </c>
      <c r="B961" s="335">
        <v>70000</v>
      </c>
      <c r="C961" s="335" t="s">
        <v>961</v>
      </c>
      <c r="D961" s="336">
        <v>71393.675948184507</v>
      </c>
      <c r="E961" s="335" t="s">
        <v>909</v>
      </c>
      <c r="F961" s="335" t="s">
        <v>857</v>
      </c>
      <c r="G961" s="335" t="s">
        <v>870</v>
      </c>
      <c r="H961" s="335">
        <v>7</v>
      </c>
    </row>
    <row r="962" spans="1:8">
      <c r="A962" s="335" t="s">
        <v>1952</v>
      </c>
      <c r="B962" s="335">
        <v>85000</v>
      </c>
      <c r="C962" s="335" t="s">
        <v>895</v>
      </c>
      <c r="D962" s="336">
        <v>85000</v>
      </c>
      <c r="E962" s="335" t="s">
        <v>932</v>
      </c>
      <c r="F962" s="335" t="s">
        <v>857</v>
      </c>
      <c r="G962" s="335" t="s">
        <v>870</v>
      </c>
      <c r="H962" s="335">
        <v>8</v>
      </c>
    </row>
    <row r="963" spans="1:8">
      <c r="A963" s="335" t="s">
        <v>1953</v>
      </c>
      <c r="B963" s="335">
        <v>94000</v>
      </c>
      <c r="C963" s="335" t="s">
        <v>961</v>
      </c>
      <c r="D963" s="336">
        <v>95871.50770184776</v>
      </c>
      <c r="E963" s="335" t="s">
        <v>896</v>
      </c>
      <c r="F963" s="335" t="s">
        <v>857</v>
      </c>
      <c r="G963" s="335" t="s">
        <v>870</v>
      </c>
      <c r="H963" s="335">
        <v>3</v>
      </c>
    </row>
    <row r="964" spans="1:8">
      <c r="A964" s="335" t="s">
        <v>1954</v>
      </c>
      <c r="B964" s="335">
        <v>107000</v>
      </c>
      <c r="C964" s="335" t="s">
        <v>961</v>
      </c>
      <c r="D964" s="336">
        <v>109130.33323508203</v>
      </c>
      <c r="E964" s="335" t="s">
        <v>909</v>
      </c>
      <c r="F964" s="335" t="s">
        <v>857</v>
      </c>
      <c r="G964" s="335" t="s">
        <v>870</v>
      </c>
      <c r="H964" s="335">
        <v>35</v>
      </c>
    </row>
    <row r="965" spans="1:8">
      <c r="A965" s="335" t="s">
        <v>1955</v>
      </c>
      <c r="B965" s="335">
        <v>36000</v>
      </c>
      <c r="C965" s="335" t="s">
        <v>895</v>
      </c>
      <c r="D965" s="336">
        <v>36000</v>
      </c>
      <c r="E965" s="335" t="s">
        <v>909</v>
      </c>
      <c r="F965" s="335" t="s">
        <v>1956</v>
      </c>
      <c r="G965" s="335" t="s">
        <v>864</v>
      </c>
      <c r="H965" s="335">
        <v>3</v>
      </c>
    </row>
    <row r="966" spans="1:8">
      <c r="A966" s="335" t="s">
        <v>1957</v>
      </c>
      <c r="B966" s="335">
        <v>120000</v>
      </c>
      <c r="C966" s="335" t="s">
        <v>961</v>
      </c>
      <c r="D966" s="336">
        <v>122389.15876831629</v>
      </c>
      <c r="E966" s="335" t="s">
        <v>896</v>
      </c>
      <c r="F966" s="335" t="s">
        <v>857</v>
      </c>
      <c r="G966" s="335" t="s">
        <v>870</v>
      </c>
      <c r="H966" s="335">
        <v>2</v>
      </c>
    </row>
    <row r="967" spans="1:8">
      <c r="A967" s="335" t="s">
        <v>1958</v>
      </c>
      <c r="B967" s="335">
        <v>52000</v>
      </c>
      <c r="C967" s="335" t="s">
        <v>961</v>
      </c>
      <c r="D967" s="336">
        <v>53035.30213293706</v>
      </c>
      <c r="E967" s="335" t="s">
        <v>896</v>
      </c>
      <c r="F967" s="335" t="s">
        <v>857</v>
      </c>
      <c r="G967" s="335" t="s">
        <v>870</v>
      </c>
      <c r="H967" s="335">
        <v>4</v>
      </c>
    </row>
    <row r="968" spans="1:8">
      <c r="A968" s="335" t="s">
        <v>1959</v>
      </c>
      <c r="B968" s="335">
        <v>125000</v>
      </c>
      <c r="C968" s="335" t="s">
        <v>895</v>
      </c>
      <c r="D968" s="336">
        <v>125000</v>
      </c>
      <c r="E968" s="335" t="s">
        <v>1024</v>
      </c>
      <c r="F968" s="335" t="s">
        <v>868</v>
      </c>
      <c r="G968" s="335" t="s">
        <v>861</v>
      </c>
      <c r="H968" s="335">
        <v>10</v>
      </c>
    </row>
    <row r="969" spans="1:8">
      <c r="A969" s="335" t="s">
        <v>1960</v>
      </c>
      <c r="B969" s="335">
        <v>19000</v>
      </c>
      <c r="C969" s="335" t="s">
        <v>895</v>
      </c>
      <c r="D969" s="336">
        <v>19000</v>
      </c>
      <c r="E969" s="335" t="s">
        <v>896</v>
      </c>
      <c r="F969" s="335" t="s">
        <v>1552</v>
      </c>
      <c r="G969" s="335" t="s">
        <v>864</v>
      </c>
      <c r="H969" s="335">
        <v>6</v>
      </c>
    </row>
    <row r="970" spans="1:8">
      <c r="A970" s="335" t="s">
        <v>1961</v>
      </c>
      <c r="B970" s="335">
        <v>92000</v>
      </c>
      <c r="C970" s="335" t="s">
        <v>961</v>
      </c>
      <c r="D970" s="336">
        <v>93831.688389042494</v>
      </c>
      <c r="E970" s="335" t="s">
        <v>896</v>
      </c>
      <c r="F970" s="335" t="s">
        <v>857</v>
      </c>
      <c r="G970" s="335" t="s">
        <v>870</v>
      </c>
      <c r="H970" s="335">
        <v>6</v>
      </c>
    </row>
    <row r="971" spans="1:8">
      <c r="A971" s="335" t="s">
        <v>1962</v>
      </c>
      <c r="B971" s="335">
        <v>100000</v>
      </c>
      <c r="C971" s="335" t="s">
        <v>961</v>
      </c>
      <c r="D971" s="336">
        <v>101990.96564026357</v>
      </c>
      <c r="E971" s="335" t="s">
        <v>896</v>
      </c>
      <c r="F971" s="335" t="s">
        <v>857</v>
      </c>
      <c r="G971" s="335" t="s">
        <v>870</v>
      </c>
      <c r="H971" s="335">
        <v>20</v>
      </c>
    </row>
    <row r="972" spans="1:8">
      <c r="A972" s="335" t="s">
        <v>1963</v>
      </c>
      <c r="B972" s="335">
        <v>120000</v>
      </c>
      <c r="C972" s="335" t="s">
        <v>961</v>
      </c>
      <c r="D972" s="336">
        <v>122389.15876831629</v>
      </c>
      <c r="E972" s="335" t="s">
        <v>896</v>
      </c>
      <c r="F972" s="335" t="s">
        <v>857</v>
      </c>
      <c r="G972" s="335" t="s">
        <v>870</v>
      </c>
      <c r="H972" s="335">
        <v>5</v>
      </c>
    </row>
    <row r="973" spans="1:8">
      <c r="A973" s="335" t="s">
        <v>1964</v>
      </c>
      <c r="B973" s="335">
        <v>35000</v>
      </c>
      <c r="C973" s="335" t="s">
        <v>964</v>
      </c>
      <c r="D973" s="336">
        <v>34417.653306061438</v>
      </c>
      <c r="E973" s="335" t="s">
        <v>896</v>
      </c>
      <c r="F973" s="335" t="s">
        <v>859</v>
      </c>
      <c r="G973" s="335" t="s">
        <v>861</v>
      </c>
      <c r="H973" s="335">
        <v>4</v>
      </c>
    </row>
    <row r="974" spans="1:8">
      <c r="A974" s="335" t="s">
        <v>1965</v>
      </c>
      <c r="B974" s="335">
        <v>12000</v>
      </c>
      <c r="C974" s="335" t="s">
        <v>895</v>
      </c>
      <c r="D974" s="336">
        <v>12000</v>
      </c>
      <c r="E974" s="335" t="s">
        <v>909</v>
      </c>
      <c r="F974" s="335" t="s">
        <v>864</v>
      </c>
      <c r="G974" s="335" t="s">
        <v>864</v>
      </c>
      <c r="H974" s="335">
        <v>3</v>
      </c>
    </row>
    <row r="975" spans="1:8">
      <c r="A975" s="335" t="s">
        <v>1966</v>
      </c>
      <c r="B975" s="335">
        <v>204000</v>
      </c>
      <c r="C975" s="335" t="s">
        <v>925</v>
      </c>
      <c r="D975" s="336">
        <v>3632.815004238284</v>
      </c>
      <c r="E975" s="335" t="s">
        <v>909</v>
      </c>
      <c r="F975" s="335" t="s">
        <v>862</v>
      </c>
      <c r="G975" s="335" t="s">
        <v>864</v>
      </c>
      <c r="H975" s="335">
        <v>0</v>
      </c>
    </row>
    <row r="976" spans="1:8">
      <c r="A976" s="335" t="s">
        <v>1967</v>
      </c>
      <c r="B976" s="335">
        <v>1200000</v>
      </c>
      <c r="C976" s="335" t="s">
        <v>925</v>
      </c>
      <c r="D976" s="336">
        <v>21369.500024931083</v>
      </c>
      <c r="E976" s="335" t="s">
        <v>955</v>
      </c>
      <c r="F976" s="335" t="s">
        <v>862</v>
      </c>
      <c r="G976" s="335" t="s">
        <v>864</v>
      </c>
      <c r="H976" s="335">
        <v>6</v>
      </c>
    </row>
    <row r="977" spans="1:8">
      <c r="A977" s="335" t="s">
        <v>1968</v>
      </c>
      <c r="B977" s="335">
        <v>500000</v>
      </c>
      <c r="C977" s="335" t="s">
        <v>925</v>
      </c>
      <c r="D977" s="336">
        <v>8903.9583437212841</v>
      </c>
      <c r="E977" s="335" t="s">
        <v>896</v>
      </c>
      <c r="F977" s="335" t="s">
        <v>862</v>
      </c>
      <c r="G977" s="335" t="s">
        <v>864</v>
      </c>
      <c r="H977" s="335">
        <v>7</v>
      </c>
    </row>
    <row r="978" spans="1:8">
      <c r="A978" s="335" t="s">
        <v>1969</v>
      </c>
      <c r="B978" s="335">
        <v>48000</v>
      </c>
      <c r="C978" s="335" t="s">
        <v>1970</v>
      </c>
      <c r="D978" s="336">
        <v>15206.427249917633</v>
      </c>
      <c r="E978" s="335" t="s">
        <v>909</v>
      </c>
      <c r="F978" s="335" t="s">
        <v>1956</v>
      </c>
      <c r="G978" s="335" t="s">
        <v>864</v>
      </c>
      <c r="H978" s="335">
        <v>2</v>
      </c>
    </row>
    <row r="979" spans="1:8">
      <c r="A979" s="335" t="s">
        <v>1971</v>
      </c>
      <c r="B979" s="335">
        <v>180000</v>
      </c>
      <c r="C979" s="335" t="s">
        <v>1527</v>
      </c>
      <c r="D979" s="336">
        <v>143565.85684888897</v>
      </c>
      <c r="E979" s="335" t="s">
        <v>909</v>
      </c>
      <c r="F979" s="335" t="s">
        <v>1490</v>
      </c>
      <c r="G979" s="335" t="s">
        <v>870</v>
      </c>
      <c r="H979" s="335">
        <v>25</v>
      </c>
    </row>
    <row r="980" spans="1:8">
      <c r="A980" s="335" t="s">
        <v>1972</v>
      </c>
      <c r="B980" s="335">
        <v>545000</v>
      </c>
      <c r="C980" s="335" t="s">
        <v>925</v>
      </c>
      <c r="D980" s="336">
        <v>9705.3145946561999</v>
      </c>
      <c r="E980" s="335" t="s">
        <v>909</v>
      </c>
      <c r="F980" s="335" t="s">
        <v>862</v>
      </c>
      <c r="G980" s="335" t="s">
        <v>864</v>
      </c>
      <c r="H980" s="335">
        <v>6</v>
      </c>
    </row>
    <row r="981" spans="1:8">
      <c r="A981" s="335" t="s">
        <v>1973</v>
      </c>
      <c r="B981" s="335">
        <v>1000000</v>
      </c>
      <c r="C981" s="335" t="s">
        <v>925</v>
      </c>
      <c r="D981" s="336">
        <v>17807.916687442568</v>
      </c>
      <c r="E981" s="335" t="s">
        <v>909</v>
      </c>
      <c r="F981" s="335" t="s">
        <v>862</v>
      </c>
      <c r="G981" s="335" t="s">
        <v>864</v>
      </c>
      <c r="H981" s="335">
        <v>8</v>
      </c>
    </row>
    <row r="982" spans="1:8">
      <c r="A982" s="335" t="s">
        <v>1974</v>
      </c>
      <c r="B982" s="335">
        <v>180000</v>
      </c>
      <c r="C982" s="335" t="s">
        <v>925</v>
      </c>
      <c r="D982" s="336">
        <v>3205.4250037396623</v>
      </c>
      <c r="E982" s="335" t="s">
        <v>896</v>
      </c>
      <c r="F982" s="335" t="s">
        <v>862</v>
      </c>
      <c r="G982" s="335" t="s">
        <v>864</v>
      </c>
      <c r="H982" s="335">
        <v>10</v>
      </c>
    </row>
    <row r="983" spans="1:8">
      <c r="A983" s="335" t="s">
        <v>1975</v>
      </c>
      <c r="B983" s="335">
        <v>45000</v>
      </c>
      <c r="C983" s="335" t="s">
        <v>895</v>
      </c>
      <c r="D983" s="336">
        <v>45000</v>
      </c>
      <c r="E983" s="335" t="s">
        <v>918</v>
      </c>
      <c r="F983" s="335" t="s">
        <v>868</v>
      </c>
      <c r="G983" s="335" t="s">
        <v>861</v>
      </c>
      <c r="H983" s="335">
        <v>3</v>
      </c>
    </row>
    <row r="984" spans="1:8">
      <c r="A984" s="335" t="s">
        <v>1976</v>
      </c>
      <c r="B984" s="335">
        <v>700000</v>
      </c>
      <c r="C984" s="335" t="s">
        <v>925</v>
      </c>
      <c r="D984" s="336">
        <v>12465.541681209797</v>
      </c>
      <c r="E984" s="335" t="s">
        <v>909</v>
      </c>
      <c r="F984" s="335" t="s">
        <v>862</v>
      </c>
      <c r="G984" s="335" t="s">
        <v>864</v>
      </c>
      <c r="H984" s="335">
        <v>7</v>
      </c>
    </row>
    <row r="985" spans="1:8">
      <c r="A985" s="335" t="s">
        <v>1977</v>
      </c>
      <c r="B985" s="335">
        <v>94000</v>
      </c>
      <c r="C985" s="335" t="s">
        <v>961</v>
      </c>
      <c r="D985" s="336">
        <v>95871.50770184776</v>
      </c>
      <c r="E985" s="335" t="s">
        <v>896</v>
      </c>
      <c r="F985" s="335" t="s">
        <v>857</v>
      </c>
      <c r="G985" s="335" t="s">
        <v>870</v>
      </c>
      <c r="H985" s="335">
        <v>14</v>
      </c>
    </row>
    <row r="986" spans="1:8">
      <c r="A986" s="335" t="s">
        <v>1978</v>
      </c>
      <c r="B986" s="335">
        <v>170000</v>
      </c>
      <c r="C986" s="335" t="s">
        <v>961</v>
      </c>
      <c r="D986" s="336">
        <v>173384.64158844808</v>
      </c>
      <c r="E986" s="335" t="s">
        <v>955</v>
      </c>
      <c r="F986" s="335" t="s">
        <v>857</v>
      </c>
      <c r="G986" s="335" t="s">
        <v>870</v>
      </c>
      <c r="H986" s="335">
        <v>8</v>
      </c>
    </row>
    <row r="987" spans="1:8">
      <c r="A987" s="335" t="s">
        <v>1979</v>
      </c>
      <c r="B987" s="335">
        <v>650000</v>
      </c>
      <c r="C987" s="335" t="s">
        <v>925</v>
      </c>
      <c r="D987" s="336">
        <v>11575.14584683767</v>
      </c>
      <c r="E987" s="335" t="s">
        <v>909</v>
      </c>
      <c r="F987" s="335" t="s">
        <v>862</v>
      </c>
      <c r="G987" s="335" t="s">
        <v>864</v>
      </c>
      <c r="H987" s="335">
        <v>1</v>
      </c>
    </row>
    <row r="988" spans="1:8">
      <c r="A988" s="335" t="s">
        <v>1980</v>
      </c>
      <c r="B988" s="335">
        <v>18000</v>
      </c>
      <c r="C988" s="335" t="s">
        <v>895</v>
      </c>
      <c r="D988" s="336">
        <v>18000</v>
      </c>
      <c r="E988" s="335" t="s">
        <v>920</v>
      </c>
      <c r="F988" s="335" t="s">
        <v>862</v>
      </c>
      <c r="G988" s="335" t="s">
        <v>864</v>
      </c>
      <c r="H988" s="335">
        <v>8</v>
      </c>
    </row>
    <row r="989" spans="1:8">
      <c r="A989" s="335" t="s">
        <v>1981</v>
      </c>
      <c r="B989" s="335">
        <v>70000</v>
      </c>
      <c r="C989" s="335" t="s">
        <v>961</v>
      </c>
      <c r="D989" s="336">
        <v>71393.675948184507</v>
      </c>
      <c r="E989" s="335" t="s">
        <v>1434</v>
      </c>
      <c r="F989" s="335" t="s">
        <v>857</v>
      </c>
      <c r="G989" s="335" t="s">
        <v>870</v>
      </c>
      <c r="H989" s="335">
        <v>2</v>
      </c>
    </row>
    <row r="990" spans="1:8">
      <c r="A990" s="335" t="s">
        <v>1982</v>
      </c>
      <c r="B990" s="335">
        <v>350000</v>
      </c>
      <c r="C990" s="335" t="s">
        <v>925</v>
      </c>
      <c r="D990" s="336">
        <v>6232.7708406048987</v>
      </c>
      <c r="E990" s="335" t="s">
        <v>896</v>
      </c>
      <c r="F990" s="335" t="s">
        <v>862</v>
      </c>
      <c r="G990" s="335" t="s">
        <v>864</v>
      </c>
      <c r="H990" s="335">
        <v>3</v>
      </c>
    </row>
    <row r="991" spans="1:8">
      <c r="A991" s="335" t="s">
        <v>1983</v>
      </c>
      <c r="B991" s="335">
        <v>240000</v>
      </c>
      <c r="C991" s="335" t="s">
        <v>1984</v>
      </c>
      <c r="D991" s="336">
        <v>1805.7739622442759</v>
      </c>
      <c r="E991" s="335" t="s">
        <v>909</v>
      </c>
      <c r="F991" s="335" t="s">
        <v>1573</v>
      </c>
      <c r="G991" s="335" t="s">
        <v>864</v>
      </c>
      <c r="H991" s="335">
        <v>3</v>
      </c>
    </row>
    <row r="992" spans="1:8">
      <c r="A992" s="335" t="s">
        <v>1985</v>
      </c>
      <c r="B992" s="335">
        <v>640000</v>
      </c>
      <c r="C992" s="335" t="s">
        <v>925</v>
      </c>
      <c r="D992" s="336">
        <v>11397.066679963244</v>
      </c>
      <c r="E992" s="335" t="s">
        <v>896</v>
      </c>
      <c r="F992" s="335" t="s">
        <v>862</v>
      </c>
      <c r="G992" s="335" t="s">
        <v>864</v>
      </c>
      <c r="H992" s="335">
        <v>6</v>
      </c>
    </row>
    <row r="993" spans="1:8">
      <c r="A993" s="335" t="s">
        <v>1986</v>
      </c>
      <c r="B993" s="335">
        <v>15000</v>
      </c>
      <c r="C993" s="335" t="s">
        <v>895</v>
      </c>
      <c r="D993" s="336">
        <v>15000</v>
      </c>
      <c r="E993" s="335" t="s">
        <v>909</v>
      </c>
      <c r="F993" s="335" t="s">
        <v>862</v>
      </c>
      <c r="G993" s="335" t="s">
        <v>864</v>
      </c>
      <c r="H993" s="335">
        <v>4</v>
      </c>
    </row>
    <row r="994" spans="1:8">
      <c r="A994" s="335" t="s">
        <v>1987</v>
      </c>
      <c r="B994" s="335">
        <v>308500</v>
      </c>
      <c r="C994" s="335" t="s">
        <v>1438</v>
      </c>
      <c r="D994" s="336">
        <v>37612.869087708088</v>
      </c>
      <c r="E994" s="335" t="s">
        <v>909</v>
      </c>
      <c r="F994" s="335" t="s">
        <v>933</v>
      </c>
      <c r="G994" s="335" t="s">
        <v>403</v>
      </c>
      <c r="H994" s="335">
        <v>3</v>
      </c>
    </row>
    <row r="995" spans="1:8">
      <c r="A995" s="335" t="s">
        <v>1988</v>
      </c>
      <c r="B995" s="335">
        <v>365000</v>
      </c>
      <c r="C995" s="335" t="s">
        <v>925</v>
      </c>
      <c r="D995" s="336">
        <v>6499.8895909165376</v>
      </c>
      <c r="E995" s="335" t="s">
        <v>896</v>
      </c>
      <c r="F995" s="335" t="s">
        <v>862</v>
      </c>
      <c r="G995" s="335" t="s">
        <v>864</v>
      </c>
      <c r="H995" s="335">
        <v>3</v>
      </c>
    </row>
    <row r="996" spans="1:8">
      <c r="A996" s="335" t="s">
        <v>1989</v>
      </c>
      <c r="B996" s="335">
        <v>20000</v>
      </c>
      <c r="C996" s="335" t="s">
        <v>895</v>
      </c>
      <c r="D996" s="336">
        <v>20000</v>
      </c>
      <c r="E996" s="335" t="s">
        <v>932</v>
      </c>
      <c r="F996" s="335" t="s">
        <v>1990</v>
      </c>
      <c r="G996" s="335" t="s">
        <v>861</v>
      </c>
      <c r="H996" s="335">
        <v>6</v>
      </c>
    </row>
    <row r="997" spans="1:8">
      <c r="A997" s="335" t="s">
        <v>1991</v>
      </c>
      <c r="B997" s="335">
        <v>7265</v>
      </c>
      <c r="C997" s="335" t="s">
        <v>895</v>
      </c>
      <c r="D997" s="336">
        <v>7265</v>
      </c>
      <c r="E997" s="335" t="s">
        <v>904</v>
      </c>
      <c r="F997" s="335" t="s">
        <v>862</v>
      </c>
      <c r="G997" s="335" t="s">
        <v>864</v>
      </c>
      <c r="H997" s="335">
        <v>6</v>
      </c>
    </row>
    <row r="998" spans="1:8">
      <c r="A998" s="335" t="s">
        <v>1992</v>
      </c>
      <c r="B998" s="335">
        <v>92000</v>
      </c>
      <c r="C998" s="335" t="s">
        <v>1993</v>
      </c>
      <c r="D998" s="336">
        <v>72571.80269935554</v>
      </c>
      <c r="E998" s="335" t="s">
        <v>909</v>
      </c>
      <c r="F998" s="335" t="s">
        <v>1144</v>
      </c>
      <c r="G998" s="335" t="s">
        <v>864</v>
      </c>
      <c r="H998" s="335">
        <v>15</v>
      </c>
    </row>
    <row r="999" spans="1:8">
      <c r="A999" s="335" t="s">
        <v>1994</v>
      </c>
      <c r="B999" s="335">
        <v>450000</v>
      </c>
      <c r="C999" s="335" t="s">
        <v>925</v>
      </c>
      <c r="D999" s="336">
        <v>8013.5625093491553</v>
      </c>
      <c r="E999" s="335" t="s">
        <v>909</v>
      </c>
      <c r="F999" s="335" t="s">
        <v>862</v>
      </c>
      <c r="G999" s="335" t="s">
        <v>864</v>
      </c>
      <c r="H999" s="335">
        <v>15</v>
      </c>
    </row>
    <row r="1000" spans="1:8">
      <c r="A1000" s="335" t="s">
        <v>1995</v>
      </c>
      <c r="B1000" s="335">
        <v>570000</v>
      </c>
      <c r="C1000" s="335" t="s">
        <v>925</v>
      </c>
      <c r="D1000" s="336">
        <v>10150.512511842264</v>
      </c>
      <c r="E1000" s="335" t="s">
        <v>896</v>
      </c>
      <c r="F1000" s="335" t="s">
        <v>862</v>
      </c>
      <c r="G1000" s="335" t="s">
        <v>864</v>
      </c>
      <c r="H1000" s="335">
        <v>5</v>
      </c>
    </row>
    <row r="1001" spans="1:8">
      <c r="A1001" s="335" t="s">
        <v>1996</v>
      </c>
      <c r="B1001" s="335">
        <v>65000</v>
      </c>
      <c r="C1001" s="335" t="s">
        <v>895</v>
      </c>
      <c r="D1001" s="336">
        <v>65000</v>
      </c>
      <c r="E1001" s="335" t="s">
        <v>898</v>
      </c>
      <c r="F1001" s="335" t="s">
        <v>868</v>
      </c>
      <c r="G1001" s="335" t="s">
        <v>861</v>
      </c>
      <c r="H1001" s="335">
        <v>9</v>
      </c>
    </row>
    <row r="1002" spans="1:8">
      <c r="A1002" s="335" t="s">
        <v>1997</v>
      </c>
      <c r="B1002" s="335">
        <v>300000</v>
      </c>
      <c r="C1002" s="335" t="s">
        <v>917</v>
      </c>
      <c r="D1002" s="336">
        <v>3184.2266150397395</v>
      </c>
      <c r="E1002" s="335" t="s">
        <v>909</v>
      </c>
      <c r="F1002" s="335" t="s">
        <v>902</v>
      </c>
      <c r="G1002" s="335" t="s">
        <v>864</v>
      </c>
      <c r="H1002" s="335">
        <v>4</v>
      </c>
    </row>
    <row r="1003" spans="1:8">
      <c r="A1003" s="335" t="s">
        <v>1998</v>
      </c>
      <c r="B1003" s="335">
        <v>612000</v>
      </c>
      <c r="C1003" s="335" t="s">
        <v>925</v>
      </c>
      <c r="D1003" s="336">
        <v>10898.445012714852</v>
      </c>
      <c r="E1003" s="335" t="s">
        <v>909</v>
      </c>
      <c r="F1003" s="335" t="s">
        <v>862</v>
      </c>
      <c r="G1003" s="335" t="s">
        <v>864</v>
      </c>
      <c r="H1003" s="335">
        <v>13</v>
      </c>
    </row>
    <row r="1004" spans="1:8">
      <c r="A1004" s="335" t="s">
        <v>1999</v>
      </c>
      <c r="B1004" s="335">
        <v>10800</v>
      </c>
      <c r="C1004" s="335" t="s">
        <v>895</v>
      </c>
      <c r="D1004" s="336">
        <v>10800</v>
      </c>
      <c r="E1004" s="335" t="s">
        <v>909</v>
      </c>
      <c r="F1004" s="335" t="s">
        <v>902</v>
      </c>
      <c r="G1004" s="335" t="s">
        <v>864</v>
      </c>
      <c r="H1004" s="335">
        <v>5</v>
      </c>
    </row>
    <row r="1005" spans="1:8">
      <c r="A1005" s="335" t="s">
        <v>2000</v>
      </c>
      <c r="B1005" s="335">
        <v>120000</v>
      </c>
      <c r="C1005" s="335" t="s">
        <v>925</v>
      </c>
      <c r="D1005" s="336">
        <v>2136.9500024931081</v>
      </c>
      <c r="E1005" s="335" t="s">
        <v>896</v>
      </c>
      <c r="F1005" s="335" t="s">
        <v>862</v>
      </c>
      <c r="G1005" s="335" t="s">
        <v>864</v>
      </c>
      <c r="H1005" s="335">
        <v>4</v>
      </c>
    </row>
    <row r="1006" spans="1:8">
      <c r="A1006" s="335" t="s">
        <v>2001</v>
      </c>
      <c r="B1006" s="335">
        <v>45000</v>
      </c>
      <c r="C1006" s="335" t="s">
        <v>895</v>
      </c>
      <c r="D1006" s="336">
        <v>45000</v>
      </c>
      <c r="E1006" s="335" t="s">
        <v>904</v>
      </c>
      <c r="F1006" s="335" t="s">
        <v>1144</v>
      </c>
      <c r="G1006" s="335" t="s">
        <v>864</v>
      </c>
      <c r="H1006" s="335">
        <v>4</v>
      </c>
    </row>
    <row r="1007" spans="1:8">
      <c r="A1007" s="335" t="s">
        <v>2002</v>
      </c>
      <c r="B1007" s="335">
        <v>400000</v>
      </c>
      <c r="C1007" s="335" t="s">
        <v>925</v>
      </c>
      <c r="D1007" s="336">
        <v>7123.1666749770275</v>
      </c>
      <c r="E1007" s="335" t="s">
        <v>909</v>
      </c>
      <c r="F1007" s="335" t="s">
        <v>862</v>
      </c>
      <c r="G1007" s="335" t="s">
        <v>864</v>
      </c>
      <c r="H1007" s="335">
        <v>5</v>
      </c>
    </row>
    <row r="1008" spans="1:8">
      <c r="A1008" s="335" t="s">
        <v>2003</v>
      </c>
      <c r="B1008" s="335">
        <v>300000</v>
      </c>
      <c r="C1008" s="335" t="s">
        <v>925</v>
      </c>
      <c r="D1008" s="336">
        <v>5342.3750062327708</v>
      </c>
      <c r="E1008" s="335" t="s">
        <v>918</v>
      </c>
      <c r="F1008" s="335" t="s">
        <v>862</v>
      </c>
      <c r="G1008" s="335" t="s">
        <v>864</v>
      </c>
      <c r="H1008" s="335">
        <v>5</v>
      </c>
    </row>
    <row r="1009" spans="1:8">
      <c r="A1009" s="335" t="s">
        <v>2004</v>
      </c>
      <c r="B1009" s="335">
        <v>18000</v>
      </c>
      <c r="C1009" s="335" t="s">
        <v>895</v>
      </c>
      <c r="D1009" s="336">
        <v>18000</v>
      </c>
      <c r="E1009" s="335" t="s">
        <v>909</v>
      </c>
      <c r="F1009" s="335" t="s">
        <v>862</v>
      </c>
      <c r="G1009" s="335" t="s">
        <v>864</v>
      </c>
      <c r="H1009" s="335">
        <v>5</v>
      </c>
    </row>
    <row r="1010" spans="1:8">
      <c r="A1010" s="335" t="s">
        <v>2005</v>
      </c>
      <c r="B1010" s="335">
        <v>456000</v>
      </c>
      <c r="C1010" s="335" t="s">
        <v>917</v>
      </c>
      <c r="D1010" s="336">
        <v>4840.0244548604041</v>
      </c>
      <c r="E1010" s="335" t="s">
        <v>909</v>
      </c>
      <c r="F1010" s="335" t="s">
        <v>902</v>
      </c>
      <c r="G1010" s="335" t="s">
        <v>864</v>
      </c>
      <c r="H1010" s="335">
        <v>2</v>
      </c>
    </row>
    <row r="1011" spans="1:8">
      <c r="A1011" s="335" t="s">
        <v>2006</v>
      </c>
      <c r="B1011" s="335">
        <v>420000</v>
      </c>
      <c r="C1011" s="335" t="s">
        <v>925</v>
      </c>
      <c r="D1011" s="336">
        <v>7479.3250087258784</v>
      </c>
      <c r="E1011" s="335" t="s">
        <v>896</v>
      </c>
      <c r="F1011" s="335" t="s">
        <v>862</v>
      </c>
      <c r="G1011" s="335" t="s">
        <v>864</v>
      </c>
      <c r="H1011" s="335">
        <v>10</v>
      </c>
    </row>
    <row r="1012" spans="1:8">
      <c r="A1012" s="335" t="s">
        <v>2007</v>
      </c>
      <c r="B1012" s="335">
        <v>210000</v>
      </c>
      <c r="C1012" s="335" t="s">
        <v>925</v>
      </c>
      <c r="D1012" s="336">
        <v>3739.6625043629392</v>
      </c>
      <c r="E1012" s="335" t="s">
        <v>932</v>
      </c>
      <c r="F1012" s="335" t="s">
        <v>862</v>
      </c>
      <c r="G1012" s="335" t="s">
        <v>864</v>
      </c>
      <c r="H1012" s="335">
        <v>4</v>
      </c>
    </row>
    <row r="1013" spans="1:8">
      <c r="A1013" s="335" t="s">
        <v>2008</v>
      </c>
      <c r="B1013" s="335">
        <v>42000</v>
      </c>
      <c r="C1013" s="335" t="s">
        <v>895</v>
      </c>
      <c r="D1013" s="336">
        <v>42000</v>
      </c>
      <c r="E1013" s="335" t="s">
        <v>909</v>
      </c>
      <c r="F1013" s="335" t="s">
        <v>1870</v>
      </c>
      <c r="G1013" s="335" t="s">
        <v>864</v>
      </c>
      <c r="H1013" s="335">
        <v>5</v>
      </c>
    </row>
    <row r="1014" spans="1:8">
      <c r="A1014" s="335" t="s">
        <v>2009</v>
      </c>
      <c r="B1014" s="335">
        <v>28000</v>
      </c>
      <c r="C1014" s="335" t="s">
        <v>895</v>
      </c>
      <c r="D1014" s="336">
        <v>28000</v>
      </c>
      <c r="E1014" s="335" t="s">
        <v>932</v>
      </c>
      <c r="F1014" s="335" t="s">
        <v>862</v>
      </c>
      <c r="G1014" s="335" t="s">
        <v>864</v>
      </c>
      <c r="H1014" s="335">
        <v>3</v>
      </c>
    </row>
    <row r="1015" spans="1:8">
      <c r="A1015" s="335" t="s">
        <v>2010</v>
      </c>
      <c r="B1015" s="335">
        <v>6000</v>
      </c>
      <c r="C1015" s="335" t="s">
        <v>895</v>
      </c>
      <c r="D1015" s="336">
        <v>6000</v>
      </c>
      <c r="E1015" s="335" t="s">
        <v>909</v>
      </c>
      <c r="F1015" s="335" t="s">
        <v>862</v>
      </c>
      <c r="G1015" s="335" t="s">
        <v>864</v>
      </c>
      <c r="H1015" s="335">
        <v>5</v>
      </c>
    </row>
    <row r="1016" spans="1:8">
      <c r="A1016" s="335" t="s">
        <v>2011</v>
      </c>
      <c r="B1016" s="335">
        <v>55000</v>
      </c>
      <c r="C1016" s="335" t="s">
        <v>1527</v>
      </c>
      <c r="D1016" s="336">
        <v>43867.345148271634</v>
      </c>
      <c r="E1016" s="335" t="s">
        <v>896</v>
      </c>
      <c r="F1016" s="335" t="s">
        <v>1490</v>
      </c>
      <c r="G1016" s="335" t="s">
        <v>870</v>
      </c>
      <c r="H1016" s="335">
        <v>10</v>
      </c>
    </row>
    <row r="1017" spans="1:8">
      <c r="A1017" s="335" t="s">
        <v>2012</v>
      </c>
      <c r="B1017" s="335">
        <v>1000000</v>
      </c>
      <c r="C1017" s="335" t="s">
        <v>925</v>
      </c>
      <c r="D1017" s="336">
        <v>17807.916687442568</v>
      </c>
      <c r="E1017" s="335" t="s">
        <v>896</v>
      </c>
      <c r="F1017" s="335" t="s">
        <v>862</v>
      </c>
      <c r="G1017" s="335" t="s">
        <v>864</v>
      </c>
      <c r="H1017" s="335">
        <v>25</v>
      </c>
    </row>
    <row r="1018" spans="1:8">
      <c r="A1018" s="335" t="s">
        <v>2013</v>
      </c>
      <c r="B1018" s="335">
        <v>600000</v>
      </c>
      <c r="C1018" s="335" t="s">
        <v>925</v>
      </c>
      <c r="D1018" s="336">
        <v>10684.750012465542</v>
      </c>
      <c r="E1018" s="335" t="s">
        <v>896</v>
      </c>
      <c r="F1018" s="335" t="s">
        <v>862</v>
      </c>
      <c r="G1018" s="335" t="s">
        <v>864</v>
      </c>
      <c r="H1018" s="335">
        <v>12</v>
      </c>
    </row>
    <row r="1019" spans="1:8">
      <c r="A1019" s="335" t="s">
        <v>2014</v>
      </c>
      <c r="B1019" s="335">
        <v>60000</v>
      </c>
      <c r="C1019" s="335" t="s">
        <v>895</v>
      </c>
      <c r="D1019" s="336">
        <v>60000</v>
      </c>
      <c r="E1019" s="335" t="s">
        <v>955</v>
      </c>
      <c r="F1019" s="335" t="s">
        <v>1373</v>
      </c>
      <c r="G1019" s="335" t="s">
        <v>867</v>
      </c>
      <c r="H1019" s="335">
        <v>5</v>
      </c>
    </row>
    <row r="1020" spans="1:8">
      <c r="A1020" s="335" t="s">
        <v>2015</v>
      </c>
      <c r="B1020" s="335">
        <v>476000</v>
      </c>
      <c r="C1020" s="335" t="s">
        <v>925</v>
      </c>
      <c r="D1020" s="336">
        <v>8476.5683432226633</v>
      </c>
      <c r="E1020" s="335" t="s">
        <v>932</v>
      </c>
      <c r="F1020" s="335" t="s">
        <v>862</v>
      </c>
      <c r="G1020" s="335" t="s">
        <v>864</v>
      </c>
      <c r="H1020" s="335">
        <v>8</v>
      </c>
    </row>
    <row r="1021" spans="1:8">
      <c r="A1021" s="335" t="s">
        <v>2016</v>
      </c>
      <c r="B1021" s="335">
        <v>8700</v>
      </c>
      <c r="C1021" s="335" t="s">
        <v>895</v>
      </c>
      <c r="D1021" s="336">
        <v>8700</v>
      </c>
      <c r="E1021" s="335" t="s">
        <v>898</v>
      </c>
      <c r="F1021" s="335" t="s">
        <v>862</v>
      </c>
      <c r="G1021" s="335" t="s">
        <v>864</v>
      </c>
      <c r="H1021" s="335">
        <v>7</v>
      </c>
    </row>
    <row r="1022" spans="1:8">
      <c r="A1022" s="335" t="s">
        <v>2017</v>
      </c>
      <c r="B1022" s="335">
        <v>200000</v>
      </c>
      <c r="C1022" s="335" t="s">
        <v>925</v>
      </c>
      <c r="D1022" s="336">
        <v>3561.5833374885137</v>
      </c>
      <c r="E1022" s="335" t="s">
        <v>909</v>
      </c>
      <c r="F1022" s="335" t="s">
        <v>862</v>
      </c>
      <c r="G1022" s="335" t="s">
        <v>864</v>
      </c>
      <c r="H1022" s="335">
        <v>8</v>
      </c>
    </row>
    <row r="1023" spans="1:8">
      <c r="A1023" s="335" t="s">
        <v>2018</v>
      </c>
      <c r="B1023" s="335">
        <v>180000</v>
      </c>
      <c r="C1023" s="335" t="s">
        <v>925</v>
      </c>
      <c r="D1023" s="336">
        <v>3205.4250037396623</v>
      </c>
      <c r="E1023" s="335" t="s">
        <v>932</v>
      </c>
      <c r="F1023" s="335" t="s">
        <v>862</v>
      </c>
      <c r="G1023" s="335" t="s">
        <v>864</v>
      </c>
      <c r="H1023" s="335">
        <v>4</v>
      </c>
    </row>
    <row r="1024" spans="1:8">
      <c r="A1024" s="335" t="s">
        <v>2019</v>
      </c>
      <c r="B1024" s="335">
        <v>252000</v>
      </c>
      <c r="C1024" s="335" t="s">
        <v>925</v>
      </c>
      <c r="D1024" s="336">
        <v>4487.5950052355274</v>
      </c>
      <c r="E1024" s="335" t="s">
        <v>918</v>
      </c>
      <c r="F1024" s="335" t="s">
        <v>862</v>
      </c>
      <c r="G1024" s="335" t="s">
        <v>864</v>
      </c>
      <c r="H1024" s="335">
        <v>5</v>
      </c>
    </row>
    <row r="1025" spans="1:8">
      <c r="A1025" s="335" t="s">
        <v>2020</v>
      </c>
      <c r="B1025" s="335">
        <v>700000</v>
      </c>
      <c r="C1025" s="335" t="s">
        <v>925</v>
      </c>
      <c r="D1025" s="336">
        <v>12465.541681209797</v>
      </c>
      <c r="E1025" s="335" t="s">
        <v>896</v>
      </c>
      <c r="F1025" s="335" t="s">
        <v>862</v>
      </c>
      <c r="G1025" s="335" t="s">
        <v>864</v>
      </c>
      <c r="H1025" s="335">
        <v>5</v>
      </c>
    </row>
    <row r="1026" spans="1:8">
      <c r="A1026" s="335" t="s">
        <v>2021</v>
      </c>
      <c r="B1026" s="335">
        <v>2400</v>
      </c>
      <c r="C1026" s="335" t="s">
        <v>895</v>
      </c>
      <c r="D1026" s="336">
        <v>2400</v>
      </c>
      <c r="E1026" s="335" t="s">
        <v>918</v>
      </c>
      <c r="F1026" s="335" t="s">
        <v>902</v>
      </c>
      <c r="G1026" s="335" t="s">
        <v>864</v>
      </c>
      <c r="H1026" s="335">
        <v>15</v>
      </c>
    </row>
    <row r="1027" spans="1:8">
      <c r="A1027" s="335" t="s">
        <v>2022</v>
      </c>
      <c r="B1027" s="335">
        <v>55000</v>
      </c>
      <c r="C1027" s="335" t="s">
        <v>895</v>
      </c>
      <c r="D1027" s="336">
        <v>55000</v>
      </c>
      <c r="E1027" s="335" t="s">
        <v>932</v>
      </c>
      <c r="F1027" s="335" t="s">
        <v>1276</v>
      </c>
      <c r="G1027" s="335" t="s">
        <v>864</v>
      </c>
      <c r="H1027" s="335">
        <v>6</v>
      </c>
    </row>
    <row r="1028" spans="1:8">
      <c r="A1028" s="335" t="s">
        <v>2023</v>
      </c>
      <c r="B1028" s="335">
        <v>12000</v>
      </c>
      <c r="C1028" s="335" t="s">
        <v>895</v>
      </c>
      <c r="D1028" s="336">
        <v>12000</v>
      </c>
      <c r="E1028" s="335" t="s">
        <v>898</v>
      </c>
      <c r="F1028" s="335" t="s">
        <v>1370</v>
      </c>
      <c r="G1028" s="335" t="s">
        <v>864</v>
      </c>
      <c r="H1028" s="335">
        <v>3</v>
      </c>
    </row>
    <row r="1029" spans="1:8">
      <c r="A1029" s="335" t="s">
        <v>2024</v>
      </c>
      <c r="B1029" s="335">
        <v>43500</v>
      </c>
      <c r="C1029" s="335" t="s">
        <v>908</v>
      </c>
      <c r="D1029" s="336">
        <v>55262.375596134938</v>
      </c>
      <c r="E1029" s="335" t="s">
        <v>909</v>
      </c>
      <c r="F1029" s="335" t="s">
        <v>1461</v>
      </c>
      <c r="G1029" s="335" t="s">
        <v>867</v>
      </c>
      <c r="H1029" s="335">
        <v>10</v>
      </c>
    </row>
    <row r="1030" spans="1:8">
      <c r="A1030" s="335" t="s">
        <v>2025</v>
      </c>
      <c r="B1030" s="335">
        <v>1200000</v>
      </c>
      <c r="C1030" s="335" t="s">
        <v>925</v>
      </c>
      <c r="D1030" s="336">
        <v>21369.500024931083</v>
      </c>
      <c r="E1030" s="335" t="s">
        <v>909</v>
      </c>
      <c r="F1030" s="335" t="s">
        <v>862</v>
      </c>
      <c r="G1030" s="335" t="s">
        <v>864</v>
      </c>
      <c r="H1030" s="335">
        <v>2</v>
      </c>
    </row>
    <row r="1031" spans="1:8">
      <c r="A1031" s="335" t="s">
        <v>2026</v>
      </c>
      <c r="B1031" s="335">
        <v>26000</v>
      </c>
      <c r="C1031" s="335" t="s">
        <v>951</v>
      </c>
      <c r="D1031" s="336">
        <v>40980.635073749385</v>
      </c>
      <c r="E1031" s="335" t="s">
        <v>955</v>
      </c>
      <c r="F1031" s="335" t="s">
        <v>865</v>
      </c>
      <c r="G1031" s="335" t="s">
        <v>867</v>
      </c>
      <c r="H1031" s="335">
        <v>8</v>
      </c>
    </row>
    <row r="1032" spans="1:8">
      <c r="A1032" s="335" t="s">
        <v>2027</v>
      </c>
      <c r="B1032" s="335">
        <v>50000</v>
      </c>
      <c r="C1032" s="335" t="s">
        <v>961</v>
      </c>
      <c r="D1032" s="336">
        <v>50995.482820131787</v>
      </c>
      <c r="E1032" s="335" t="s">
        <v>896</v>
      </c>
      <c r="F1032" s="335" t="s">
        <v>857</v>
      </c>
      <c r="G1032" s="335" t="s">
        <v>870</v>
      </c>
      <c r="H1032" s="335">
        <v>4</v>
      </c>
    </row>
    <row r="1033" spans="1:8">
      <c r="A1033" s="335" t="s">
        <v>2028</v>
      </c>
      <c r="B1033" s="335">
        <v>16000</v>
      </c>
      <c r="C1033" s="335" t="s">
        <v>908</v>
      </c>
      <c r="D1033" s="336">
        <v>20326.391023865726</v>
      </c>
      <c r="E1033" s="335" t="s">
        <v>909</v>
      </c>
      <c r="F1033" s="335" t="s">
        <v>1041</v>
      </c>
      <c r="G1033" s="335" t="s">
        <v>867</v>
      </c>
      <c r="H1033" s="335">
        <v>16</v>
      </c>
    </row>
    <row r="1034" spans="1:8">
      <c r="A1034" s="335" t="s">
        <v>2029</v>
      </c>
      <c r="B1034" s="335">
        <v>12000</v>
      </c>
      <c r="C1034" s="335" t="s">
        <v>895</v>
      </c>
      <c r="D1034" s="336">
        <v>12000</v>
      </c>
      <c r="E1034" s="335" t="s">
        <v>955</v>
      </c>
      <c r="F1034" s="335" t="s">
        <v>862</v>
      </c>
      <c r="G1034" s="335" t="s">
        <v>864</v>
      </c>
      <c r="H1034" s="335">
        <v>8</v>
      </c>
    </row>
    <row r="1035" spans="1:8">
      <c r="A1035" s="335" t="s">
        <v>2030</v>
      </c>
      <c r="B1035" s="335">
        <v>240000</v>
      </c>
      <c r="C1035" s="335" t="s">
        <v>1438</v>
      </c>
      <c r="D1035" s="336">
        <v>29261.227167098674</v>
      </c>
      <c r="E1035" s="335" t="s">
        <v>918</v>
      </c>
      <c r="F1035" s="335" t="s">
        <v>933</v>
      </c>
      <c r="G1035" s="335" t="s">
        <v>403</v>
      </c>
      <c r="H1035" s="335">
        <v>20</v>
      </c>
    </row>
    <row r="1036" spans="1:8">
      <c r="A1036" s="335" t="s">
        <v>2031</v>
      </c>
      <c r="B1036" s="335">
        <v>120000</v>
      </c>
      <c r="C1036" s="335" t="s">
        <v>1438</v>
      </c>
      <c r="D1036" s="336">
        <v>14630.613583549337</v>
      </c>
      <c r="E1036" s="335" t="s">
        <v>1434</v>
      </c>
      <c r="F1036" s="335" t="s">
        <v>933</v>
      </c>
      <c r="G1036" s="335" t="s">
        <v>403</v>
      </c>
      <c r="H1036" s="335">
        <v>10</v>
      </c>
    </row>
    <row r="1037" spans="1:8">
      <c r="A1037" s="335" t="s">
        <v>2032</v>
      </c>
      <c r="B1037" s="335">
        <v>408000</v>
      </c>
      <c r="C1037" s="335" t="s">
        <v>925</v>
      </c>
      <c r="D1037" s="336">
        <v>7265.630008476568</v>
      </c>
      <c r="E1037" s="335" t="s">
        <v>918</v>
      </c>
      <c r="F1037" s="335" t="s">
        <v>862</v>
      </c>
      <c r="G1037" s="335" t="s">
        <v>864</v>
      </c>
      <c r="H1037" s="335">
        <v>5</v>
      </c>
    </row>
    <row r="1038" spans="1:8">
      <c r="A1038" s="335" t="s">
        <v>2033</v>
      </c>
      <c r="B1038" s="335">
        <v>28000</v>
      </c>
      <c r="C1038" s="335" t="s">
        <v>951</v>
      </c>
      <c r="D1038" s="336">
        <v>44132.991617883956</v>
      </c>
      <c r="E1038" s="335" t="s">
        <v>896</v>
      </c>
      <c r="F1038" s="335" t="s">
        <v>865</v>
      </c>
      <c r="G1038" s="335" t="s">
        <v>867</v>
      </c>
      <c r="H1038" s="335">
        <v>16</v>
      </c>
    </row>
    <row r="1039" spans="1:8">
      <c r="A1039" s="335" t="s">
        <v>2034</v>
      </c>
      <c r="B1039" s="335">
        <v>530000</v>
      </c>
      <c r="C1039" s="335" t="s">
        <v>925</v>
      </c>
      <c r="D1039" s="336">
        <v>9438.1958443445619</v>
      </c>
      <c r="E1039" s="335" t="s">
        <v>896</v>
      </c>
      <c r="F1039" s="335" t="s">
        <v>862</v>
      </c>
      <c r="G1039" s="335" t="s">
        <v>864</v>
      </c>
      <c r="H1039" s="335">
        <v>7</v>
      </c>
    </row>
    <row r="1040" spans="1:8">
      <c r="A1040" s="335" t="s">
        <v>2035</v>
      </c>
      <c r="B1040" s="335">
        <v>18000</v>
      </c>
      <c r="C1040" s="335" t="s">
        <v>895</v>
      </c>
      <c r="D1040" s="336">
        <v>18000</v>
      </c>
      <c r="E1040" s="335" t="s">
        <v>896</v>
      </c>
      <c r="F1040" s="335" t="s">
        <v>953</v>
      </c>
      <c r="G1040" s="335" t="s">
        <v>867</v>
      </c>
      <c r="H1040" s="335">
        <v>7</v>
      </c>
    </row>
    <row r="1041" spans="1:8">
      <c r="A1041" s="335" t="s">
        <v>2036</v>
      </c>
      <c r="B1041" s="335">
        <v>200000</v>
      </c>
      <c r="C1041" s="335" t="s">
        <v>925</v>
      </c>
      <c r="D1041" s="336">
        <v>3561.5833374885137</v>
      </c>
      <c r="E1041" s="335" t="s">
        <v>909</v>
      </c>
      <c r="F1041" s="335" t="s">
        <v>862</v>
      </c>
      <c r="G1041" s="335" t="s">
        <v>864</v>
      </c>
      <c r="H1041" s="335">
        <v>5</v>
      </c>
    </row>
    <row r="1042" spans="1:8">
      <c r="A1042" s="335" t="s">
        <v>2037</v>
      </c>
      <c r="B1042" s="335">
        <v>200000</v>
      </c>
      <c r="C1042" s="335" t="s">
        <v>925</v>
      </c>
      <c r="D1042" s="336">
        <v>3561.5833374885137</v>
      </c>
      <c r="E1042" s="335" t="s">
        <v>932</v>
      </c>
      <c r="F1042" s="335" t="s">
        <v>862</v>
      </c>
      <c r="G1042" s="335" t="s">
        <v>864</v>
      </c>
      <c r="H1042" s="335">
        <v>3</v>
      </c>
    </row>
    <row r="1043" spans="1:8">
      <c r="A1043" s="335" t="s">
        <v>2038</v>
      </c>
      <c r="B1043" s="335">
        <v>5100</v>
      </c>
      <c r="C1043" s="335" t="s">
        <v>895</v>
      </c>
      <c r="D1043" s="336">
        <v>5100</v>
      </c>
      <c r="E1043" s="335" t="s">
        <v>932</v>
      </c>
      <c r="F1043" s="335" t="s">
        <v>862</v>
      </c>
      <c r="G1043" s="335" t="s">
        <v>864</v>
      </c>
      <c r="H1043" s="335">
        <v>8</v>
      </c>
    </row>
    <row r="1044" spans="1:8">
      <c r="A1044" s="335" t="s">
        <v>2039</v>
      </c>
      <c r="B1044" s="335">
        <v>1200000</v>
      </c>
      <c r="C1044" s="335" t="s">
        <v>925</v>
      </c>
      <c r="D1044" s="336">
        <v>21369.500024931083</v>
      </c>
      <c r="E1044" s="335" t="s">
        <v>896</v>
      </c>
      <c r="F1044" s="335" t="s">
        <v>862</v>
      </c>
      <c r="G1044" s="335" t="s">
        <v>864</v>
      </c>
      <c r="H1044" s="335">
        <v>7</v>
      </c>
    </row>
    <row r="1045" spans="1:8">
      <c r="A1045" s="335" t="s">
        <v>2040</v>
      </c>
      <c r="B1045" s="335">
        <v>300000</v>
      </c>
      <c r="C1045" s="335" t="s">
        <v>925</v>
      </c>
      <c r="D1045" s="336">
        <v>5342.3750062327708</v>
      </c>
      <c r="E1045" s="335" t="s">
        <v>955</v>
      </c>
      <c r="F1045" s="335" t="s">
        <v>862</v>
      </c>
      <c r="G1045" s="335" t="s">
        <v>864</v>
      </c>
      <c r="H1045" s="335">
        <v>1</v>
      </c>
    </row>
    <row r="1046" spans="1:8">
      <c r="A1046" s="335" t="s">
        <v>2041</v>
      </c>
      <c r="B1046" s="335">
        <v>50000</v>
      </c>
      <c r="C1046" s="335" t="s">
        <v>895</v>
      </c>
      <c r="D1046" s="336">
        <v>50000</v>
      </c>
      <c r="E1046" s="335" t="s">
        <v>1024</v>
      </c>
      <c r="F1046" s="335" t="s">
        <v>862</v>
      </c>
      <c r="G1046" s="335" t="s">
        <v>864</v>
      </c>
      <c r="H1046" s="335">
        <v>26</v>
      </c>
    </row>
    <row r="1047" spans="1:8">
      <c r="A1047" s="335" t="s">
        <v>2042</v>
      </c>
      <c r="B1047" s="335">
        <v>1600000</v>
      </c>
      <c r="C1047" s="335" t="s">
        <v>925</v>
      </c>
      <c r="D1047" s="336">
        <v>28492.66669990811</v>
      </c>
      <c r="E1047" s="335" t="s">
        <v>909</v>
      </c>
      <c r="F1047" s="335" t="s">
        <v>862</v>
      </c>
      <c r="G1047" s="335" t="s">
        <v>864</v>
      </c>
      <c r="H1047" s="335">
        <v>9</v>
      </c>
    </row>
    <row r="1048" spans="1:8">
      <c r="A1048" s="335" t="s">
        <v>2043</v>
      </c>
      <c r="B1048" s="335">
        <v>15600</v>
      </c>
      <c r="C1048" s="335" t="s">
        <v>951</v>
      </c>
      <c r="D1048" s="336">
        <v>24588.381044249632</v>
      </c>
      <c r="E1048" s="335" t="s">
        <v>896</v>
      </c>
      <c r="F1048" s="335" t="s">
        <v>865</v>
      </c>
      <c r="G1048" s="335" t="s">
        <v>867</v>
      </c>
      <c r="H1048" s="335">
        <v>0</v>
      </c>
    </row>
    <row r="1049" spans="1:8">
      <c r="A1049" s="335" t="s">
        <v>2044</v>
      </c>
      <c r="B1049" s="335">
        <v>7000</v>
      </c>
      <c r="C1049" s="335" t="s">
        <v>895</v>
      </c>
      <c r="D1049" s="336">
        <v>7000</v>
      </c>
      <c r="E1049" s="335" t="s">
        <v>932</v>
      </c>
      <c r="F1049" s="335" t="s">
        <v>862</v>
      </c>
      <c r="G1049" s="335" t="s">
        <v>864</v>
      </c>
      <c r="H1049" s="335">
        <v>5</v>
      </c>
    </row>
    <row r="1050" spans="1:8">
      <c r="A1050" s="335" t="s">
        <v>2045</v>
      </c>
      <c r="B1050" s="335">
        <v>438000</v>
      </c>
      <c r="C1050" s="335" t="s">
        <v>925</v>
      </c>
      <c r="D1050" s="336">
        <v>7799.8675090998449</v>
      </c>
      <c r="E1050" s="335" t="s">
        <v>896</v>
      </c>
      <c r="F1050" s="335" t="s">
        <v>862</v>
      </c>
      <c r="G1050" s="335" t="s">
        <v>864</v>
      </c>
      <c r="H1050" s="335">
        <v>10</v>
      </c>
    </row>
    <row r="1051" spans="1:8">
      <c r="A1051" s="335" t="s">
        <v>2046</v>
      </c>
      <c r="B1051" s="335">
        <v>50000</v>
      </c>
      <c r="C1051" s="335" t="s">
        <v>951</v>
      </c>
      <c r="D1051" s="336">
        <v>78808.913603364199</v>
      </c>
      <c r="E1051" s="335" t="s">
        <v>909</v>
      </c>
      <c r="F1051" s="335" t="s">
        <v>865</v>
      </c>
      <c r="G1051" s="335" t="s">
        <v>867</v>
      </c>
      <c r="H1051" s="335">
        <v>12</v>
      </c>
    </row>
    <row r="1052" spans="1:8">
      <c r="A1052" s="335" t="s">
        <v>2047</v>
      </c>
      <c r="B1052" s="335">
        <v>6720</v>
      </c>
      <c r="C1052" s="335" t="s">
        <v>895</v>
      </c>
      <c r="D1052" s="336">
        <v>6720</v>
      </c>
      <c r="E1052" s="335" t="s">
        <v>932</v>
      </c>
      <c r="F1052" s="335" t="s">
        <v>862</v>
      </c>
      <c r="G1052" s="335" t="s">
        <v>864</v>
      </c>
      <c r="H1052" s="335">
        <v>6</v>
      </c>
    </row>
    <row r="1053" spans="1:8">
      <c r="A1053" s="335" t="s">
        <v>2048</v>
      </c>
      <c r="B1053" s="335">
        <v>250000</v>
      </c>
      <c r="C1053" s="335" t="s">
        <v>925</v>
      </c>
      <c r="D1053" s="336">
        <v>4451.9791718606421</v>
      </c>
      <c r="E1053" s="335" t="s">
        <v>932</v>
      </c>
      <c r="F1053" s="335" t="s">
        <v>862</v>
      </c>
      <c r="G1053" s="335" t="s">
        <v>864</v>
      </c>
      <c r="H1053" s="335">
        <v>4</v>
      </c>
    </row>
    <row r="1054" spans="1:8">
      <c r="A1054" s="335" t="s">
        <v>2049</v>
      </c>
      <c r="B1054" s="335">
        <v>30000</v>
      </c>
      <c r="C1054" s="335" t="s">
        <v>951</v>
      </c>
      <c r="D1054" s="336">
        <v>47285.348162018527</v>
      </c>
      <c r="E1054" s="335" t="s">
        <v>896</v>
      </c>
      <c r="F1054" s="335" t="s">
        <v>865</v>
      </c>
      <c r="G1054" s="335" t="s">
        <v>867</v>
      </c>
      <c r="H1054" s="335">
        <v>15</v>
      </c>
    </row>
    <row r="1055" spans="1:8">
      <c r="A1055" s="335" t="s">
        <v>2050</v>
      </c>
      <c r="B1055" s="335">
        <v>7200</v>
      </c>
      <c r="C1055" s="335" t="s">
        <v>895</v>
      </c>
      <c r="D1055" s="336">
        <v>7200</v>
      </c>
      <c r="E1055" s="335" t="s">
        <v>896</v>
      </c>
      <c r="F1055" s="335" t="s">
        <v>862</v>
      </c>
      <c r="G1055" s="335" t="s">
        <v>864</v>
      </c>
      <c r="H1055" s="335">
        <v>10</v>
      </c>
    </row>
    <row r="1056" spans="1:8">
      <c r="A1056" s="335" t="s">
        <v>2051</v>
      </c>
      <c r="B1056" s="335">
        <v>2500000</v>
      </c>
      <c r="C1056" s="335" t="s">
        <v>925</v>
      </c>
      <c r="D1056" s="336">
        <v>44519.791718606422</v>
      </c>
      <c r="E1056" s="335" t="s">
        <v>1434</v>
      </c>
      <c r="F1056" s="335" t="s">
        <v>862</v>
      </c>
      <c r="G1056" s="335" t="s">
        <v>864</v>
      </c>
      <c r="H1056" s="335">
        <v>9</v>
      </c>
    </row>
    <row r="1057" spans="1:8">
      <c r="A1057" s="335" t="s">
        <v>2052</v>
      </c>
      <c r="B1057" s="335">
        <v>140000</v>
      </c>
      <c r="C1057" s="335" t="s">
        <v>925</v>
      </c>
      <c r="D1057" s="336">
        <v>2493.1083362419595</v>
      </c>
      <c r="E1057" s="335" t="s">
        <v>918</v>
      </c>
      <c r="F1057" s="335" t="s">
        <v>862</v>
      </c>
      <c r="G1057" s="335" t="s">
        <v>864</v>
      </c>
      <c r="H1057" s="335">
        <v>4</v>
      </c>
    </row>
    <row r="1058" spans="1:8">
      <c r="A1058" s="335" t="s">
        <v>2053</v>
      </c>
      <c r="B1058" s="335">
        <v>20000</v>
      </c>
      <c r="C1058" s="335" t="s">
        <v>951</v>
      </c>
      <c r="D1058" s="336">
        <v>31523.565441345683</v>
      </c>
      <c r="E1058" s="335" t="s">
        <v>896</v>
      </c>
      <c r="F1058" s="335" t="s">
        <v>865</v>
      </c>
      <c r="G1058" s="335" t="s">
        <v>867</v>
      </c>
      <c r="H1058" s="335">
        <v>1</v>
      </c>
    </row>
    <row r="1059" spans="1:8">
      <c r="A1059" s="335" t="s">
        <v>2054</v>
      </c>
      <c r="B1059" s="335">
        <v>1200000</v>
      </c>
      <c r="C1059" s="335" t="s">
        <v>925</v>
      </c>
      <c r="D1059" s="336">
        <v>21369.500024931083</v>
      </c>
      <c r="E1059" s="335" t="s">
        <v>898</v>
      </c>
      <c r="F1059" s="335" t="s">
        <v>862</v>
      </c>
      <c r="G1059" s="335" t="s">
        <v>864</v>
      </c>
      <c r="H1059" s="335">
        <v>8</v>
      </c>
    </row>
    <row r="1060" spans="1:8">
      <c r="A1060" s="335" t="s">
        <v>2055</v>
      </c>
      <c r="B1060" s="335">
        <v>80000</v>
      </c>
      <c r="C1060" s="335" t="s">
        <v>951</v>
      </c>
      <c r="D1060" s="336">
        <v>126094.26176538273</v>
      </c>
      <c r="E1060" s="335" t="s">
        <v>955</v>
      </c>
      <c r="F1060" s="335" t="s">
        <v>865</v>
      </c>
      <c r="G1060" s="335" t="s">
        <v>867</v>
      </c>
      <c r="H1060" s="335">
        <v>10</v>
      </c>
    </row>
    <row r="1061" spans="1:8">
      <c r="A1061" s="335" t="s">
        <v>2056</v>
      </c>
      <c r="B1061" s="335">
        <v>63000</v>
      </c>
      <c r="C1061" s="335" t="s">
        <v>951</v>
      </c>
      <c r="D1061" s="336">
        <v>99299.231140238902</v>
      </c>
      <c r="E1061" s="335" t="s">
        <v>920</v>
      </c>
      <c r="F1061" s="335" t="s">
        <v>865</v>
      </c>
      <c r="G1061" s="335" t="s">
        <v>867</v>
      </c>
      <c r="H1061" s="335">
        <v>1</v>
      </c>
    </row>
    <row r="1062" spans="1:8">
      <c r="A1062" s="335" t="s">
        <v>2057</v>
      </c>
      <c r="B1062" s="335">
        <v>55000</v>
      </c>
      <c r="C1062" s="335" t="s">
        <v>951</v>
      </c>
      <c r="D1062" s="336">
        <v>86689.804963700633</v>
      </c>
      <c r="E1062" s="335" t="s">
        <v>1434</v>
      </c>
      <c r="F1062" s="335" t="s">
        <v>865</v>
      </c>
      <c r="G1062" s="335" t="s">
        <v>867</v>
      </c>
      <c r="H1062" s="335">
        <v>22</v>
      </c>
    </row>
    <row r="1063" spans="1:8">
      <c r="A1063" s="335" t="s">
        <v>2058</v>
      </c>
      <c r="B1063" s="335">
        <v>50000</v>
      </c>
      <c r="C1063" s="335" t="s">
        <v>895</v>
      </c>
      <c r="D1063" s="336">
        <v>50000</v>
      </c>
      <c r="E1063" s="335" t="s">
        <v>909</v>
      </c>
      <c r="F1063" s="335" t="s">
        <v>862</v>
      </c>
      <c r="G1063" s="335" t="s">
        <v>864</v>
      </c>
      <c r="H1063" s="335">
        <v>30</v>
      </c>
    </row>
    <row r="1064" spans="1:8">
      <c r="A1064" s="335" t="s">
        <v>2059</v>
      </c>
      <c r="B1064" s="335">
        <v>240000</v>
      </c>
      <c r="C1064" s="335" t="s">
        <v>925</v>
      </c>
      <c r="D1064" s="336">
        <v>4273.9000049862161</v>
      </c>
      <c r="E1064" s="335" t="s">
        <v>896</v>
      </c>
      <c r="F1064" s="335" t="s">
        <v>862</v>
      </c>
      <c r="G1064" s="335" t="s">
        <v>864</v>
      </c>
      <c r="H1064" s="335">
        <v>3</v>
      </c>
    </row>
    <row r="1065" spans="1:8">
      <c r="A1065" s="335" t="s">
        <v>2060</v>
      </c>
      <c r="B1065" s="335">
        <v>250000</v>
      </c>
      <c r="C1065" s="335" t="s">
        <v>925</v>
      </c>
      <c r="D1065" s="336">
        <v>4451.9791718606421</v>
      </c>
      <c r="E1065" s="335" t="s">
        <v>932</v>
      </c>
      <c r="F1065" s="335" t="s">
        <v>862</v>
      </c>
      <c r="G1065" s="335" t="s">
        <v>864</v>
      </c>
      <c r="H1065" s="335">
        <v>3</v>
      </c>
    </row>
    <row r="1066" spans="1:8">
      <c r="A1066" s="335" t="s">
        <v>2061</v>
      </c>
      <c r="B1066" s="335">
        <v>600000</v>
      </c>
      <c r="C1066" s="335" t="s">
        <v>925</v>
      </c>
      <c r="D1066" s="336">
        <v>10684.750012465542</v>
      </c>
      <c r="E1066" s="335" t="s">
        <v>896</v>
      </c>
      <c r="F1066" s="335" t="s">
        <v>862</v>
      </c>
      <c r="G1066" s="335" t="s">
        <v>864</v>
      </c>
      <c r="H1066" s="335">
        <v>10</v>
      </c>
    </row>
    <row r="1067" spans="1:8">
      <c r="A1067" s="335" t="s">
        <v>2062</v>
      </c>
      <c r="B1067" s="335">
        <v>40500</v>
      </c>
      <c r="C1067" s="335" t="s">
        <v>951</v>
      </c>
      <c r="D1067" s="336">
        <v>63835.220018725006</v>
      </c>
      <c r="E1067" s="335" t="s">
        <v>909</v>
      </c>
      <c r="F1067" s="335" t="s">
        <v>865</v>
      </c>
      <c r="G1067" s="335" t="s">
        <v>867</v>
      </c>
      <c r="H1067" s="335">
        <v>25</v>
      </c>
    </row>
    <row r="1068" spans="1:8">
      <c r="A1068" s="335" t="s">
        <v>2063</v>
      </c>
      <c r="B1068" s="335">
        <v>23000</v>
      </c>
      <c r="C1068" s="335" t="s">
        <v>951</v>
      </c>
      <c r="D1068" s="336">
        <v>36252.100257547536</v>
      </c>
      <c r="E1068" s="335" t="s">
        <v>896</v>
      </c>
      <c r="F1068" s="335" t="s">
        <v>865</v>
      </c>
      <c r="G1068" s="335" t="s">
        <v>867</v>
      </c>
      <c r="H1068" s="335">
        <v>5</v>
      </c>
    </row>
    <row r="1069" spans="1:8">
      <c r="A1069" s="335" t="s">
        <v>2064</v>
      </c>
      <c r="B1069" s="335">
        <v>7960</v>
      </c>
      <c r="C1069" s="335" t="s">
        <v>895</v>
      </c>
      <c r="D1069" s="336">
        <v>7960</v>
      </c>
      <c r="E1069" s="335" t="s">
        <v>909</v>
      </c>
      <c r="F1069" s="335" t="s">
        <v>862</v>
      </c>
      <c r="G1069" s="335" t="s">
        <v>864</v>
      </c>
      <c r="H1069" s="335">
        <v>7</v>
      </c>
    </row>
    <row r="1070" spans="1:8">
      <c r="A1070" s="335" t="s">
        <v>2065</v>
      </c>
      <c r="B1070" s="335">
        <v>500000</v>
      </c>
      <c r="C1070" s="335" t="s">
        <v>925</v>
      </c>
      <c r="D1070" s="336">
        <v>8903.9583437212841</v>
      </c>
      <c r="E1070" s="335" t="s">
        <v>896</v>
      </c>
      <c r="F1070" s="335" t="s">
        <v>862</v>
      </c>
      <c r="G1070" s="335" t="s">
        <v>864</v>
      </c>
      <c r="H1070" s="335">
        <v>23</v>
      </c>
    </row>
    <row r="1071" spans="1:8">
      <c r="A1071" s="335" t="s">
        <v>2066</v>
      </c>
      <c r="B1071" s="335">
        <v>40000</v>
      </c>
      <c r="C1071" s="335" t="s">
        <v>908</v>
      </c>
      <c r="D1071" s="336">
        <v>50815.977559664309</v>
      </c>
      <c r="E1071" s="335" t="s">
        <v>896</v>
      </c>
      <c r="F1071" s="335" t="s">
        <v>972</v>
      </c>
      <c r="G1071" s="335" t="s">
        <v>867</v>
      </c>
      <c r="H1071" s="335">
        <v>3</v>
      </c>
    </row>
    <row r="1072" spans="1:8">
      <c r="A1072" s="335" t="s">
        <v>2067</v>
      </c>
      <c r="B1072" s="335">
        <v>30000</v>
      </c>
      <c r="C1072" s="335" t="s">
        <v>951</v>
      </c>
      <c r="D1072" s="336">
        <v>47285.348162018527</v>
      </c>
      <c r="E1072" s="335" t="s">
        <v>896</v>
      </c>
      <c r="F1072" s="335" t="s">
        <v>865</v>
      </c>
      <c r="G1072" s="335" t="s">
        <v>867</v>
      </c>
      <c r="H1072" s="335">
        <v>4</v>
      </c>
    </row>
    <row r="1073" spans="1:8">
      <c r="A1073" s="335" t="s">
        <v>2068</v>
      </c>
      <c r="B1073" s="335">
        <v>48000</v>
      </c>
      <c r="C1073" s="335" t="s">
        <v>951</v>
      </c>
      <c r="D1073" s="336">
        <v>75656.557059229643</v>
      </c>
      <c r="E1073" s="335" t="s">
        <v>909</v>
      </c>
      <c r="F1073" s="335" t="s">
        <v>865</v>
      </c>
      <c r="G1073" s="335" t="s">
        <v>867</v>
      </c>
      <c r="H1073" s="335">
        <v>10</v>
      </c>
    </row>
    <row r="1074" spans="1:8">
      <c r="A1074" s="335" t="s">
        <v>2069</v>
      </c>
      <c r="B1074" s="335">
        <v>240000</v>
      </c>
      <c r="C1074" s="335" t="s">
        <v>925</v>
      </c>
      <c r="D1074" s="336">
        <v>4273.9000049862161</v>
      </c>
      <c r="E1074" s="335" t="s">
        <v>918</v>
      </c>
      <c r="F1074" s="335" t="s">
        <v>862</v>
      </c>
      <c r="G1074" s="335" t="s">
        <v>864</v>
      </c>
      <c r="H1074" s="335">
        <v>20</v>
      </c>
    </row>
    <row r="1075" spans="1:8">
      <c r="A1075" s="335" t="s">
        <v>2070</v>
      </c>
      <c r="B1075" s="335">
        <v>37000</v>
      </c>
      <c r="C1075" s="335" t="s">
        <v>908</v>
      </c>
      <c r="D1075" s="336">
        <v>47004.779242689488</v>
      </c>
      <c r="E1075" s="335" t="s">
        <v>896</v>
      </c>
      <c r="F1075" s="335" t="s">
        <v>1461</v>
      </c>
      <c r="G1075" s="335" t="s">
        <v>867</v>
      </c>
      <c r="H1075" s="335">
        <v>11</v>
      </c>
    </row>
    <row r="1076" spans="1:8">
      <c r="A1076" s="335" t="s">
        <v>2071</v>
      </c>
      <c r="B1076" s="335">
        <v>30000</v>
      </c>
      <c r="C1076" s="335" t="s">
        <v>951</v>
      </c>
      <c r="D1076" s="336">
        <v>47285.348162018527</v>
      </c>
      <c r="E1076" s="335" t="s">
        <v>896</v>
      </c>
      <c r="F1076" s="335" t="s">
        <v>865</v>
      </c>
      <c r="G1076" s="335" t="s">
        <v>867</v>
      </c>
      <c r="H1076" s="335">
        <v>10</v>
      </c>
    </row>
    <row r="1077" spans="1:8">
      <c r="A1077" s="335" t="s">
        <v>2072</v>
      </c>
      <c r="B1077" s="335">
        <v>58000</v>
      </c>
      <c r="C1077" s="335" t="s">
        <v>951</v>
      </c>
      <c r="D1077" s="336">
        <v>91418.339779902482</v>
      </c>
      <c r="E1077" s="335" t="s">
        <v>896</v>
      </c>
      <c r="F1077" s="335" t="s">
        <v>865</v>
      </c>
      <c r="G1077" s="335" t="s">
        <v>867</v>
      </c>
      <c r="H1077" s="335">
        <v>8</v>
      </c>
    </row>
    <row r="1078" spans="1:8">
      <c r="A1078" s="335" t="s">
        <v>2073</v>
      </c>
      <c r="B1078" s="335">
        <v>79000</v>
      </c>
      <c r="C1078" s="335" t="s">
        <v>951</v>
      </c>
      <c r="D1078" s="336">
        <v>124518.08349331544</v>
      </c>
      <c r="E1078" s="335" t="s">
        <v>896</v>
      </c>
      <c r="F1078" s="335" t="s">
        <v>865</v>
      </c>
      <c r="G1078" s="335" t="s">
        <v>867</v>
      </c>
      <c r="H1078" s="335">
        <v>14</v>
      </c>
    </row>
    <row r="1079" spans="1:8">
      <c r="A1079" s="335" t="s">
        <v>2074</v>
      </c>
      <c r="B1079" s="335">
        <v>43912</v>
      </c>
      <c r="C1079" s="335" t="s">
        <v>951</v>
      </c>
      <c r="D1079" s="336">
        <v>69213.140283018583</v>
      </c>
      <c r="E1079" s="335" t="s">
        <v>896</v>
      </c>
      <c r="F1079" s="335" t="s">
        <v>865</v>
      </c>
      <c r="G1079" s="335" t="s">
        <v>867</v>
      </c>
      <c r="H1079" s="335">
        <v>3</v>
      </c>
    </row>
    <row r="1080" spans="1:8">
      <c r="A1080" s="335" t="s">
        <v>2075</v>
      </c>
      <c r="B1080" s="335">
        <v>3500</v>
      </c>
      <c r="C1080" s="335" t="s">
        <v>895</v>
      </c>
      <c r="D1080" s="336">
        <v>3500</v>
      </c>
      <c r="E1080" s="335" t="s">
        <v>909</v>
      </c>
      <c r="F1080" s="335" t="s">
        <v>902</v>
      </c>
      <c r="G1080" s="335" t="s">
        <v>864</v>
      </c>
      <c r="H1080" s="335">
        <v>4</v>
      </c>
    </row>
    <row r="1081" spans="1:8">
      <c r="A1081" s="335" t="s">
        <v>2076</v>
      </c>
      <c r="B1081" s="335">
        <v>40000</v>
      </c>
      <c r="C1081" s="335" t="s">
        <v>951</v>
      </c>
      <c r="D1081" s="336">
        <v>63047.130882691366</v>
      </c>
      <c r="E1081" s="335" t="s">
        <v>909</v>
      </c>
      <c r="F1081" s="335" t="s">
        <v>865</v>
      </c>
      <c r="G1081" s="335" t="s">
        <v>867</v>
      </c>
      <c r="H1081" s="335">
        <v>20</v>
      </c>
    </row>
    <row r="1082" spans="1:8">
      <c r="A1082" s="335" t="s">
        <v>2077</v>
      </c>
      <c r="B1082" s="335">
        <v>57000</v>
      </c>
      <c r="C1082" s="335" t="s">
        <v>908</v>
      </c>
      <c r="D1082" s="336">
        <v>72412.768022521646</v>
      </c>
      <c r="E1082" s="335" t="s">
        <v>909</v>
      </c>
      <c r="F1082" s="335" t="s">
        <v>1436</v>
      </c>
      <c r="G1082" s="335" t="s">
        <v>867</v>
      </c>
      <c r="H1082" s="335">
        <v>15</v>
      </c>
    </row>
    <row r="1083" spans="1:8">
      <c r="A1083" s="335" t="s">
        <v>2078</v>
      </c>
      <c r="B1083" s="335">
        <v>40000</v>
      </c>
      <c r="C1083" s="335" t="s">
        <v>908</v>
      </c>
      <c r="D1083" s="336">
        <v>50815.977559664309</v>
      </c>
      <c r="E1083" s="335" t="s">
        <v>918</v>
      </c>
      <c r="F1083" s="335" t="s">
        <v>915</v>
      </c>
      <c r="G1083" s="335" t="s">
        <v>867</v>
      </c>
      <c r="H1083" s="335">
        <v>10</v>
      </c>
    </row>
    <row r="1084" spans="1:8">
      <c r="A1084" s="335" t="s">
        <v>2079</v>
      </c>
      <c r="B1084" s="335">
        <v>1200000</v>
      </c>
      <c r="C1084" s="335" t="s">
        <v>925</v>
      </c>
      <c r="D1084" s="336">
        <v>21369.500024931083</v>
      </c>
      <c r="E1084" s="335" t="s">
        <v>909</v>
      </c>
      <c r="F1084" s="335" t="s">
        <v>862</v>
      </c>
      <c r="G1084" s="335" t="s">
        <v>864</v>
      </c>
      <c r="H1084" s="335">
        <v>5</v>
      </c>
    </row>
    <row r="1085" spans="1:8">
      <c r="A1085" s="335" t="s">
        <v>2080</v>
      </c>
      <c r="B1085" s="335">
        <v>35000</v>
      </c>
      <c r="C1085" s="335" t="s">
        <v>951</v>
      </c>
      <c r="D1085" s="336">
        <v>55166.239522354947</v>
      </c>
      <c r="E1085" s="335" t="s">
        <v>896</v>
      </c>
      <c r="F1085" s="335" t="s">
        <v>865</v>
      </c>
      <c r="G1085" s="335" t="s">
        <v>867</v>
      </c>
      <c r="H1085" s="335">
        <v>6</v>
      </c>
    </row>
    <row r="1086" spans="1:8">
      <c r="A1086" s="335" t="s">
        <v>2081</v>
      </c>
      <c r="B1086" s="335">
        <v>180000</v>
      </c>
      <c r="C1086" s="335" t="s">
        <v>925</v>
      </c>
      <c r="D1086" s="336">
        <v>3205.4250037396623</v>
      </c>
      <c r="E1086" s="335" t="s">
        <v>896</v>
      </c>
      <c r="F1086" s="335" t="s">
        <v>862</v>
      </c>
      <c r="G1086" s="335" t="s">
        <v>864</v>
      </c>
      <c r="H1086" s="335">
        <v>3</v>
      </c>
    </row>
    <row r="1087" spans="1:8">
      <c r="A1087" s="335" t="s">
        <v>2082</v>
      </c>
      <c r="B1087" s="335">
        <v>600000</v>
      </c>
      <c r="C1087" s="335" t="s">
        <v>925</v>
      </c>
      <c r="D1087" s="336">
        <v>10684.750012465542</v>
      </c>
      <c r="E1087" s="335" t="s">
        <v>918</v>
      </c>
      <c r="F1087" s="335" t="s">
        <v>862</v>
      </c>
      <c r="G1087" s="335" t="s">
        <v>864</v>
      </c>
      <c r="H1087" s="335">
        <v>8</v>
      </c>
    </row>
    <row r="1088" spans="1:8">
      <c r="A1088" s="335" t="s">
        <v>2083</v>
      </c>
      <c r="B1088" s="335">
        <v>300000</v>
      </c>
      <c r="C1088" s="335" t="s">
        <v>925</v>
      </c>
      <c r="D1088" s="336">
        <v>5342.3750062327708</v>
      </c>
      <c r="E1088" s="335" t="s">
        <v>896</v>
      </c>
      <c r="F1088" s="335" t="s">
        <v>862</v>
      </c>
      <c r="G1088" s="335" t="s">
        <v>864</v>
      </c>
      <c r="H1088" s="335">
        <v>5</v>
      </c>
    </row>
    <row r="1089" spans="1:8">
      <c r="A1089" s="335" t="s">
        <v>2084</v>
      </c>
      <c r="B1089" s="335">
        <v>75000</v>
      </c>
      <c r="C1089" s="335" t="s">
        <v>951</v>
      </c>
      <c r="D1089" s="336">
        <v>118213.37040504631</v>
      </c>
      <c r="E1089" s="335" t="s">
        <v>909</v>
      </c>
      <c r="F1089" s="335" t="s">
        <v>865</v>
      </c>
      <c r="G1089" s="335" t="s">
        <v>867</v>
      </c>
      <c r="H1089" s="335">
        <v>10</v>
      </c>
    </row>
    <row r="1090" spans="1:8">
      <c r="A1090" s="335" t="s">
        <v>2085</v>
      </c>
      <c r="B1090" s="335">
        <v>100000</v>
      </c>
      <c r="C1090" s="335" t="s">
        <v>1438</v>
      </c>
      <c r="D1090" s="336">
        <v>12192.177986291113</v>
      </c>
      <c r="E1090" s="335" t="s">
        <v>909</v>
      </c>
      <c r="F1090" s="335" t="s">
        <v>933</v>
      </c>
      <c r="G1090" s="335" t="s">
        <v>403</v>
      </c>
      <c r="H1090" s="335">
        <v>15</v>
      </c>
    </row>
    <row r="1091" spans="1:8">
      <c r="A1091" s="335" t="s">
        <v>2086</v>
      </c>
      <c r="B1091" s="335">
        <v>45000</v>
      </c>
      <c r="C1091" s="335" t="s">
        <v>951</v>
      </c>
      <c r="D1091" s="336">
        <v>70928.022243027779</v>
      </c>
      <c r="E1091" s="335" t="s">
        <v>1434</v>
      </c>
      <c r="F1091" s="335" t="s">
        <v>865</v>
      </c>
      <c r="G1091" s="335" t="s">
        <v>867</v>
      </c>
      <c r="H1091" s="335">
        <v>8</v>
      </c>
    </row>
    <row r="1092" spans="1:8">
      <c r="A1092" s="335" t="s">
        <v>2087</v>
      </c>
      <c r="B1092" s="335">
        <v>25000</v>
      </c>
      <c r="C1092" s="335" t="s">
        <v>951</v>
      </c>
      <c r="D1092" s="336">
        <v>39404.456801682099</v>
      </c>
      <c r="E1092" s="335" t="s">
        <v>896</v>
      </c>
      <c r="F1092" s="335" t="s">
        <v>865</v>
      </c>
      <c r="G1092" s="335" t="s">
        <v>867</v>
      </c>
      <c r="H1092" s="335">
        <v>3</v>
      </c>
    </row>
    <row r="1093" spans="1:8">
      <c r="A1093" s="335" t="s">
        <v>2088</v>
      </c>
      <c r="B1093" s="335">
        <v>18987</v>
      </c>
      <c r="C1093" s="335" t="s">
        <v>895</v>
      </c>
      <c r="D1093" s="336">
        <v>18987</v>
      </c>
      <c r="E1093" s="335" t="s">
        <v>896</v>
      </c>
      <c r="F1093" s="335" t="s">
        <v>1722</v>
      </c>
      <c r="G1093" s="335" t="s">
        <v>403</v>
      </c>
      <c r="H1093" s="335">
        <v>7</v>
      </c>
    </row>
    <row r="1094" spans="1:8">
      <c r="A1094" s="335" t="s">
        <v>2089</v>
      </c>
      <c r="B1094" s="335">
        <v>28500</v>
      </c>
      <c r="C1094" s="335" t="s">
        <v>951</v>
      </c>
      <c r="D1094" s="336">
        <v>44921.080753917595</v>
      </c>
      <c r="E1094" s="335" t="s">
        <v>909</v>
      </c>
      <c r="F1094" s="335" t="s">
        <v>865</v>
      </c>
      <c r="G1094" s="335" t="s">
        <v>867</v>
      </c>
      <c r="H1094" s="335">
        <v>15</v>
      </c>
    </row>
    <row r="1095" spans="1:8">
      <c r="A1095" s="335" t="s">
        <v>2090</v>
      </c>
      <c r="B1095" s="335">
        <v>60000</v>
      </c>
      <c r="C1095" s="335" t="s">
        <v>895</v>
      </c>
      <c r="D1095" s="336">
        <v>60000</v>
      </c>
      <c r="E1095" s="335" t="s">
        <v>909</v>
      </c>
      <c r="F1095" s="335" t="s">
        <v>862</v>
      </c>
      <c r="G1095" s="335" t="s">
        <v>864</v>
      </c>
      <c r="H1095" s="335">
        <v>14</v>
      </c>
    </row>
    <row r="1096" spans="1:8">
      <c r="A1096" s="335" t="s">
        <v>2091</v>
      </c>
      <c r="B1096" s="335">
        <v>45200</v>
      </c>
      <c r="C1096" s="335" t="s">
        <v>951</v>
      </c>
      <c r="D1096" s="336">
        <v>71243.257897441246</v>
      </c>
      <c r="E1096" s="335" t="s">
        <v>909</v>
      </c>
      <c r="F1096" s="335" t="s">
        <v>865</v>
      </c>
      <c r="G1096" s="335" t="s">
        <v>867</v>
      </c>
      <c r="H1096" s="335">
        <v>5</v>
      </c>
    </row>
    <row r="1097" spans="1:8">
      <c r="A1097" s="335" t="s">
        <v>2092</v>
      </c>
      <c r="B1097" s="335">
        <v>252000</v>
      </c>
      <c r="C1097" s="335" t="s">
        <v>925</v>
      </c>
      <c r="D1097" s="336">
        <v>4487.5950052355274</v>
      </c>
      <c r="E1097" s="335" t="s">
        <v>909</v>
      </c>
      <c r="F1097" s="335" t="s">
        <v>862</v>
      </c>
      <c r="G1097" s="335" t="s">
        <v>864</v>
      </c>
      <c r="H1097" s="335">
        <v>16</v>
      </c>
    </row>
    <row r="1098" spans="1:8">
      <c r="A1098" s="335" t="s">
        <v>2093</v>
      </c>
      <c r="B1098" s="335">
        <v>242304</v>
      </c>
      <c r="C1098" s="335" t="s">
        <v>925</v>
      </c>
      <c r="D1098" s="336">
        <v>4314.929445034084</v>
      </c>
      <c r="E1098" s="335" t="s">
        <v>918</v>
      </c>
      <c r="F1098" s="335" t="s">
        <v>862</v>
      </c>
      <c r="G1098" s="335" t="s">
        <v>864</v>
      </c>
      <c r="H1098" s="335">
        <v>7</v>
      </c>
    </row>
    <row r="1099" spans="1:8">
      <c r="A1099" s="335" t="s">
        <v>2094</v>
      </c>
      <c r="B1099" s="335">
        <v>210000</v>
      </c>
      <c r="C1099" s="335" t="s">
        <v>925</v>
      </c>
      <c r="D1099" s="336">
        <v>3739.6625043629392</v>
      </c>
      <c r="E1099" s="335" t="s">
        <v>896</v>
      </c>
      <c r="F1099" s="335" t="s">
        <v>862</v>
      </c>
      <c r="G1099" s="335" t="s">
        <v>864</v>
      </c>
      <c r="H1099" s="335">
        <v>1</v>
      </c>
    </row>
    <row r="1100" spans="1:8">
      <c r="A1100" s="335" t="s">
        <v>2095</v>
      </c>
      <c r="B1100" s="335">
        <v>60000</v>
      </c>
      <c r="C1100" s="335" t="s">
        <v>908</v>
      </c>
      <c r="D1100" s="336">
        <v>76223.966339496474</v>
      </c>
      <c r="E1100" s="335" t="s">
        <v>909</v>
      </c>
      <c r="F1100" s="335" t="s">
        <v>1373</v>
      </c>
      <c r="G1100" s="335" t="s">
        <v>867</v>
      </c>
      <c r="H1100" s="335">
        <v>4</v>
      </c>
    </row>
    <row r="1101" spans="1:8">
      <c r="A1101" s="335" t="s">
        <v>2096</v>
      </c>
      <c r="B1101" s="335">
        <v>120000</v>
      </c>
      <c r="C1101" s="335" t="s">
        <v>1224</v>
      </c>
      <c r="D1101" s="336">
        <v>32666.305522511171</v>
      </c>
      <c r="E1101" s="335" t="s">
        <v>909</v>
      </c>
      <c r="F1101" s="335" t="s">
        <v>1000</v>
      </c>
      <c r="G1101" s="335" t="s">
        <v>864</v>
      </c>
      <c r="H1101" s="335">
        <v>12</v>
      </c>
    </row>
    <row r="1102" spans="1:8">
      <c r="A1102" s="335" t="s">
        <v>2097</v>
      </c>
      <c r="B1102" s="335">
        <v>19000</v>
      </c>
      <c r="C1102" s="335" t="s">
        <v>895</v>
      </c>
      <c r="D1102" s="336">
        <v>19000</v>
      </c>
      <c r="E1102" s="335" t="s">
        <v>932</v>
      </c>
      <c r="F1102" s="335" t="s">
        <v>865</v>
      </c>
      <c r="G1102" s="335" t="s">
        <v>867</v>
      </c>
      <c r="H1102" s="335">
        <v>8</v>
      </c>
    </row>
    <row r="1103" spans="1:8">
      <c r="A1103" s="335" t="s">
        <v>2098</v>
      </c>
      <c r="B1103" s="335">
        <v>50000</v>
      </c>
      <c r="C1103" s="335" t="s">
        <v>908</v>
      </c>
      <c r="D1103" s="336">
        <v>63519.971949580387</v>
      </c>
      <c r="E1103" s="335" t="s">
        <v>904</v>
      </c>
      <c r="F1103" s="335" t="s">
        <v>915</v>
      </c>
      <c r="G1103" s="335" t="s">
        <v>867</v>
      </c>
      <c r="H1103" s="335">
        <v>14</v>
      </c>
    </row>
    <row r="1104" spans="1:8">
      <c r="A1104" s="335" t="s">
        <v>2099</v>
      </c>
      <c r="B1104" s="335">
        <v>900000</v>
      </c>
      <c r="C1104" s="335" t="s">
        <v>925</v>
      </c>
      <c r="D1104" s="336">
        <v>16027.125018698311</v>
      </c>
      <c r="E1104" s="335" t="s">
        <v>909</v>
      </c>
      <c r="F1104" s="335" t="s">
        <v>862</v>
      </c>
      <c r="G1104" s="335" t="s">
        <v>864</v>
      </c>
      <c r="H1104" s="335">
        <v>22</v>
      </c>
    </row>
    <row r="1105" spans="1:8">
      <c r="A1105" s="335" t="s">
        <v>2100</v>
      </c>
      <c r="B1105" s="335">
        <v>400000</v>
      </c>
      <c r="C1105" s="335" t="s">
        <v>925</v>
      </c>
      <c r="D1105" s="336">
        <v>7123.1666749770275</v>
      </c>
      <c r="E1105" s="335" t="s">
        <v>932</v>
      </c>
      <c r="F1105" s="335" t="s">
        <v>862</v>
      </c>
      <c r="G1105" s="335" t="s">
        <v>864</v>
      </c>
      <c r="H1105" s="335">
        <v>9</v>
      </c>
    </row>
    <row r="1106" spans="1:8">
      <c r="A1106" s="335" t="s">
        <v>2101</v>
      </c>
      <c r="B1106" s="335">
        <v>150252</v>
      </c>
      <c r="C1106" s="335" t="s">
        <v>925</v>
      </c>
      <c r="D1106" s="336">
        <v>2675.675098121621</v>
      </c>
      <c r="E1106" s="335" t="s">
        <v>909</v>
      </c>
      <c r="F1106" s="335" t="s">
        <v>862</v>
      </c>
      <c r="G1106" s="335" t="s">
        <v>864</v>
      </c>
      <c r="H1106" s="335">
        <v>5</v>
      </c>
    </row>
    <row r="1107" spans="1:8">
      <c r="A1107" s="335" t="s">
        <v>2102</v>
      </c>
      <c r="B1107" s="335">
        <v>15000</v>
      </c>
      <c r="C1107" s="335" t="s">
        <v>951</v>
      </c>
      <c r="D1107" s="336">
        <v>23642.674081009263</v>
      </c>
      <c r="E1107" s="335" t="s">
        <v>932</v>
      </c>
      <c r="F1107" s="335" t="s">
        <v>865</v>
      </c>
      <c r="G1107" s="335" t="s">
        <v>867</v>
      </c>
      <c r="H1107" s="335">
        <v>2</v>
      </c>
    </row>
    <row r="1108" spans="1:8">
      <c r="A1108" s="335" t="s">
        <v>2103</v>
      </c>
      <c r="B1108" s="335">
        <v>45000</v>
      </c>
      <c r="C1108" s="335" t="s">
        <v>908</v>
      </c>
      <c r="D1108" s="336">
        <v>57167.974754622352</v>
      </c>
      <c r="E1108" s="335" t="s">
        <v>909</v>
      </c>
      <c r="F1108" s="335" t="s">
        <v>1461</v>
      </c>
      <c r="G1108" s="335" t="s">
        <v>867</v>
      </c>
      <c r="H1108" s="335">
        <v>14</v>
      </c>
    </row>
    <row r="1109" spans="1:8">
      <c r="A1109" s="335" t="s">
        <v>2104</v>
      </c>
      <c r="B1109" s="335">
        <v>2400000</v>
      </c>
      <c r="C1109" s="335" t="s">
        <v>925</v>
      </c>
      <c r="D1109" s="336">
        <v>42739.000049862167</v>
      </c>
      <c r="E1109" s="335" t="s">
        <v>909</v>
      </c>
      <c r="F1109" s="335" t="s">
        <v>862</v>
      </c>
      <c r="G1109" s="335" t="s">
        <v>864</v>
      </c>
      <c r="H1109" s="335">
        <v>10</v>
      </c>
    </row>
    <row r="1110" spans="1:8">
      <c r="A1110" s="335" t="s">
        <v>2105</v>
      </c>
      <c r="B1110" s="335">
        <v>216000</v>
      </c>
      <c r="C1110" s="335" t="s">
        <v>1211</v>
      </c>
      <c r="D1110" s="336">
        <v>5120.2912876821438</v>
      </c>
      <c r="E1110" s="335" t="s">
        <v>909</v>
      </c>
      <c r="F1110" s="335" t="s">
        <v>1212</v>
      </c>
      <c r="G1110" s="335" t="s">
        <v>864</v>
      </c>
      <c r="H1110" s="335">
        <v>2</v>
      </c>
    </row>
    <row r="1111" spans="1:8">
      <c r="A1111" s="335" t="s">
        <v>2106</v>
      </c>
      <c r="B1111" s="335">
        <v>100000</v>
      </c>
      <c r="C1111" s="335" t="s">
        <v>908</v>
      </c>
      <c r="D1111" s="336">
        <v>127039.94389916077</v>
      </c>
      <c r="E1111" s="335" t="s">
        <v>1434</v>
      </c>
      <c r="F1111" s="335" t="s">
        <v>1461</v>
      </c>
      <c r="G1111" s="335" t="s">
        <v>867</v>
      </c>
      <c r="H1111" s="335">
        <v>20</v>
      </c>
    </row>
    <row r="1112" spans="1:8">
      <c r="A1112" s="335" t="s">
        <v>2107</v>
      </c>
      <c r="B1112" s="335">
        <v>90000</v>
      </c>
      <c r="C1112" s="335" t="s">
        <v>895</v>
      </c>
      <c r="D1112" s="336">
        <v>90000</v>
      </c>
      <c r="E1112" s="335" t="s">
        <v>909</v>
      </c>
      <c r="F1112" s="335" t="s">
        <v>868</v>
      </c>
      <c r="G1112" s="335" t="s">
        <v>861</v>
      </c>
      <c r="H1112" s="335">
        <v>5</v>
      </c>
    </row>
    <row r="1113" spans="1:8">
      <c r="A1113" s="335" t="s">
        <v>2108</v>
      </c>
      <c r="B1113" s="335">
        <v>400000</v>
      </c>
      <c r="C1113" s="335" t="s">
        <v>925</v>
      </c>
      <c r="D1113" s="336">
        <v>7123.1666749770275</v>
      </c>
      <c r="E1113" s="335" t="s">
        <v>904</v>
      </c>
      <c r="F1113" s="335" t="s">
        <v>862</v>
      </c>
      <c r="G1113" s="335" t="s">
        <v>864</v>
      </c>
      <c r="H1113" s="335">
        <v>2</v>
      </c>
    </row>
    <row r="1114" spans="1:8">
      <c r="A1114" s="335" t="s">
        <v>2109</v>
      </c>
      <c r="B1114" s="335">
        <v>10000</v>
      </c>
      <c r="C1114" s="335" t="s">
        <v>895</v>
      </c>
      <c r="D1114" s="336">
        <v>10000</v>
      </c>
      <c r="E1114" s="335" t="s">
        <v>896</v>
      </c>
      <c r="F1114" s="335" t="s">
        <v>862</v>
      </c>
      <c r="G1114" s="335" t="s">
        <v>864</v>
      </c>
      <c r="H1114" s="335">
        <v>5</v>
      </c>
    </row>
    <row r="1115" spans="1:8">
      <c r="A1115" s="335" t="s">
        <v>2110</v>
      </c>
      <c r="B1115" s="335">
        <v>29000</v>
      </c>
      <c r="C1115" s="335" t="s">
        <v>951</v>
      </c>
      <c r="D1115" s="336">
        <v>45709.169889951241</v>
      </c>
      <c r="E1115" s="335" t="s">
        <v>896</v>
      </c>
      <c r="F1115" s="335" t="s">
        <v>865</v>
      </c>
      <c r="G1115" s="335" t="s">
        <v>867</v>
      </c>
      <c r="H1115" s="335">
        <v>14</v>
      </c>
    </row>
    <row r="1116" spans="1:8">
      <c r="A1116" s="335" t="s">
        <v>2111</v>
      </c>
      <c r="B1116" s="335">
        <v>200000</v>
      </c>
      <c r="C1116" s="335" t="s">
        <v>925</v>
      </c>
      <c r="D1116" s="336">
        <v>3561.5833374885137</v>
      </c>
      <c r="E1116" s="335" t="s">
        <v>932</v>
      </c>
      <c r="F1116" s="335" t="s">
        <v>862</v>
      </c>
      <c r="G1116" s="335" t="s">
        <v>864</v>
      </c>
      <c r="H1116" s="335">
        <v>5</v>
      </c>
    </row>
    <row r="1117" spans="1:8">
      <c r="A1117" s="335" t="s">
        <v>2112</v>
      </c>
      <c r="B1117" s="335">
        <v>30000</v>
      </c>
      <c r="C1117" s="335" t="s">
        <v>908</v>
      </c>
      <c r="D1117" s="336">
        <v>38111.983169748237</v>
      </c>
      <c r="E1117" s="335" t="s">
        <v>896</v>
      </c>
      <c r="F1117" s="335" t="s">
        <v>944</v>
      </c>
      <c r="G1117" s="335" t="s">
        <v>867</v>
      </c>
      <c r="H1117" s="335">
        <v>15</v>
      </c>
    </row>
    <row r="1118" spans="1:8">
      <c r="A1118" s="335" t="s">
        <v>2113</v>
      </c>
      <c r="B1118" s="335">
        <v>60000</v>
      </c>
      <c r="C1118" s="335" t="s">
        <v>895</v>
      </c>
      <c r="D1118" s="336">
        <v>60000</v>
      </c>
      <c r="E1118" s="335" t="s">
        <v>896</v>
      </c>
      <c r="F1118" s="335" t="s">
        <v>868</v>
      </c>
      <c r="G1118" s="335" t="s">
        <v>861</v>
      </c>
      <c r="H1118" s="335">
        <v>4</v>
      </c>
    </row>
    <row r="1119" spans="1:8">
      <c r="A1119" s="335" t="s">
        <v>2114</v>
      </c>
      <c r="B1119" s="335">
        <v>40000</v>
      </c>
      <c r="C1119" s="335" t="s">
        <v>895</v>
      </c>
      <c r="D1119" s="336">
        <v>40000</v>
      </c>
      <c r="E1119" s="335" t="s">
        <v>904</v>
      </c>
      <c r="F1119" s="335" t="s">
        <v>862</v>
      </c>
      <c r="G1119" s="335" t="s">
        <v>864</v>
      </c>
      <c r="H1119" s="335">
        <v>2</v>
      </c>
    </row>
    <row r="1120" spans="1:8">
      <c r="A1120" s="335" t="s">
        <v>2115</v>
      </c>
      <c r="B1120" s="335">
        <v>853000</v>
      </c>
      <c r="C1120" s="335" t="s">
        <v>925</v>
      </c>
      <c r="D1120" s="336">
        <v>15190.15293438851</v>
      </c>
      <c r="E1120" s="335" t="s">
        <v>896</v>
      </c>
      <c r="F1120" s="335" t="s">
        <v>862</v>
      </c>
      <c r="G1120" s="335" t="s">
        <v>864</v>
      </c>
      <c r="H1120" s="335">
        <v>6</v>
      </c>
    </row>
    <row r="1121" spans="1:8">
      <c r="A1121" s="335" t="s">
        <v>2116</v>
      </c>
      <c r="B1121" s="335">
        <v>90000</v>
      </c>
      <c r="C1121" s="335" t="s">
        <v>908</v>
      </c>
      <c r="D1121" s="336">
        <v>114335.9495092447</v>
      </c>
      <c r="E1121" s="335" t="s">
        <v>909</v>
      </c>
      <c r="F1121" s="335" t="s">
        <v>2117</v>
      </c>
      <c r="G1121" s="335" t="s">
        <v>867</v>
      </c>
      <c r="H1121" s="335">
        <v>20</v>
      </c>
    </row>
    <row r="1122" spans="1:8">
      <c r="A1122" s="335" t="s">
        <v>2118</v>
      </c>
      <c r="B1122" s="335">
        <v>23000</v>
      </c>
      <c r="C1122" s="335" t="s">
        <v>951</v>
      </c>
      <c r="D1122" s="336">
        <v>36252.100257547536</v>
      </c>
      <c r="E1122" s="335" t="s">
        <v>909</v>
      </c>
      <c r="F1122" s="335" t="s">
        <v>865</v>
      </c>
      <c r="G1122" s="335" t="s">
        <v>867</v>
      </c>
      <c r="H1122" s="335">
        <v>10</v>
      </c>
    </row>
    <row r="1123" spans="1:8">
      <c r="A1123" s="335" t="s">
        <v>2119</v>
      </c>
      <c r="B1123" s="335">
        <v>30000</v>
      </c>
      <c r="C1123" s="335" t="s">
        <v>951</v>
      </c>
      <c r="D1123" s="336">
        <v>47285.348162018527</v>
      </c>
      <c r="E1123" s="335" t="s">
        <v>918</v>
      </c>
      <c r="F1123" s="335" t="s">
        <v>865</v>
      </c>
      <c r="G1123" s="335" t="s">
        <v>867</v>
      </c>
      <c r="H1123" s="335">
        <v>5</v>
      </c>
    </row>
    <row r="1124" spans="1:8">
      <c r="A1124" s="335" t="s">
        <v>2120</v>
      </c>
      <c r="B1124" s="335">
        <v>70000</v>
      </c>
      <c r="C1124" s="335" t="s">
        <v>908</v>
      </c>
      <c r="D1124" s="336">
        <v>88927.960729412545</v>
      </c>
      <c r="E1124" s="335" t="s">
        <v>955</v>
      </c>
      <c r="F1124" s="335" t="s">
        <v>921</v>
      </c>
      <c r="G1124" s="335" t="s">
        <v>867</v>
      </c>
      <c r="H1124" s="335">
        <v>20</v>
      </c>
    </row>
    <row r="1125" spans="1:8">
      <c r="A1125" s="335" t="s">
        <v>2121</v>
      </c>
      <c r="B1125" s="335">
        <v>6000</v>
      </c>
      <c r="C1125" s="335" t="s">
        <v>895</v>
      </c>
      <c r="D1125" s="336">
        <v>6000</v>
      </c>
      <c r="E1125" s="335" t="s">
        <v>918</v>
      </c>
      <c r="F1125" s="335" t="s">
        <v>1919</v>
      </c>
      <c r="G1125" s="335" t="s">
        <v>403</v>
      </c>
      <c r="H1125" s="335">
        <v>5</v>
      </c>
    </row>
    <row r="1126" spans="1:8">
      <c r="A1126" s="335" t="s">
        <v>2122</v>
      </c>
      <c r="B1126" s="335">
        <v>35000</v>
      </c>
      <c r="C1126" s="335" t="s">
        <v>895</v>
      </c>
      <c r="D1126" s="336">
        <v>35000</v>
      </c>
      <c r="E1126" s="335" t="s">
        <v>896</v>
      </c>
      <c r="F1126" s="335" t="s">
        <v>868</v>
      </c>
      <c r="G1126" s="335" t="s">
        <v>861</v>
      </c>
      <c r="H1126" s="335">
        <v>20</v>
      </c>
    </row>
    <row r="1127" spans="1:8">
      <c r="A1127" s="335" t="s">
        <v>2123</v>
      </c>
      <c r="B1127" s="335">
        <v>35000</v>
      </c>
      <c r="C1127" s="335" t="s">
        <v>951</v>
      </c>
      <c r="D1127" s="336">
        <v>55166.239522354947</v>
      </c>
      <c r="E1127" s="335" t="s">
        <v>896</v>
      </c>
      <c r="F1127" s="335" t="s">
        <v>865</v>
      </c>
      <c r="G1127" s="335" t="s">
        <v>867</v>
      </c>
      <c r="H1127" s="335">
        <v>10</v>
      </c>
    </row>
    <row r="1128" spans="1:8">
      <c r="A1128" s="335" t="s">
        <v>2124</v>
      </c>
      <c r="B1128" s="335">
        <v>168000</v>
      </c>
      <c r="C1128" s="335" t="s">
        <v>917</v>
      </c>
      <c r="D1128" s="336">
        <v>1783.166904422254</v>
      </c>
      <c r="E1128" s="335" t="s">
        <v>918</v>
      </c>
      <c r="F1128" s="335" t="s">
        <v>902</v>
      </c>
      <c r="G1128" s="335" t="s">
        <v>864</v>
      </c>
      <c r="H1128" s="335">
        <v>10</v>
      </c>
    </row>
    <row r="1129" spans="1:8">
      <c r="A1129" s="335" t="s">
        <v>2125</v>
      </c>
      <c r="B1129" s="335">
        <v>13500</v>
      </c>
      <c r="C1129" s="335" t="s">
        <v>895</v>
      </c>
      <c r="D1129" s="336">
        <v>13500</v>
      </c>
      <c r="E1129" s="335" t="s">
        <v>909</v>
      </c>
      <c r="F1129" s="335" t="s">
        <v>2126</v>
      </c>
      <c r="G1129" s="335" t="s">
        <v>867</v>
      </c>
      <c r="H1129" s="335">
        <v>13</v>
      </c>
    </row>
    <row r="1130" spans="1:8">
      <c r="A1130" s="335" t="s">
        <v>2127</v>
      </c>
      <c r="B1130" s="335">
        <v>37500</v>
      </c>
      <c r="C1130" s="335" t="s">
        <v>951</v>
      </c>
      <c r="D1130" s="336">
        <v>59106.685202523156</v>
      </c>
      <c r="E1130" s="335" t="s">
        <v>918</v>
      </c>
      <c r="F1130" s="335" t="s">
        <v>865</v>
      </c>
      <c r="G1130" s="335" t="s">
        <v>867</v>
      </c>
      <c r="H1130" s="335">
        <v>5</v>
      </c>
    </row>
    <row r="1131" spans="1:8">
      <c r="A1131" s="335" t="s">
        <v>2128</v>
      </c>
      <c r="B1131" s="335">
        <v>708000</v>
      </c>
      <c r="C1131" s="335" t="s">
        <v>925</v>
      </c>
      <c r="D1131" s="336">
        <v>12608.005014709339</v>
      </c>
      <c r="E1131" s="335" t="s">
        <v>909</v>
      </c>
      <c r="F1131" s="335" t="s">
        <v>862</v>
      </c>
      <c r="G1131" s="335" t="s">
        <v>864</v>
      </c>
      <c r="H1131" s="335">
        <v>5</v>
      </c>
    </row>
    <row r="1132" spans="1:8">
      <c r="A1132" s="335" t="s">
        <v>2129</v>
      </c>
      <c r="B1132" s="335">
        <v>366252</v>
      </c>
      <c r="C1132" s="335" t="s">
        <v>1438</v>
      </c>
      <c r="D1132" s="336">
        <v>44654.095718350931</v>
      </c>
      <c r="E1132" s="335" t="s">
        <v>918</v>
      </c>
      <c r="F1132" s="335" t="s">
        <v>933</v>
      </c>
      <c r="G1132" s="335" t="s">
        <v>403</v>
      </c>
      <c r="H1132" s="335">
        <v>15</v>
      </c>
    </row>
    <row r="1133" spans="1:8">
      <c r="A1133" s="335" t="s">
        <v>2130</v>
      </c>
      <c r="B1133" s="335">
        <v>69000</v>
      </c>
      <c r="C1133" s="335" t="s">
        <v>895</v>
      </c>
      <c r="D1133" s="336">
        <v>69000</v>
      </c>
      <c r="E1133" s="335" t="s">
        <v>896</v>
      </c>
      <c r="F1133" s="335" t="s">
        <v>868</v>
      </c>
      <c r="G1133" s="335" t="s">
        <v>861</v>
      </c>
      <c r="H1133" s="335">
        <v>20</v>
      </c>
    </row>
    <row r="1134" spans="1:8">
      <c r="A1134" s="335" t="s">
        <v>2131</v>
      </c>
      <c r="B1134" s="335">
        <v>6000</v>
      </c>
      <c r="C1134" s="335" t="s">
        <v>895</v>
      </c>
      <c r="D1134" s="336">
        <v>6000</v>
      </c>
      <c r="E1134" s="335" t="s">
        <v>909</v>
      </c>
      <c r="F1134" s="335" t="s">
        <v>862</v>
      </c>
      <c r="G1134" s="335" t="s">
        <v>864</v>
      </c>
      <c r="H1134" s="335">
        <v>6</v>
      </c>
    </row>
    <row r="1135" spans="1:8">
      <c r="A1135" s="335" t="s">
        <v>2132</v>
      </c>
      <c r="B1135" s="335">
        <v>500000</v>
      </c>
      <c r="C1135" s="335" t="s">
        <v>925</v>
      </c>
      <c r="D1135" s="336">
        <v>8903.9583437212841</v>
      </c>
      <c r="E1135" s="335" t="s">
        <v>909</v>
      </c>
      <c r="F1135" s="335" t="s">
        <v>862</v>
      </c>
      <c r="G1135" s="335" t="s">
        <v>864</v>
      </c>
      <c r="H1135" s="335">
        <v>25</v>
      </c>
    </row>
    <row r="1136" spans="1:8">
      <c r="A1136" s="335" t="s">
        <v>2133</v>
      </c>
      <c r="B1136" s="335">
        <v>30000</v>
      </c>
      <c r="C1136" s="335" t="s">
        <v>895</v>
      </c>
      <c r="D1136" s="336">
        <v>30000</v>
      </c>
      <c r="E1136" s="335" t="s">
        <v>909</v>
      </c>
      <c r="F1136" s="335" t="s">
        <v>1036</v>
      </c>
      <c r="G1136" s="335" t="s">
        <v>861</v>
      </c>
      <c r="H1136" s="335">
        <v>17</v>
      </c>
    </row>
    <row r="1137" spans="1:8">
      <c r="A1137" s="335" t="s">
        <v>2134</v>
      </c>
      <c r="B1137" s="335">
        <v>8600</v>
      </c>
      <c r="C1137" s="335" t="s">
        <v>895</v>
      </c>
      <c r="D1137" s="336">
        <v>8600</v>
      </c>
      <c r="E1137" s="335" t="s">
        <v>896</v>
      </c>
      <c r="F1137" s="335" t="s">
        <v>862</v>
      </c>
      <c r="G1137" s="335" t="s">
        <v>864</v>
      </c>
      <c r="H1137" s="335">
        <v>2</v>
      </c>
    </row>
    <row r="1138" spans="1:8">
      <c r="A1138" s="335" t="s">
        <v>2135</v>
      </c>
      <c r="B1138" s="335">
        <v>81600</v>
      </c>
      <c r="C1138" s="335" t="s">
        <v>895</v>
      </c>
      <c r="D1138" s="336">
        <v>81600</v>
      </c>
      <c r="E1138" s="335" t="s">
        <v>896</v>
      </c>
      <c r="F1138" s="335" t="s">
        <v>865</v>
      </c>
      <c r="G1138" s="335" t="s">
        <v>867</v>
      </c>
      <c r="H1138" s="335">
        <v>4</v>
      </c>
    </row>
    <row r="1139" spans="1:8">
      <c r="A1139" s="335" t="s">
        <v>2136</v>
      </c>
      <c r="B1139" s="335">
        <v>600000</v>
      </c>
      <c r="C1139" s="335" t="s">
        <v>2137</v>
      </c>
      <c r="D1139" s="336">
        <v>15404.364569961488</v>
      </c>
      <c r="E1139" s="335" t="s">
        <v>896</v>
      </c>
      <c r="F1139" s="335" t="s">
        <v>1382</v>
      </c>
      <c r="G1139" s="335" t="s">
        <v>861</v>
      </c>
      <c r="H1139" s="335">
        <v>3</v>
      </c>
    </row>
    <row r="1140" spans="1:8">
      <c r="A1140" s="335" t="s">
        <v>2138</v>
      </c>
      <c r="B1140" s="335">
        <v>65000</v>
      </c>
      <c r="C1140" s="335" t="s">
        <v>964</v>
      </c>
      <c r="D1140" s="336">
        <v>63918.498996971248</v>
      </c>
      <c r="E1140" s="335" t="s">
        <v>896</v>
      </c>
      <c r="F1140" s="335" t="s">
        <v>859</v>
      </c>
      <c r="G1140" s="335" t="s">
        <v>861</v>
      </c>
      <c r="H1140" s="335">
        <v>20</v>
      </c>
    </row>
    <row r="1141" spans="1:8">
      <c r="A1141" s="335" t="s">
        <v>2139</v>
      </c>
      <c r="B1141" s="335">
        <v>75000</v>
      </c>
      <c r="C1141" s="335" t="s">
        <v>895</v>
      </c>
      <c r="D1141" s="336">
        <v>75000</v>
      </c>
      <c r="E1141" s="335" t="s">
        <v>898</v>
      </c>
      <c r="F1141" s="335" t="s">
        <v>868</v>
      </c>
      <c r="G1141" s="335" t="s">
        <v>861</v>
      </c>
      <c r="H1141" s="335">
        <v>20</v>
      </c>
    </row>
    <row r="1142" spans="1:8">
      <c r="A1142" s="335" t="s">
        <v>2140</v>
      </c>
      <c r="B1142" s="335">
        <v>59000</v>
      </c>
      <c r="C1142" s="335" t="s">
        <v>895</v>
      </c>
      <c r="D1142" s="336">
        <v>59000</v>
      </c>
      <c r="E1142" s="335" t="s">
        <v>896</v>
      </c>
      <c r="F1142" s="335" t="s">
        <v>868</v>
      </c>
      <c r="G1142" s="335" t="s">
        <v>861</v>
      </c>
      <c r="H1142" s="335">
        <v>14</v>
      </c>
    </row>
    <row r="1143" spans="1:8">
      <c r="A1143" s="335" t="s">
        <v>2141</v>
      </c>
      <c r="B1143" s="335">
        <v>50000</v>
      </c>
      <c r="C1143" s="335" t="s">
        <v>895</v>
      </c>
      <c r="D1143" s="336">
        <v>50000</v>
      </c>
      <c r="E1143" s="335" t="s">
        <v>909</v>
      </c>
      <c r="F1143" s="335" t="s">
        <v>859</v>
      </c>
      <c r="G1143" s="335" t="s">
        <v>861</v>
      </c>
      <c r="H1143" s="335">
        <v>5</v>
      </c>
    </row>
    <row r="1144" spans="1:8">
      <c r="A1144" s="335" t="s">
        <v>2142</v>
      </c>
      <c r="B1144" s="335">
        <v>80000</v>
      </c>
      <c r="C1144" s="335" t="s">
        <v>951</v>
      </c>
      <c r="D1144" s="336">
        <v>126094.26176538273</v>
      </c>
      <c r="E1144" s="335" t="s">
        <v>898</v>
      </c>
      <c r="F1144" s="335" t="s">
        <v>865</v>
      </c>
      <c r="G1144" s="335" t="s">
        <v>867</v>
      </c>
      <c r="H1144" s="335">
        <v>15</v>
      </c>
    </row>
    <row r="1145" spans="1:8">
      <c r="A1145" s="335" t="s">
        <v>2143</v>
      </c>
      <c r="B1145" s="335">
        <v>54000</v>
      </c>
      <c r="C1145" s="335" t="s">
        <v>1787</v>
      </c>
      <c r="D1145" s="336">
        <v>26691.183012544854</v>
      </c>
      <c r="E1145" s="335" t="s">
        <v>909</v>
      </c>
      <c r="F1145" s="335" t="s">
        <v>988</v>
      </c>
      <c r="G1145" s="335" t="s">
        <v>861</v>
      </c>
      <c r="H1145" s="335">
        <v>7</v>
      </c>
    </row>
    <row r="1146" spans="1:8">
      <c r="A1146" s="335" t="s">
        <v>2144</v>
      </c>
      <c r="B1146" s="335">
        <v>500000</v>
      </c>
      <c r="C1146" s="335" t="s">
        <v>925</v>
      </c>
      <c r="D1146" s="336">
        <v>8903.9583437212841</v>
      </c>
      <c r="E1146" s="335" t="s">
        <v>896</v>
      </c>
      <c r="F1146" s="335" t="s">
        <v>862</v>
      </c>
      <c r="G1146" s="335" t="s">
        <v>864</v>
      </c>
      <c r="H1146" s="335">
        <v>1</v>
      </c>
    </row>
    <row r="1147" spans="1:8">
      <c r="A1147" s="335" t="s">
        <v>2145</v>
      </c>
      <c r="B1147" s="335">
        <v>8725</v>
      </c>
      <c r="C1147" s="335" t="s">
        <v>895</v>
      </c>
      <c r="D1147" s="336">
        <v>8725</v>
      </c>
      <c r="E1147" s="335" t="s">
        <v>909</v>
      </c>
      <c r="F1147" s="335" t="s">
        <v>902</v>
      </c>
      <c r="G1147" s="335" t="s">
        <v>864</v>
      </c>
      <c r="H1147" s="335">
        <v>18</v>
      </c>
    </row>
    <row r="1148" spans="1:8">
      <c r="A1148" s="335" t="s">
        <v>2146</v>
      </c>
      <c r="B1148" s="335">
        <v>32000</v>
      </c>
      <c r="C1148" s="335" t="s">
        <v>951</v>
      </c>
      <c r="D1148" s="336">
        <v>50437.70470615309</v>
      </c>
      <c r="E1148" s="335" t="s">
        <v>896</v>
      </c>
      <c r="F1148" s="335" t="s">
        <v>865</v>
      </c>
      <c r="G1148" s="335" t="s">
        <v>867</v>
      </c>
      <c r="H1148" s="335">
        <v>4</v>
      </c>
    </row>
    <row r="1149" spans="1:8">
      <c r="A1149" s="335" t="s">
        <v>2147</v>
      </c>
      <c r="B1149" s="335">
        <v>43000</v>
      </c>
      <c r="C1149" s="335" t="s">
        <v>951</v>
      </c>
      <c r="D1149" s="336">
        <v>67775.665698893223</v>
      </c>
      <c r="E1149" s="335" t="s">
        <v>918</v>
      </c>
      <c r="F1149" s="335" t="s">
        <v>865</v>
      </c>
      <c r="G1149" s="335" t="s">
        <v>867</v>
      </c>
      <c r="H1149" s="335">
        <v>15</v>
      </c>
    </row>
    <row r="1150" spans="1:8">
      <c r="A1150" s="335" t="s">
        <v>2148</v>
      </c>
      <c r="B1150" s="335">
        <v>53000</v>
      </c>
      <c r="C1150" s="335" t="s">
        <v>964</v>
      </c>
      <c r="D1150" s="336">
        <v>52118.160720607324</v>
      </c>
      <c r="E1150" s="335" t="s">
        <v>896</v>
      </c>
      <c r="F1150" s="335" t="s">
        <v>859</v>
      </c>
      <c r="G1150" s="335" t="s">
        <v>861</v>
      </c>
      <c r="H1150" s="335">
        <v>6</v>
      </c>
    </row>
    <row r="1151" spans="1:8">
      <c r="A1151" s="335" t="s">
        <v>2149</v>
      </c>
      <c r="B1151" s="335">
        <v>200000</v>
      </c>
      <c r="C1151" s="335" t="s">
        <v>925</v>
      </c>
      <c r="D1151" s="336">
        <v>3561.5833374885137</v>
      </c>
      <c r="E1151" s="335" t="s">
        <v>896</v>
      </c>
      <c r="F1151" s="335" t="s">
        <v>862</v>
      </c>
      <c r="G1151" s="335" t="s">
        <v>864</v>
      </c>
      <c r="H1151" s="335">
        <v>6</v>
      </c>
    </row>
    <row r="1152" spans="1:8">
      <c r="A1152" s="335" t="s">
        <v>2150</v>
      </c>
      <c r="B1152" s="335">
        <v>450000</v>
      </c>
      <c r="C1152" s="335" t="s">
        <v>925</v>
      </c>
      <c r="D1152" s="336">
        <v>8013.5625093491553</v>
      </c>
      <c r="E1152" s="335" t="s">
        <v>909</v>
      </c>
      <c r="F1152" s="335" t="s">
        <v>862</v>
      </c>
      <c r="G1152" s="335" t="s">
        <v>864</v>
      </c>
      <c r="H1152" s="335">
        <v>21</v>
      </c>
    </row>
    <row r="1153" spans="1:8">
      <c r="A1153" s="335" t="s">
        <v>2151</v>
      </c>
      <c r="B1153" s="335">
        <v>28000</v>
      </c>
      <c r="C1153" s="335" t="s">
        <v>895</v>
      </c>
      <c r="D1153" s="336">
        <v>28000</v>
      </c>
      <c r="E1153" s="335" t="s">
        <v>909</v>
      </c>
      <c r="F1153" s="335" t="s">
        <v>953</v>
      </c>
      <c r="G1153" s="335" t="s">
        <v>867</v>
      </c>
      <c r="H1153" s="335">
        <v>5</v>
      </c>
    </row>
    <row r="1154" spans="1:8">
      <c r="A1154" s="335" t="s">
        <v>2152</v>
      </c>
      <c r="B1154" s="335">
        <v>31763</v>
      </c>
      <c r="C1154" s="335" t="s">
        <v>951</v>
      </c>
      <c r="D1154" s="336">
        <v>50064.150455673145</v>
      </c>
      <c r="E1154" s="335" t="s">
        <v>896</v>
      </c>
      <c r="F1154" s="335" t="s">
        <v>865</v>
      </c>
      <c r="G1154" s="335" t="s">
        <v>867</v>
      </c>
      <c r="H1154" s="335">
        <v>2</v>
      </c>
    </row>
    <row r="1155" spans="1:8">
      <c r="A1155" s="335" t="s">
        <v>2153</v>
      </c>
      <c r="B1155" s="335">
        <v>32000</v>
      </c>
      <c r="C1155" s="335" t="s">
        <v>951</v>
      </c>
      <c r="D1155" s="336">
        <v>50437.70470615309</v>
      </c>
      <c r="E1155" s="335" t="s">
        <v>896</v>
      </c>
      <c r="F1155" s="335" t="s">
        <v>859</v>
      </c>
      <c r="G1155" s="335" t="s">
        <v>861</v>
      </c>
      <c r="H1155" s="335">
        <v>9</v>
      </c>
    </row>
    <row r="1156" spans="1:8">
      <c r="A1156" s="335" t="s">
        <v>2154</v>
      </c>
      <c r="B1156" s="335">
        <v>27840</v>
      </c>
      <c r="C1156" s="335" t="s">
        <v>895</v>
      </c>
      <c r="D1156" s="336">
        <v>27840</v>
      </c>
      <c r="E1156" s="335" t="s">
        <v>896</v>
      </c>
      <c r="F1156" s="335" t="s">
        <v>868</v>
      </c>
      <c r="G1156" s="335" t="s">
        <v>861</v>
      </c>
      <c r="H1156" s="335">
        <v>1</v>
      </c>
    </row>
    <row r="1157" spans="1:8">
      <c r="A1157" s="335" t="s">
        <v>2155</v>
      </c>
      <c r="B1157" s="335">
        <v>350000</v>
      </c>
      <c r="C1157" s="335" t="s">
        <v>925</v>
      </c>
      <c r="D1157" s="336">
        <v>6232.7708406048987</v>
      </c>
      <c r="E1157" s="335" t="s">
        <v>918</v>
      </c>
      <c r="F1157" s="335" t="s">
        <v>862</v>
      </c>
      <c r="G1157" s="335" t="s">
        <v>864</v>
      </c>
      <c r="H1157" s="335">
        <v>2</v>
      </c>
    </row>
    <row r="1158" spans="1:8">
      <c r="A1158" s="335" t="s">
        <v>2156</v>
      </c>
      <c r="B1158" s="335">
        <v>50000</v>
      </c>
      <c r="C1158" s="335" t="s">
        <v>895</v>
      </c>
      <c r="D1158" s="336">
        <v>50000</v>
      </c>
      <c r="E1158" s="335" t="s">
        <v>904</v>
      </c>
      <c r="F1158" s="335" t="s">
        <v>1144</v>
      </c>
      <c r="G1158" s="335" t="s">
        <v>864</v>
      </c>
      <c r="H1158" s="335">
        <v>25</v>
      </c>
    </row>
    <row r="1159" spans="1:8">
      <c r="A1159" s="335" t="s">
        <v>2157</v>
      </c>
      <c r="B1159" s="335">
        <v>48000</v>
      </c>
      <c r="C1159" s="335" t="s">
        <v>895</v>
      </c>
      <c r="D1159" s="336">
        <v>48000</v>
      </c>
      <c r="E1159" s="335" t="s">
        <v>898</v>
      </c>
      <c r="F1159" s="335" t="s">
        <v>1846</v>
      </c>
      <c r="G1159" s="335" t="s">
        <v>864</v>
      </c>
      <c r="H1159" s="335">
        <v>10</v>
      </c>
    </row>
    <row r="1160" spans="1:8">
      <c r="A1160" s="335" t="s">
        <v>2158</v>
      </c>
      <c r="B1160" s="335">
        <v>24000</v>
      </c>
      <c r="C1160" s="335" t="s">
        <v>895</v>
      </c>
      <c r="D1160" s="336">
        <v>24000</v>
      </c>
      <c r="E1160" s="335" t="s">
        <v>909</v>
      </c>
      <c r="F1160" s="335" t="s">
        <v>2159</v>
      </c>
      <c r="G1160" s="335" t="s">
        <v>861</v>
      </c>
      <c r="H1160" s="335">
        <v>21</v>
      </c>
    </row>
    <row r="1161" spans="1:8">
      <c r="A1161" s="335" t="s">
        <v>2160</v>
      </c>
      <c r="B1161" s="335">
        <v>75000</v>
      </c>
      <c r="C1161" s="335" t="s">
        <v>895</v>
      </c>
      <c r="D1161" s="336">
        <v>75000</v>
      </c>
      <c r="E1161" s="335" t="s">
        <v>896</v>
      </c>
      <c r="F1161" s="335" t="s">
        <v>868</v>
      </c>
      <c r="G1161" s="335" t="s">
        <v>861</v>
      </c>
      <c r="H1161" s="335">
        <v>12</v>
      </c>
    </row>
    <row r="1162" spans="1:8">
      <c r="A1162" s="335" t="s">
        <v>2161</v>
      </c>
      <c r="B1162" s="335">
        <v>216000</v>
      </c>
      <c r="C1162" s="335" t="s">
        <v>1224</v>
      </c>
      <c r="D1162" s="336">
        <v>58799.349940520107</v>
      </c>
      <c r="E1162" s="335" t="s">
        <v>896</v>
      </c>
      <c r="F1162" s="335" t="s">
        <v>1000</v>
      </c>
      <c r="G1162" s="335" t="s">
        <v>864</v>
      </c>
      <c r="H1162" s="335">
        <v>2</v>
      </c>
    </row>
    <row r="1163" spans="1:8">
      <c r="A1163" s="335" t="s">
        <v>2162</v>
      </c>
      <c r="B1163" s="335">
        <v>2000000</v>
      </c>
      <c r="C1163" s="335" t="s">
        <v>917</v>
      </c>
      <c r="D1163" s="336">
        <v>21228.177433598263</v>
      </c>
      <c r="E1163" s="335" t="s">
        <v>955</v>
      </c>
      <c r="F1163" s="335" t="s">
        <v>902</v>
      </c>
      <c r="G1163" s="335" t="s">
        <v>864</v>
      </c>
      <c r="H1163" s="335">
        <v>8</v>
      </c>
    </row>
    <row r="1164" spans="1:8">
      <c r="A1164" s="335" t="s">
        <v>2163</v>
      </c>
      <c r="B1164" s="335">
        <v>60000</v>
      </c>
      <c r="C1164" s="335" t="s">
        <v>895</v>
      </c>
      <c r="D1164" s="336">
        <v>60000</v>
      </c>
      <c r="E1164" s="335" t="s">
        <v>909</v>
      </c>
      <c r="F1164" s="335" t="s">
        <v>868</v>
      </c>
      <c r="G1164" s="335" t="s">
        <v>861</v>
      </c>
      <c r="H1164" s="335">
        <v>10</v>
      </c>
    </row>
    <row r="1165" spans="1:8">
      <c r="A1165" s="335" t="s">
        <v>2164</v>
      </c>
      <c r="B1165" s="335">
        <v>60000</v>
      </c>
      <c r="C1165" s="335" t="s">
        <v>2165</v>
      </c>
      <c r="D1165" s="336">
        <v>18018.883790212141</v>
      </c>
      <c r="E1165" s="335" t="s">
        <v>896</v>
      </c>
      <c r="F1165" s="335" t="s">
        <v>953</v>
      </c>
      <c r="G1165" s="335" t="s">
        <v>867</v>
      </c>
      <c r="H1165" s="335">
        <v>10</v>
      </c>
    </row>
    <row r="1166" spans="1:8">
      <c r="A1166" s="335" t="s">
        <v>2166</v>
      </c>
      <c r="B1166" s="335">
        <v>7200</v>
      </c>
      <c r="C1166" s="335" t="s">
        <v>895</v>
      </c>
      <c r="D1166" s="336">
        <v>7200</v>
      </c>
      <c r="E1166" s="335" t="s">
        <v>932</v>
      </c>
      <c r="F1166" s="335" t="s">
        <v>862</v>
      </c>
      <c r="G1166" s="335" t="s">
        <v>864</v>
      </c>
      <c r="H1166" s="335">
        <v>7</v>
      </c>
    </row>
    <row r="1167" spans="1:8">
      <c r="A1167" s="335" t="s">
        <v>2167</v>
      </c>
      <c r="B1167" s="335">
        <v>56000</v>
      </c>
      <c r="C1167" s="335" t="s">
        <v>895</v>
      </c>
      <c r="D1167" s="336">
        <v>56000</v>
      </c>
      <c r="E1167" s="335" t="s">
        <v>896</v>
      </c>
      <c r="F1167" s="335" t="s">
        <v>868</v>
      </c>
      <c r="G1167" s="335" t="s">
        <v>861</v>
      </c>
      <c r="H1167" s="335">
        <v>2</v>
      </c>
    </row>
    <row r="1168" spans="1:8">
      <c r="A1168" s="335" t="s">
        <v>2168</v>
      </c>
      <c r="B1168" s="335">
        <v>540000</v>
      </c>
      <c r="C1168" s="335" t="s">
        <v>925</v>
      </c>
      <c r="D1168" s="336">
        <v>9616.275011218986</v>
      </c>
      <c r="E1168" s="335" t="s">
        <v>896</v>
      </c>
      <c r="F1168" s="335" t="s">
        <v>862</v>
      </c>
      <c r="G1168" s="335" t="s">
        <v>864</v>
      </c>
      <c r="H1168" s="335">
        <v>8</v>
      </c>
    </row>
    <row r="1169" spans="1:8">
      <c r="A1169" s="335" t="s">
        <v>2169</v>
      </c>
      <c r="B1169" s="335">
        <v>4300000</v>
      </c>
      <c r="C1169" s="335" t="s">
        <v>2170</v>
      </c>
      <c r="D1169" s="336">
        <v>51497.005988023957</v>
      </c>
      <c r="E1169" s="335" t="s">
        <v>909</v>
      </c>
      <c r="F1169" s="335" t="s">
        <v>2171</v>
      </c>
      <c r="G1169" s="335" t="s">
        <v>403</v>
      </c>
      <c r="H1169" s="335">
        <v>9</v>
      </c>
    </row>
    <row r="1170" spans="1:8">
      <c r="A1170" s="335" t="s">
        <v>2172</v>
      </c>
      <c r="B1170" s="335">
        <v>82000</v>
      </c>
      <c r="C1170" s="335" t="s">
        <v>908</v>
      </c>
      <c r="D1170" s="336">
        <v>104172.75399731184</v>
      </c>
      <c r="E1170" s="335" t="s">
        <v>909</v>
      </c>
      <c r="F1170" s="335" t="s">
        <v>972</v>
      </c>
      <c r="G1170" s="335" t="s">
        <v>867</v>
      </c>
      <c r="H1170" s="335">
        <v>25</v>
      </c>
    </row>
    <row r="1171" spans="1:8">
      <c r="A1171" s="335" t="s">
        <v>2173</v>
      </c>
      <c r="B1171" s="335">
        <v>88000</v>
      </c>
      <c r="C1171" s="335" t="s">
        <v>895</v>
      </c>
      <c r="D1171" s="336">
        <v>88000</v>
      </c>
      <c r="E1171" s="335" t="s">
        <v>909</v>
      </c>
      <c r="F1171" s="335" t="s">
        <v>868</v>
      </c>
      <c r="G1171" s="335" t="s">
        <v>861</v>
      </c>
      <c r="H1171" s="335">
        <v>2</v>
      </c>
    </row>
    <row r="1172" spans="1:8">
      <c r="A1172" s="335" t="s">
        <v>2174</v>
      </c>
      <c r="B1172" s="335">
        <v>80000</v>
      </c>
      <c r="C1172" s="335" t="s">
        <v>895</v>
      </c>
      <c r="D1172" s="336">
        <v>80000</v>
      </c>
      <c r="E1172" s="335" t="s">
        <v>896</v>
      </c>
      <c r="F1172" s="335" t="s">
        <v>868</v>
      </c>
      <c r="G1172" s="335" t="s">
        <v>861</v>
      </c>
      <c r="H1172" s="335">
        <v>6</v>
      </c>
    </row>
    <row r="1173" spans="1:8">
      <c r="A1173" s="335" t="s">
        <v>2175</v>
      </c>
      <c r="B1173" s="335">
        <v>19000</v>
      </c>
      <c r="C1173" s="335" t="s">
        <v>895</v>
      </c>
      <c r="D1173" s="336">
        <v>19000</v>
      </c>
      <c r="E1173" s="335" t="s">
        <v>918</v>
      </c>
      <c r="F1173" s="335" t="s">
        <v>865</v>
      </c>
      <c r="G1173" s="335" t="s">
        <v>867</v>
      </c>
      <c r="H1173" s="335">
        <v>20</v>
      </c>
    </row>
    <row r="1174" spans="1:8">
      <c r="A1174" s="335" t="s">
        <v>2176</v>
      </c>
      <c r="B1174" s="335">
        <v>15000</v>
      </c>
      <c r="C1174" s="335" t="s">
        <v>908</v>
      </c>
      <c r="D1174" s="336">
        <v>19055.991584874118</v>
      </c>
      <c r="E1174" s="335" t="s">
        <v>955</v>
      </c>
      <c r="F1174" s="335" t="s">
        <v>1743</v>
      </c>
      <c r="G1174" s="335" t="s">
        <v>867</v>
      </c>
      <c r="H1174" s="335">
        <v>3</v>
      </c>
    </row>
    <row r="1175" spans="1:8">
      <c r="A1175" s="335" t="s">
        <v>2177</v>
      </c>
      <c r="B1175" s="335">
        <v>480000</v>
      </c>
      <c r="C1175" s="335" t="s">
        <v>925</v>
      </c>
      <c r="D1175" s="336">
        <v>8547.8000099724322</v>
      </c>
      <c r="E1175" s="335" t="s">
        <v>955</v>
      </c>
      <c r="F1175" s="335" t="s">
        <v>862</v>
      </c>
      <c r="G1175" s="335" t="s">
        <v>864</v>
      </c>
      <c r="H1175" s="335">
        <v>15</v>
      </c>
    </row>
    <row r="1176" spans="1:8">
      <c r="A1176" s="335" t="s">
        <v>2178</v>
      </c>
      <c r="B1176" s="335">
        <v>1100000</v>
      </c>
      <c r="C1176" s="335" t="s">
        <v>925</v>
      </c>
      <c r="D1176" s="336">
        <v>19588.708356186824</v>
      </c>
      <c r="E1176" s="335" t="s">
        <v>955</v>
      </c>
      <c r="F1176" s="335" t="s">
        <v>862</v>
      </c>
      <c r="G1176" s="335" t="s">
        <v>864</v>
      </c>
      <c r="H1176" s="335">
        <v>13</v>
      </c>
    </row>
    <row r="1177" spans="1:8">
      <c r="A1177" s="335" t="s">
        <v>2179</v>
      </c>
      <c r="B1177" s="335">
        <v>61000</v>
      </c>
      <c r="C1177" s="335" t="s">
        <v>895</v>
      </c>
      <c r="D1177" s="336">
        <v>61000</v>
      </c>
      <c r="E1177" s="335" t="s">
        <v>896</v>
      </c>
      <c r="F1177" s="335" t="s">
        <v>868</v>
      </c>
      <c r="G1177" s="335" t="s">
        <v>861</v>
      </c>
      <c r="H1177" s="335">
        <v>2</v>
      </c>
    </row>
    <row r="1178" spans="1:8">
      <c r="A1178" s="335" t="s">
        <v>2180</v>
      </c>
      <c r="B1178" s="335">
        <v>34000</v>
      </c>
      <c r="C1178" s="335" t="s">
        <v>951</v>
      </c>
      <c r="D1178" s="336">
        <v>53590.061250287661</v>
      </c>
      <c r="E1178" s="335" t="s">
        <v>918</v>
      </c>
      <c r="F1178" s="335" t="s">
        <v>865</v>
      </c>
      <c r="G1178" s="335" t="s">
        <v>867</v>
      </c>
      <c r="H1178" s="335">
        <v>10</v>
      </c>
    </row>
    <row r="1179" spans="1:8">
      <c r="A1179" s="335" t="s">
        <v>2181</v>
      </c>
      <c r="B1179" s="335">
        <v>34000</v>
      </c>
      <c r="C1179" s="335" t="s">
        <v>951</v>
      </c>
      <c r="D1179" s="336">
        <v>53590.061250287661</v>
      </c>
      <c r="E1179" s="335" t="s">
        <v>918</v>
      </c>
      <c r="F1179" s="335" t="s">
        <v>865</v>
      </c>
      <c r="G1179" s="335" t="s">
        <v>867</v>
      </c>
      <c r="H1179" s="335">
        <v>10</v>
      </c>
    </row>
    <row r="1180" spans="1:8">
      <c r="A1180" s="335" t="s">
        <v>2182</v>
      </c>
      <c r="B1180" s="335">
        <v>250000</v>
      </c>
      <c r="C1180" s="335" t="s">
        <v>925</v>
      </c>
      <c r="D1180" s="336">
        <v>4451.9791718606421</v>
      </c>
      <c r="E1180" s="335" t="s">
        <v>909</v>
      </c>
      <c r="F1180" s="335" t="s">
        <v>862</v>
      </c>
      <c r="G1180" s="335" t="s">
        <v>864</v>
      </c>
      <c r="H1180" s="335">
        <v>1</v>
      </c>
    </row>
    <row r="1181" spans="1:8">
      <c r="A1181" s="335" t="s">
        <v>2183</v>
      </c>
      <c r="B1181" s="335">
        <v>20000</v>
      </c>
      <c r="C1181" s="335" t="s">
        <v>908</v>
      </c>
      <c r="D1181" s="336">
        <v>25407.988779832154</v>
      </c>
      <c r="E1181" s="335" t="s">
        <v>909</v>
      </c>
      <c r="F1181" s="335" t="s">
        <v>1041</v>
      </c>
      <c r="G1181" s="335" t="s">
        <v>867</v>
      </c>
      <c r="H1181" s="335">
        <v>12</v>
      </c>
    </row>
    <row r="1182" spans="1:8">
      <c r="A1182" s="335" t="s">
        <v>2184</v>
      </c>
      <c r="B1182" s="335">
        <v>23000</v>
      </c>
      <c r="C1182" s="335" t="s">
        <v>895</v>
      </c>
      <c r="D1182" s="336">
        <v>23000</v>
      </c>
      <c r="E1182" s="335" t="s">
        <v>918</v>
      </c>
      <c r="F1182" s="335" t="s">
        <v>1006</v>
      </c>
      <c r="G1182" s="335" t="s">
        <v>864</v>
      </c>
      <c r="H1182" s="335">
        <v>14</v>
      </c>
    </row>
    <row r="1183" spans="1:8">
      <c r="A1183" s="335" t="s">
        <v>2185</v>
      </c>
      <c r="B1183" s="335">
        <v>900000</v>
      </c>
      <c r="C1183" s="335" t="s">
        <v>925</v>
      </c>
      <c r="D1183" s="336">
        <v>16027.125018698311</v>
      </c>
      <c r="E1183" s="335" t="s">
        <v>909</v>
      </c>
      <c r="F1183" s="335" t="s">
        <v>862</v>
      </c>
      <c r="G1183" s="335" t="s">
        <v>864</v>
      </c>
      <c r="H1183" s="335">
        <v>13</v>
      </c>
    </row>
    <row r="1184" spans="1:8">
      <c r="A1184" s="335" t="s">
        <v>2186</v>
      </c>
      <c r="B1184" s="335">
        <v>60000</v>
      </c>
      <c r="C1184" s="335" t="s">
        <v>895</v>
      </c>
      <c r="D1184" s="336">
        <v>60000</v>
      </c>
      <c r="E1184" s="335" t="s">
        <v>904</v>
      </c>
      <c r="F1184" s="335" t="s">
        <v>868</v>
      </c>
      <c r="G1184" s="335" t="s">
        <v>861</v>
      </c>
      <c r="H1184" s="335">
        <v>6</v>
      </c>
    </row>
    <row r="1185" spans="1:8">
      <c r="A1185" s="335" t="s">
        <v>2187</v>
      </c>
      <c r="B1185" s="335">
        <v>4800</v>
      </c>
      <c r="C1185" s="335" t="s">
        <v>895</v>
      </c>
      <c r="D1185" s="336">
        <v>4800</v>
      </c>
      <c r="E1185" s="335" t="s">
        <v>896</v>
      </c>
      <c r="F1185" s="335" t="s">
        <v>862</v>
      </c>
      <c r="G1185" s="335" t="s">
        <v>864</v>
      </c>
      <c r="H1185" s="335">
        <v>5</v>
      </c>
    </row>
    <row r="1186" spans="1:8">
      <c r="A1186" s="335" t="s">
        <v>2188</v>
      </c>
      <c r="B1186" s="335">
        <v>625000</v>
      </c>
      <c r="C1186" s="335" t="s">
        <v>2189</v>
      </c>
      <c r="D1186" s="336">
        <v>106815.148267971</v>
      </c>
      <c r="E1186" s="335" t="s">
        <v>909</v>
      </c>
      <c r="F1186" s="335" t="s">
        <v>1727</v>
      </c>
      <c r="G1186" s="335" t="s">
        <v>867</v>
      </c>
      <c r="H1186" s="335">
        <v>25</v>
      </c>
    </row>
    <row r="1187" spans="1:8">
      <c r="A1187" s="335" t="s">
        <v>2190</v>
      </c>
      <c r="B1187" s="335">
        <v>500000</v>
      </c>
      <c r="C1187" s="335" t="s">
        <v>925</v>
      </c>
      <c r="D1187" s="336">
        <v>8903.9583437212841</v>
      </c>
      <c r="E1187" s="335" t="s">
        <v>955</v>
      </c>
      <c r="F1187" s="335" t="s">
        <v>862</v>
      </c>
      <c r="G1187" s="335" t="s">
        <v>864</v>
      </c>
      <c r="H1187" s="335">
        <v>3</v>
      </c>
    </row>
    <row r="1188" spans="1:8">
      <c r="A1188" s="335" t="s">
        <v>2191</v>
      </c>
      <c r="B1188" s="335">
        <v>60000</v>
      </c>
      <c r="C1188" s="335" t="s">
        <v>895</v>
      </c>
      <c r="D1188" s="336">
        <v>60000</v>
      </c>
      <c r="E1188" s="335" t="s">
        <v>909</v>
      </c>
      <c r="F1188" s="335" t="s">
        <v>868</v>
      </c>
      <c r="G1188" s="335" t="s">
        <v>861</v>
      </c>
      <c r="H1188" s="335">
        <v>12</v>
      </c>
    </row>
    <row r="1189" spans="1:8">
      <c r="A1189" s="335" t="s">
        <v>2192</v>
      </c>
      <c r="B1189" s="335">
        <v>2600000</v>
      </c>
      <c r="C1189" s="335" t="s">
        <v>925</v>
      </c>
      <c r="D1189" s="336">
        <v>46300.583387350678</v>
      </c>
      <c r="E1189" s="335" t="s">
        <v>909</v>
      </c>
      <c r="F1189" s="335" t="s">
        <v>862</v>
      </c>
      <c r="G1189" s="335" t="s">
        <v>864</v>
      </c>
      <c r="H1189" s="335">
        <v>4</v>
      </c>
    </row>
    <row r="1190" spans="1:8">
      <c r="A1190" s="335" t="s">
        <v>2193</v>
      </c>
      <c r="B1190" s="335">
        <v>750000</v>
      </c>
      <c r="C1190" s="335" t="s">
        <v>925</v>
      </c>
      <c r="D1190" s="336">
        <v>13355.937515581925</v>
      </c>
      <c r="E1190" s="335" t="s">
        <v>909</v>
      </c>
      <c r="F1190" s="335" t="s">
        <v>862</v>
      </c>
      <c r="G1190" s="335" t="s">
        <v>864</v>
      </c>
      <c r="H1190" s="335">
        <v>3</v>
      </c>
    </row>
    <row r="1191" spans="1:8">
      <c r="A1191" s="335" t="s">
        <v>2194</v>
      </c>
      <c r="B1191" s="335">
        <v>74000</v>
      </c>
      <c r="C1191" s="335" t="s">
        <v>895</v>
      </c>
      <c r="D1191" s="336">
        <v>74000</v>
      </c>
      <c r="E1191" s="335" t="s">
        <v>920</v>
      </c>
      <c r="F1191" s="335" t="s">
        <v>868</v>
      </c>
      <c r="G1191" s="335" t="s">
        <v>861</v>
      </c>
      <c r="H1191" s="335">
        <v>10</v>
      </c>
    </row>
    <row r="1192" spans="1:8">
      <c r="A1192" s="335" t="s">
        <v>2195</v>
      </c>
      <c r="B1192" s="335">
        <v>95856</v>
      </c>
      <c r="C1192" s="335" t="s">
        <v>895</v>
      </c>
      <c r="D1192" s="336">
        <v>95856</v>
      </c>
      <c r="E1192" s="335" t="s">
        <v>896</v>
      </c>
      <c r="F1192" s="335" t="s">
        <v>868</v>
      </c>
      <c r="G1192" s="335" t="s">
        <v>861</v>
      </c>
      <c r="H1192" s="335">
        <v>13</v>
      </c>
    </row>
    <row r="1193" spans="1:8">
      <c r="A1193" s="335" t="s">
        <v>2196</v>
      </c>
      <c r="B1193" s="335">
        <v>40000</v>
      </c>
      <c r="C1193" s="335" t="s">
        <v>895</v>
      </c>
      <c r="D1193" s="336">
        <v>40000</v>
      </c>
      <c r="E1193" s="335" t="s">
        <v>918</v>
      </c>
      <c r="F1193" s="335" t="s">
        <v>868</v>
      </c>
      <c r="G1193" s="335" t="s">
        <v>861</v>
      </c>
      <c r="H1193" s="335">
        <v>15</v>
      </c>
    </row>
    <row r="1194" spans="1:8">
      <c r="A1194" s="335" t="s">
        <v>2197</v>
      </c>
      <c r="B1194" s="335">
        <v>4400</v>
      </c>
      <c r="C1194" s="335" t="s">
        <v>895</v>
      </c>
      <c r="D1194" s="336">
        <v>4400</v>
      </c>
      <c r="E1194" s="335" t="s">
        <v>909</v>
      </c>
      <c r="F1194" s="335" t="s">
        <v>869</v>
      </c>
      <c r="G1194" s="335" t="s">
        <v>861</v>
      </c>
      <c r="H1194" s="335">
        <v>5</v>
      </c>
    </row>
    <row r="1195" spans="1:8">
      <c r="A1195" s="335" t="s">
        <v>2198</v>
      </c>
      <c r="B1195" s="335">
        <v>90000</v>
      </c>
      <c r="C1195" s="335" t="s">
        <v>895</v>
      </c>
      <c r="D1195" s="336">
        <v>90000</v>
      </c>
      <c r="E1195" s="335" t="s">
        <v>896</v>
      </c>
      <c r="F1195" s="335" t="s">
        <v>868</v>
      </c>
      <c r="G1195" s="335" t="s">
        <v>861</v>
      </c>
      <c r="H1195" s="335">
        <v>30</v>
      </c>
    </row>
    <row r="1196" spans="1:8">
      <c r="A1196" s="335" t="s">
        <v>2199</v>
      </c>
      <c r="B1196" s="335">
        <v>450000</v>
      </c>
      <c r="C1196" s="335" t="s">
        <v>925</v>
      </c>
      <c r="D1196" s="336">
        <v>8013.5625093491553</v>
      </c>
      <c r="E1196" s="335" t="s">
        <v>909</v>
      </c>
      <c r="F1196" s="335" t="s">
        <v>862</v>
      </c>
      <c r="G1196" s="335" t="s">
        <v>864</v>
      </c>
      <c r="H1196" s="335">
        <v>2</v>
      </c>
    </row>
    <row r="1197" spans="1:8">
      <c r="A1197" s="335" t="s">
        <v>2200</v>
      </c>
      <c r="B1197" s="335">
        <v>1000000</v>
      </c>
      <c r="C1197" s="335" t="s">
        <v>925</v>
      </c>
      <c r="D1197" s="336">
        <v>17807.916687442568</v>
      </c>
      <c r="E1197" s="335" t="s">
        <v>909</v>
      </c>
      <c r="F1197" s="335" t="s">
        <v>862</v>
      </c>
      <c r="G1197" s="335" t="s">
        <v>864</v>
      </c>
      <c r="H1197" s="335">
        <v>9</v>
      </c>
    </row>
    <row r="1198" spans="1:8">
      <c r="A1198" s="335" t="s">
        <v>2201</v>
      </c>
      <c r="B1198" s="335">
        <v>700000</v>
      </c>
      <c r="C1198" s="335" t="s">
        <v>925</v>
      </c>
      <c r="D1198" s="336">
        <v>12465.541681209797</v>
      </c>
      <c r="E1198" s="335" t="s">
        <v>932</v>
      </c>
      <c r="F1198" s="335" t="s">
        <v>862</v>
      </c>
      <c r="G1198" s="335" t="s">
        <v>864</v>
      </c>
      <c r="H1198" s="335">
        <v>6</v>
      </c>
    </row>
    <row r="1199" spans="1:8">
      <c r="A1199" s="335" t="s">
        <v>2202</v>
      </c>
      <c r="B1199" s="335">
        <v>80000</v>
      </c>
      <c r="C1199" s="335" t="s">
        <v>895</v>
      </c>
      <c r="D1199" s="336">
        <v>80000</v>
      </c>
      <c r="E1199" s="335" t="s">
        <v>896</v>
      </c>
      <c r="F1199" s="335" t="s">
        <v>1144</v>
      </c>
      <c r="G1199" s="335" t="s">
        <v>864</v>
      </c>
      <c r="H1199" s="335">
        <v>6</v>
      </c>
    </row>
    <row r="1200" spans="1:8">
      <c r="A1200" s="335" t="s">
        <v>2203</v>
      </c>
      <c r="B1200" s="335">
        <v>100000</v>
      </c>
      <c r="C1200" s="335" t="s">
        <v>895</v>
      </c>
      <c r="D1200" s="336">
        <v>100000</v>
      </c>
      <c r="E1200" s="335" t="s">
        <v>909</v>
      </c>
      <c r="F1200" s="335" t="s">
        <v>868</v>
      </c>
      <c r="G1200" s="335" t="s">
        <v>861</v>
      </c>
      <c r="H1200" s="335">
        <v>11</v>
      </c>
    </row>
    <row r="1201" spans="1:8">
      <c r="A1201" s="335" t="s">
        <v>2204</v>
      </c>
      <c r="B1201" s="335">
        <v>49200</v>
      </c>
      <c r="C1201" s="335" t="s">
        <v>895</v>
      </c>
      <c r="D1201" s="336">
        <v>49200</v>
      </c>
      <c r="E1201" s="335" t="s">
        <v>918</v>
      </c>
      <c r="F1201" s="335" t="s">
        <v>1846</v>
      </c>
      <c r="G1201" s="335" t="s">
        <v>864</v>
      </c>
      <c r="H1201" s="335">
        <v>25</v>
      </c>
    </row>
    <row r="1202" spans="1:8">
      <c r="A1202" s="335" t="s">
        <v>2205</v>
      </c>
      <c r="B1202" s="335">
        <v>9000</v>
      </c>
      <c r="C1202" s="335" t="s">
        <v>895</v>
      </c>
      <c r="D1202" s="336">
        <v>9000</v>
      </c>
      <c r="E1202" s="335" t="s">
        <v>909</v>
      </c>
      <c r="F1202" s="335" t="s">
        <v>862</v>
      </c>
      <c r="G1202" s="335" t="s">
        <v>864</v>
      </c>
      <c r="H1202" s="335">
        <v>1</v>
      </c>
    </row>
    <row r="1203" spans="1:8">
      <c r="A1203" s="335" t="s">
        <v>2206</v>
      </c>
      <c r="B1203" s="335">
        <v>300000</v>
      </c>
      <c r="C1203" s="335" t="s">
        <v>925</v>
      </c>
      <c r="D1203" s="336">
        <v>5342.3750062327708</v>
      </c>
      <c r="E1203" s="335" t="s">
        <v>896</v>
      </c>
      <c r="F1203" s="335" t="s">
        <v>862</v>
      </c>
      <c r="G1203" s="335" t="s">
        <v>864</v>
      </c>
      <c r="H1203" s="335">
        <v>6</v>
      </c>
    </row>
    <row r="1204" spans="1:8">
      <c r="A1204" s="335" t="s">
        <v>2207</v>
      </c>
      <c r="B1204" s="335">
        <v>40000</v>
      </c>
      <c r="C1204" s="335" t="s">
        <v>895</v>
      </c>
      <c r="D1204" s="336">
        <v>40000</v>
      </c>
      <c r="E1204" s="335" t="s">
        <v>909</v>
      </c>
      <c r="F1204" s="335" t="s">
        <v>902</v>
      </c>
      <c r="G1204" s="335" t="s">
        <v>864</v>
      </c>
      <c r="H1204" s="335">
        <v>15</v>
      </c>
    </row>
    <row r="1205" spans="1:8">
      <c r="A1205" s="335" t="s">
        <v>2208</v>
      </c>
      <c r="B1205" s="335">
        <v>26000</v>
      </c>
      <c r="C1205" s="335" t="s">
        <v>951</v>
      </c>
      <c r="D1205" s="336">
        <v>40980.635073749385</v>
      </c>
      <c r="E1205" s="335" t="s">
        <v>896</v>
      </c>
      <c r="F1205" s="335" t="s">
        <v>865</v>
      </c>
      <c r="G1205" s="335" t="s">
        <v>867</v>
      </c>
      <c r="H1205" s="335">
        <v>2</v>
      </c>
    </row>
    <row r="1206" spans="1:8">
      <c r="A1206" s="335" t="s">
        <v>2209</v>
      </c>
      <c r="B1206" s="335">
        <v>29000</v>
      </c>
      <c r="C1206" s="335" t="s">
        <v>951</v>
      </c>
      <c r="D1206" s="336">
        <v>45709.169889951241</v>
      </c>
      <c r="E1206" s="335" t="s">
        <v>918</v>
      </c>
      <c r="F1206" s="335" t="s">
        <v>865</v>
      </c>
      <c r="G1206" s="335" t="s">
        <v>867</v>
      </c>
      <c r="H1206" s="335">
        <v>8</v>
      </c>
    </row>
    <row r="1207" spans="1:8">
      <c r="A1207" s="335" t="s">
        <v>2210</v>
      </c>
      <c r="B1207" s="335">
        <v>400000</v>
      </c>
      <c r="C1207" s="335" t="s">
        <v>925</v>
      </c>
      <c r="D1207" s="336">
        <v>7123.1666749770275</v>
      </c>
      <c r="E1207" s="335" t="s">
        <v>909</v>
      </c>
      <c r="F1207" s="335" t="s">
        <v>862</v>
      </c>
      <c r="G1207" s="335" t="s">
        <v>864</v>
      </c>
      <c r="H1207" s="335">
        <v>1</v>
      </c>
    </row>
    <row r="1208" spans="1:8">
      <c r="A1208" s="335" t="s">
        <v>2211</v>
      </c>
      <c r="B1208" s="335">
        <v>100000</v>
      </c>
      <c r="C1208" s="335" t="s">
        <v>895</v>
      </c>
      <c r="D1208" s="336">
        <v>100000</v>
      </c>
      <c r="E1208" s="335" t="s">
        <v>898</v>
      </c>
      <c r="F1208" s="335" t="s">
        <v>1436</v>
      </c>
      <c r="G1208" s="335" t="s">
        <v>867</v>
      </c>
      <c r="H1208" s="335">
        <v>12</v>
      </c>
    </row>
    <row r="1209" spans="1:8">
      <c r="A1209" s="335" t="s">
        <v>2212</v>
      </c>
      <c r="B1209" s="335">
        <v>62000</v>
      </c>
      <c r="C1209" s="335" t="s">
        <v>908</v>
      </c>
      <c r="D1209" s="336">
        <v>78764.765217479682</v>
      </c>
      <c r="E1209" s="335" t="s">
        <v>896</v>
      </c>
      <c r="F1209" s="335" t="s">
        <v>972</v>
      </c>
      <c r="G1209" s="335" t="s">
        <v>867</v>
      </c>
      <c r="H1209" s="335">
        <v>15</v>
      </c>
    </row>
    <row r="1210" spans="1:8">
      <c r="A1210" s="335" t="s">
        <v>2213</v>
      </c>
      <c r="B1210" s="335">
        <v>150000</v>
      </c>
      <c r="C1210" s="335" t="s">
        <v>961</v>
      </c>
      <c r="D1210" s="336">
        <v>152986.44846039536</v>
      </c>
      <c r="E1210" s="335" t="s">
        <v>896</v>
      </c>
      <c r="F1210" s="335" t="s">
        <v>857</v>
      </c>
      <c r="G1210" s="335" t="s">
        <v>870</v>
      </c>
      <c r="H1210" s="335">
        <v>10</v>
      </c>
    </row>
    <row r="1211" spans="1:8">
      <c r="A1211" s="335" t="s">
        <v>2214</v>
      </c>
      <c r="B1211" s="335">
        <v>35000</v>
      </c>
      <c r="C1211" s="335" t="s">
        <v>908</v>
      </c>
      <c r="D1211" s="336">
        <v>44463.980364706273</v>
      </c>
      <c r="E1211" s="335" t="s">
        <v>896</v>
      </c>
      <c r="F1211" s="335" t="s">
        <v>921</v>
      </c>
      <c r="G1211" s="335" t="s">
        <v>867</v>
      </c>
      <c r="H1211" s="335">
        <v>12</v>
      </c>
    </row>
    <row r="1212" spans="1:8">
      <c r="A1212" s="335" t="s">
        <v>2215</v>
      </c>
      <c r="B1212" s="335">
        <v>30000</v>
      </c>
      <c r="C1212" s="335" t="s">
        <v>908</v>
      </c>
      <c r="D1212" s="336">
        <v>38111.983169748237</v>
      </c>
      <c r="E1212" s="335" t="s">
        <v>955</v>
      </c>
      <c r="F1212" s="335" t="s">
        <v>972</v>
      </c>
      <c r="G1212" s="335" t="s">
        <v>867</v>
      </c>
      <c r="H1212" s="335">
        <v>8</v>
      </c>
    </row>
    <row r="1213" spans="1:8">
      <c r="A1213" s="335" t="s">
        <v>2216</v>
      </c>
      <c r="B1213" s="335">
        <v>75000</v>
      </c>
      <c r="C1213" s="335" t="s">
        <v>951</v>
      </c>
      <c r="D1213" s="336">
        <v>118213.37040504631</v>
      </c>
      <c r="E1213" s="335" t="s">
        <v>909</v>
      </c>
      <c r="F1213" s="335" t="s">
        <v>865</v>
      </c>
      <c r="G1213" s="335" t="s">
        <v>867</v>
      </c>
      <c r="H1213" s="335">
        <v>20</v>
      </c>
    </row>
    <row r="1214" spans="1:8">
      <c r="A1214" s="335" t="s">
        <v>2217</v>
      </c>
      <c r="B1214" s="335">
        <v>25000</v>
      </c>
      <c r="C1214" s="335" t="s">
        <v>951</v>
      </c>
      <c r="D1214" s="336">
        <v>39404.456801682099</v>
      </c>
      <c r="E1214" s="335" t="s">
        <v>918</v>
      </c>
      <c r="F1214" s="335" t="s">
        <v>865</v>
      </c>
      <c r="G1214" s="335" t="s">
        <v>867</v>
      </c>
      <c r="H1214" s="335">
        <v>10</v>
      </c>
    </row>
    <row r="1215" spans="1:8">
      <c r="A1215" s="335" t="s">
        <v>2218</v>
      </c>
      <c r="B1215" s="335">
        <v>71000</v>
      </c>
      <c r="C1215" s="335" t="s">
        <v>908</v>
      </c>
      <c r="D1215" s="336">
        <v>90198.36016840415</v>
      </c>
      <c r="E1215" s="335" t="s">
        <v>955</v>
      </c>
      <c r="F1215" s="335" t="s">
        <v>910</v>
      </c>
      <c r="G1215" s="335" t="s">
        <v>867</v>
      </c>
      <c r="H1215" s="335">
        <v>3</v>
      </c>
    </row>
    <row r="1216" spans="1:8">
      <c r="A1216" s="335" t="s">
        <v>2219</v>
      </c>
      <c r="B1216" s="335">
        <v>30000</v>
      </c>
      <c r="C1216" s="335" t="s">
        <v>951</v>
      </c>
      <c r="D1216" s="336">
        <v>47285.348162018527</v>
      </c>
      <c r="E1216" s="335" t="s">
        <v>920</v>
      </c>
      <c r="F1216" s="335" t="s">
        <v>865</v>
      </c>
      <c r="G1216" s="335" t="s">
        <v>867</v>
      </c>
      <c r="H1216" s="335">
        <v>14</v>
      </c>
    </row>
    <row r="1217" spans="1:8">
      <c r="A1217" s="335" t="s">
        <v>2220</v>
      </c>
      <c r="B1217" s="335">
        <v>56000</v>
      </c>
      <c r="C1217" s="335" t="s">
        <v>895</v>
      </c>
      <c r="D1217" s="336">
        <v>56000</v>
      </c>
      <c r="E1217" s="335" t="s">
        <v>918</v>
      </c>
      <c r="F1217" s="335" t="s">
        <v>868</v>
      </c>
      <c r="G1217" s="335" t="s">
        <v>861</v>
      </c>
      <c r="H1217" s="335">
        <v>1</v>
      </c>
    </row>
    <row r="1218" spans="1:8">
      <c r="A1218" s="335" t="s">
        <v>2221</v>
      </c>
      <c r="B1218" s="335">
        <v>48000000</v>
      </c>
      <c r="C1218" s="335" t="s">
        <v>2222</v>
      </c>
      <c r="D1218" s="336">
        <v>5082.6943786459069</v>
      </c>
      <c r="E1218" s="335" t="s">
        <v>896</v>
      </c>
      <c r="F1218" s="335" t="s">
        <v>1587</v>
      </c>
      <c r="G1218" s="335" t="s">
        <v>864</v>
      </c>
      <c r="H1218" s="335">
        <v>2</v>
      </c>
    </row>
    <row r="1219" spans="1:8">
      <c r="A1219" s="335" t="s">
        <v>2223</v>
      </c>
      <c r="B1219" s="335">
        <v>34000</v>
      </c>
      <c r="C1219" s="335" t="s">
        <v>951</v>
      </c>
      <c r="D1219" s="336">
        <v>53590.061250287661</v>
      </c>
      <c r="E1219" s="335" t="s">
        <v>918</v>
      </c>
      <c r="F1219" s="335" t="s">
        <v>865</v>
      </c>
      <c r="G1219" s="335" t="s">
        <v>867</v>
      </c>
      <c r="H1219" s="335">
        <v>10</v>
      </c>
    </row>
    <row r="1220" spans="1:8">
      <c r="A1220" s="335" t="s">
        <v>2224</v>
      </c>
      <c r="B1220" s="335">
        <v>450000</v>
      </c>
      <c r="C1220" s="335" t="s">
        <v>2189</v>
      </c>
      <c r="D1220" s="336">
        <v>76906.906752939132</v>
      </c>
      <c r="E1220" s="335" t="s">
        <v>1434</v>
      </c>
      <c r="F1220" s="335" t="s">
        <v>1727</v>
      </c>
      <c r="G1220" s="335" t="s">
        <v>867</v>
      </c>
      <c r="H1220" s="335">
        <v>17</v>
      </c>
    </row>
    <row r="1221" spans="1:8">
      <c r="A1221" s="335" t="s">
        <v>2225</v>
      </c>
      <c r="B1221" s="335">
        <v>85000</v>
      </c>
      <c r="C1221" s="335" t="s">
        <v>895</v>
      </c>
      <c r="D1221" s="336">
        <v>85000</v>
      </c>
      <c r="E1221" s="335" t="s">
        <v>896</v>
      </c>
      <c r="F1221" s="335" t="s">
        <v>868</v>
      </c>
      <c r="G1221" s="335" t="s">
        <v>861</v>
      </c>
      <c r="H1221" s="335">
        <v>5</v>
      </c>
    </row>
    <row r="1222" spans="1:8">
      <c r="A1222" s="335" t="s">
        <v>2226</v>
      </c>
      <c r="B1222" s="335">
        <v>72000</v>
      </c>
      <c r="C1222" s="335" t="s">
        <v>895</v>
      </c>
      <c r="D1222" s="336">
        <v>72000</v>
      </c>
      <c r="E1222" s="335" t="s">
        <v>955</v>
      </c>
      <c r="F1222" s="335" t="s">
        <v>1490</v>
      </c>
      <c r="G1222" s="335" t="s">
        <v>870</v>
      </c>
      <c r="H1222" s="335">
        <v>10</v>
      </c>
    </row>
    <row r="1223" spans="1:8">
      <c r="A1223" s="335" t="s">
        <v>2227</v>
      </c>
      <c r="B1223" s="335">
        <v>55000</v>
      </c>
      <c r="C1223" s="335" t="s">
        <v>895</v>
      </c>
      <c r="D1223" s="336">
        <v>55000</v>
      </c>
      <c r="E1223" s="335" t="s">
        <v>896</v>
      </c>
      <c r="F1223" s="335" t="s">
        <v>868</v>
      </c>
      <c r="G1223" s="335" t="s">
        <v>861</v>
      </c>
      <c r="H1223" s="335">
        <v>7</v>
      </c>
    </row>
    <row r="1224" spans="1:8">
      <c r="A1224" s="335" t="s">
        <v>2228</v>
      </c>
      <c r="B1224" s="335">
        <v>43000</v>
      </c>
      <c r="C1224" s="335" t="s">
        <v>951</v>
      </c>
      <c r="D1224" s="336">
        <v>67775.665698893223</v>
      </c>
      <c r="E1224" s="335" t="s">
        <v>898</v>
      </c>
      <c r="F1224" s="335" t="s">
        <v>865</v>
      </c>
      <c r="G1224" s="335" t="s">
        <v>867</v>
      </c>
      <c r="H1224" s="335">
        <v>25</v>
      </c>
    </row>
    <row r="1225" spans="1:8">
      <c r="A1225" s="335" t="s">
        <v>2229</v>
      </c>
      <c r="B1225" s="335">
        <v>25750</v>
      </c>
      <c r="C1225" s="335" t="s">
        <v>951</v>
      </c>
      <c r="D1225" s="336">
        <v>40586.590505732565</v>
      </c>
      <c r="E1225" s="335" t="s">
        <v>896</v>
      </c>
      <c r="F1225" s="335" t="s">
        <v>865</v>
      </c>
      <c r="G1225" s="335" t="s">
        <v>867</v>
      </c>
      <c r="H1225" s="335">
        <v>1</v>
      </c>
    </row>
    <row r="1226" spans="1:8">
      <c r="A1226" s="335" t="s">
        <v>2230</v>
      </c>
      <c r="B1226" s="335">
        <v>50846</v>
      </c>
      <c r="C1226" s="335" t="s">
        <v>895</v>
      </c>
      <c r="D1226" s="336">
        <v>50846</v>
      </c>
      <c r="E1226" s="335" t="s">
        <v>896</v>
      </c>
      <c r="F1226" s="335" t="s">
        <v>868</v>
      </c>
      <c r="G1226" s="335" t="s">
        <v>861</v>
      </c>
      <c r="H1226" s="335">
        <v>25</v>
      </c>
    </row>
    <row r="1227" spans="1:8">
      <c r="A1227" s="335" t="s">
        <v>2231</v>
      </c>
      <c r="B1227" s="335">
        <v>63000</v>
      </c>
      <c r="C1227" s="335" t="s">
        <v>895</v>
      </c>
      <c r="D1227" s="336">
        <v>63000</v>
      </c>
      <c r="E1227" s="335" t="s">
        <v>918</v>
      </c>
      <c r="F1227" s="335" t="s">
        <v>868</v>
      </c>
      <c r="G1227" s="335" t="s">
        <v>861</v>
      </c>
      <c r="H1227" s="335">
        <v>16</v>
      </c>
    </row>
    <row r="1228" spans="1:8">
      <c r="A1228" s="335" t="s">
        <v>2232</v>
      </c>
      <c r="B1228" s="335">
        <v>80000</v>
      </c>
      <c r="C1228" s="335" t="s">
        <v>961</v>
      </c>
      <c r="D1228" s="336">
        <v>81592.772512210868</v>
      </c>
      <c r="E1228" s="335" t="s">
        <v>918</v>
      </c>
      <c r="F1228" s="335" t="s">
        <v>857</v>
      </c>
      <c r="G1228" s="335" t="s">
        <v>870</v>
      </c>
      <c r="H1228" s="335">
        <v>5</v>
      </c>
    </row>
    <row r="1229" spans="1:8">
      <c r="A1229" s="335" t="s">
        <v>2233</v>
      </c>
      <c r="B1229" s="335">
        <v>50700</v>
      </c>
      <c r="C1229" s="335" t="s">
        <v>895</v>
      </c>
      <c r="D1229" s="336">
        <v>50700</v>
      </c>
      <c r="E1229" s="335" t="s">
        <v>896</v>
      </c>
      <c r="F1229" s="335" t="s">
        <v>988</v>
      </c>
      <c r="G1229" s="335" t="s">
        <v>861</v>
      </c>
      <c r="H1229" s="335">
        <v>15</v>
      </c>
    </row>
    <row r="1230" spans="1:8">
      <c r="A1230" s="335" t="s">
        <v>2234</v>
      </c>
      <c r="B1230" s="335">
        <v>20000</v>
      </c>
      <c r="C1230" s="335" t="s">
        <v>951</v>
      </c>
      <c r="D1230" s="336">
        <v>31523.565441345683</v>
      </c>
      <c r="E1230" s="335" t="s">
        <v>896</v>
      </c>
      <c r="F1230" s="335" t="s">
        <v>865</v>
      </c>
      <c r="G1230" s="335" t="s">
        <v>867</v>
      </c>
      <c r="H1230" s="335">
        <v>1</v>
      </c>
    </row>
    <row r="1231" spans="1:8">
      <c r="A1231" s="335" t="s">
        <v>2235</v>
      </c>
      <c r="B1231" s="335">
        <v>70000</v>
      </c>
      <c r="C1231" s="335" t="s">
        <v>895</v>
      </c>
      <c r="D1231" s="336">
        <v>70000</v>
      </c>
      <c r="E1231" s="335" t="s">
        <v>896</v>
      </c>
      <c r="F1231" s="335" t="s">
        <v>868</v>
      </c>
      <c r="G1231" s="335" t="s">
        <v>861</v>
      </c>
      <c r="H1231" s="335">
        <v>6</v>
      </c>
    </row>
    <row r="1232" spans="1:8">
      <c r="A1232" s="335" t="s">
        <v>2236</v>
      </c>
      <c r="B1232" s="335">
        <v>65000</v>
      </c>
      <c r="C1232" s="335" t="s">
        <v>964</v>
      </c>
      <c r="D1232" s="336">
        <v>63918.498996971248</v>
      </c>
      <c r="E1232" s="335" t="s">
        <v>909</v>
      </c>
      <c r="F1232" s="335" t="s">
        <v>859</v>
      </c>
      <c r="G1232" s="335" t="s">
        <v>861</v>
      </c>
      <c r="H1232" s="335">
        <v>15</v>
      </c>
    </row>
    <row r="1233" spans="1:8">
      <c r="A1233" s="335" t="s">
        <v>2237</v>
      </c>
      <c r="B1233" s="335">
        <v>9600000</v>
      </c>
      <c r="C1233" s="335" t="s">
        <v>2238</v>
      </c>
      <c r="D1233" s="336">
        <v>7261.724659606657</v>
      </c>
      <c r="E1233" s="335" t="s">
        <v>896</v>
      </c>
      <c r="F1233" s="335" t="s">
        <v>2239</v>
      </c>
      <c r="G1233" s="335" t="s">
        <v>864</v>
      </c>
      <c r="H1233" s="335">
        <v>2</v>
      </c>
    </row>
    <row r="1234" spans="1:8">
      <c r="A1234" s="335" t="s">
        <v>2240</v>
      </c>
      <c r="B1234" s="335">
        <v>36000</v>
      </c>
      <c r="C1234" s="335" t="s">
        <v>1970</v>
      </c>
      <c r="D1234" s="336">
        <v>11404.820437438224</v>
      </c>
      <c r="E1234" s="335" t="s">
        <v>904</v>
      </c>
      <c r="F1234" s="335" t="s">
        <v>1956</v>
      </c>
      <c r="G1234" s="335" t="s">
        <v>864</v>
      </c>
      <c r="H1234" s="335">
        <v>2</v>
      </c>
    </row>
    <row r="1235" spans="1:8">
      <c r="A1235" s="335" t="s">
        <v>2241</v>
      </c>
      <c r="B1235" s="335">
        <v>120000</v>
      </c>
      <c r="C1235" s="335" t="s">
        <v>895</v>
      </c>
      <c r="D1235" s="336">
        <v>120000</v>
      </c>
      <c r="E1235" s="335" t="s">
        <v>955</v>
      </c>
      <c r="F1235" s="335" t="s">
        <v>1144</v>
      </c>
      <c r="G1235" s="335" t="s">
        <v>864</v>
      </c>
      <c r="H1235" s="335">
        <v>5</v>
      </c>
    </row>
    <row r="1236" spans="1:8">
      <c r="A1236" s="335" t="s">
        <v>2242</v>
      </c>
      <c r="B1236" s="335">
        <v>90000</v>
      </c>
      <c r="C1236" s="335" t="s">
        <v>961</v>
      </c>
      <c r="D1236" s="336">
        <v>91791.869076237213</v>
      </c>
      <c r="E1236" s="335" t="s">
        <v>896</v>
      </c>
      <c r="F1236" s="335" t="s">
        <v>857</v>
      </c>
      <c r="G1236" s="335" t="s">
        <v>870</v>
      </c>
      <c r="H1236" s="335">
        <v>5</v>
      </c>
    </row>
    <row r="1237" spans="1:8">
      <c r="A1237" s="335" t="s">
        <v>2243</v>
      </c>
      <c r="B1237" s="335">
        <v>110000</v>
      </c>
      <c r="C1237" s="335" t="s">
        <v>961</v>
      </c>
      <c r="D1237" s="336">
        <v>112190.06220428993</v>
      </c>
      <c r="E1237" s="335" t="s">
        <v>896</v>
      </c>
      <c r="F1237" s="335" t="s">
        <v>857</v>
      </c>
      <c r="G1237" s="335" t="s">
        <v>870</v>
      </c>
      <c r="H1237" s="335">
        <v>7</v>
      </c>
    </row>
    <row r="1238" spans="1:8">
      <c r="A1238" s="335" t="s">
        <v>2244</v>
      </c>
      <c r="B1238" s="335">
        <v>40000</v>
      </c>
      <c r="C1238" s="335" t="s">
        <v>895</v>
      </c>
      <c r="D1238" s="336">
        <v>40000</v>
      </c>
      <c r="E1238" s="335" t="s">
        <v>909</v>
      </c>
      <c r="F1238" s="335" t="s">
        <v>868</v>
      </c>
      <c r="G1238" s="335" t="s">
        <v>861</v>
      </c>
      <c r="H1238" s="335">
        <v>18</v>
      </c>
    </row>
    <row r="1239" spans="1:8">
      <c r="A1239" s="335" t="s">
        <v>2245</v>
      </c>
      <c r="B1239" s="335">
        <v>107000</v>
      </c>
      <c r="C1239" s="335" t="s">
        <v>895</v>
      </c>
      <c r="D1239" s="336">
        <v>107000</v>
      </c>
      <c r="E1239" s="335" t="s">
        <v>918</v>
      </c>
      <c r="F1239" s="335" t="s">
        <v>868</v>
      </c>
      <c r="G1239" s="335" t="s">
        <v>861</v>
      </c>
      <c r="H1239" s="335">
        <v>12</v>
      </c>
    </row>
    <row r="1240" spans="1:8">
      <c r="A1240" s="335" t="s">
        <v>2246</v>
      </c>
      <c r="B1240" s="335">
        <v>82000</v>
      </c>
      <c r="C1240" s="335" t="s">
        <v>895</v>
      </c>
      <c r="D1240" s="336">
        <v>82000</v>
      </c>
      <c r="E1240" s="335" t="s">
        <v>909</v>
      </c>
      <c r="F1240" s="335" t="s">
        <v>868</v>
      </c>
      <c r="G1240" s="335" t="s">
        <v>861</v>
      </c>
      <c r="H1240" s="335">
        <v>10</v>
      </c>
    </row>
    <row r="1241" spans="1:8">
      <c r="A1241" s="335" t="s">
        <v>2247</v>
      </c>
      <c r="B1241" s="335">
        <v>100000</v>
      </c>
      <c r="C1241" s="335" t="s">
        <v>961</v>
      </c>
      <c r="D1241" s="336">
        <v>101990.96564026357</v>
      </c>
      <c r="E1241" s="335" t="s">
        <v>955</v>
      </c>
      <c r="F1241" s="335" t="s">
        <v>857</v>
      </c>
      <c r="G1241" s="335" t="s">
        <v>870</v>
      </c>
      <c r="H1241" s="335">
        <v>15</v>
      </c>
    </row>
    <row r="1242" spans="1:8">
      <c r="A1242" s="335" t="s">
        <v>2248</v>
      </c>
      <c r="B1242" s="335">
        <v>43000</v>
      </c>
      <c r="C1242" s="335" t="s">
        <v>895</v>
      </c>
      <c r="D1242" s="336">
        <v>43000</v>
      </c>
      <c r="E1242" s="335" t="s">
        <v>909</v>
      </c>
      <c r="F1242" s="335" t="s">
        <v>857</v>
      </c>
      <c r="G1242" s="335" t="s">
        <v>870</v>
      </c>
      <c r="H1242" s="335">
        <v>4</v>
      </c>
    </row>
    <row r="1243" spans="1:8">
      <c r="A1243" s="335" t="s">
        <v>2249</v>
      </c>
      <c r="B1243" s="335">
        <v>69000</v>
      </c>
      <c r="C1243" s="335" t="s">
        <v>895</v>
      </c>
      <c r="D1243" s="336">
        <v>69000</v>
      </c>
      <c r="E1243" s="335" t="s">
        <v>898</v>
      </c>
      <c r="F1243" s="335" t="s">
        <v>868</v>
      </c>
      <c r="G1243" s="335" t="s">
        <v>861</v>
      </c>
      <c r="H1243" s="335">
        <v>20</v>
      </c>
    </row>
    <row r="1244" spans="1:8">
      <c r="A1244" s="335" t="s">
        <v>2250</v>
      </c>
      <c r="B1244" s="335">
        <v>30000</v>
      </c>
      <c r="C1244" s="335" t="s">
        <v>895</v>
      </c>
      <c r="D1244" s="336">
        <v>30000</v>
      </c>
      <c r="E1244" s="335" t="s">
        <v>909</v>
      </c>
      <c r="F1244" s="335" t="s">
        <v>862</v>
      </c>
      <c r="G1244" s="335" t="s">
        <v>864</v>
      </c>
      <c r="H1244" s="335">
        <v>3</v>
      </c>
    </row>
    <row r="1245" spans="1:8">
      <c r="A1245" s="335" t="s">
        <v>2251</v>
      </c>
      <c r="B1245" s="335">
        <v>48000</v>
      </c>
      <c r="C1245" s="335" t="s">
        <v>961</v>
      </c>
      <c r="D1245" s="336">
        <v>48955.663507326513</v>
      </c>
      <c r="E1245" s="335" t="s">
        <v>896</v>
      </c>
      <c r="F1245" s="335" t="s">
        <v>857</v>
      </c>
      <c r="G1245" s="335" t="s">
        <v>870</v>
      </c>
      <c r="H1245" s="335">
        <v>2</v>
      </c>
    </row>
    <row r="1246" spans="1:8">
      <c r="A1246" s="335" t="s">
        <v>2252</v>
      </c>
      <c r="B1246" s="335">
        <v>70000</v>
      </c>
      <c r="C1246" s="335" t="s">
        <v>895</v>
      </c>
      <c r="D1246" s="336">
        <v>70000</v>
      </c>
      <c r="E1246" s="335" t="s">
        <v>909</v>
      </c>
      <c r="F1246" s="335" t="s">
        <v>868</v>
      </c>
      <c r="G1246" s="335" t="s">
        <v>861</v>
      </c>
      <c r="H1246" s="335">
        <v>8</v>
      </c>
    </row>
    <row r="1247" spans="1:8">
      <c r="A1247" s="335" t="s">
        <v>2253</v>
      </c>
      <c r="B1247" s="335">
        <v>45000</v>
      </c>
      <c r="C1247" s="335" t="s">
        <v>895</v>
      </c>
      <c r="D1247" s="336">
        <v>45000</v>
      </c>
      <c r="E1247" s="335" t="s">
        <v>896</v>
      </c>
      <c r="F1247" s="335" t="s">
        <v>868</v>
      </c>
      <c r="G1247" s="335" t="s">
        <v>861</v>
      </c>
      <c r="H1247" s="335">
        <v>7</v>
      </c>
    </row>
    <row r="1248" spans="1:8">
      <c r="A1248" s="335" t="s">
        <v>2254</v>
      </c>
      <c r="B1248" s="335">
        <v>35000</v>
      </c>
      <c r="C1248" s="335" t="s">
        <v>895</v>
      </c>
      <c r="D1248" s="336">
        <v>35000</v>
      </c>
      <c r="E1248" s="335" t="s">
        <v>1434</v>
      </c>
      <c r="F1248" s="335" t="s">
        <v>1956</v>
      </c>
      <c r="G1248" s="335" t="s">
        <v>864</v>
      </c>
      <c r="H1248" s="335">
        <v>12</v>
      </c>
    </row>
    <row r="1249" spans="1:8">
      <c r="A1249" s="335" t="s">
        <v>2255</v>
      </c>
      <c r="B1249" s="335">
        <v>500000</v>
      </c>
      <c r="C1249" s="335" t="s">
        <v>925</v>
      </c>
      <c r="D1249" s="336">
        <v>8903.9583437212841</v>
      </c>
      <c r="E1249" s="335" t="s">
        <v>909</v>
      </c>
      <c r="F1249" s="335" t="s">
        <v>862</v>
      </c>
      <c r="G1249" s="335" t="s">
        <v>864</v>
      </c>
      <c r="H1249" s="335">
        <v>29</v>
      </c>
    </row>
    <row r="1250" spans="1:8">
      <c r="A1250" s="335" t="s">
        <v>2256</v>
      </c>
      <c r="B1250" s="335">
        <v>89500</v>
      </c>
      <c r="C1250" s="335" t="s">
        <v>1970</v>
      </c>
      <c r="D1250" s="336">
        <v>28353.650809742252</v>
      </c>
      <c r="E1250" s="335" t="s">
        <v>909</v>
      </c>
      <c r="F1250" s="335" t="s">
        <v>1956</v>
      </c>
      <c r="G1250" s="335" t="s">
        <v>864</v>
      </c>
      <c r="H1250" s="335">
        <v>20</v>
      </c>
    </row>
    <row r="1251" spans="1:8">
      <c r="A1251" s="335" t="s">
        <v>2257</v>
      </c>
      <c r="B1251" s="335">
        <v>11800</v>
      </c>
      <c r="C1251" s="335" t="s">
        <v>895</v>
      </c>
      <c r="D1251" s="336">
        <v>11800</v>
      </c>
      <c r="E1251" s="335" t="s">
        <v>896</v>
      </c>
      <c r="F1251" s="335" t="s">
        <v>862</v>
      </c>
      <c r="G1251" s="335" t="s">
        <v>864</v>
      </c>
      <c r="H1251" s="335">
        <v>10</v>
      </c>
    </row>
    <row r="1252" spans="1:8">
      <c r="A1252" s="335" t="s">
        <v>2258</v>
      </c>
      <c r="B1252" s="335">
        <v>360000</v>
      </c>
      <c r="C1252" s="335" t="s">
        <v>925</v>
      </c>
      <c r="D1252" s="336">
        <v>6410.8500074793246</v>
      </c>
      <c r="E1252" s="335" t="s">
        <v>909</v>
      </c>
      <c r="F1252" s="335" t="s">
        <v>862</v>
      </c>
      <c r="G1252" s="335" t="s">
        <v>864</v>
      </c>
      <c r="H1252" s="335">
        <v>6</v>
      </c>
    </row>
    <row r="1253" spans="1:8">
      <c r="A1253" s="335" t="s">
        <v>2259</v>
      </c>
      <c r="B1253" s="335">
        <v>50000</v>
      </c>
      <c r="C1253" s="335" t="s">
        <v>895</v>
      </c>
      <c r="D1253" s="336">
        <v>50000</v>
      </c>
      <c r="E1253" s="335" t="s">
        <v>896</v>
      </c>
      <c r="F1253" s="335" t="s">
        <v>868</v>
      </c>
      <c r="G1253" s="335" t="s">
        <v>861</v>
      </c>
      <c r="H1253" s="335">
        <v>3</v>
      </c>
    </row>
    <row r="1254" spans="1:8">
      <c r="A1254" s="335" t="s">
        <v>2260</v>
      </c>
      <c r="B1254" s="335">
        <v>85000</v>
      </c>
      <c r="C1254" s="335" t="s">
        <v>895</v>
      </c>
      <c r="D1254" s="336">
        <v>85000</v>
      </c>
      <c r="E1254" s="335" t="s">
        <v>909</v>
      </c>
      <c r="F1254" s="335" t="s">
        <v>1573</v>
      </c>
      <c r="G1254" s="335" t="s">
        <v>864</v>
      </c>
      <c r="H1254" s="335">
        <v>10</v>
      </c>
    </row>
    <row r="1255" spans="1:8">
      <c r="A1255" s="335" t="s">
        <v>2261</v>
      </c>
      <c r="B1255" s="335">
        <v>1000000</v>
      </c>
      <c r="C1255" s="335" t="s">
        <v>925</v>
      </c>
      <c r="D1255" s="336">
        <v>17807.916687442568</v>
      </c>
      <c r="E1255" s="335" t="s">
        <v>909</v>
      </c>
      <c r="F1255" s="335" t="s">
        <v>862</v>
      </c>
      <c r="G1255" s="335" t="s">
        <v>864</v>
      </c>
      <c r="H1255" s="335">
        <v>10</v>
      </c>
    </row>
    <row r="1256" spans="1:8">
      <c r="A1256" s="335" t="s">
        <v>2262</v>
      </c>
      <c r="B1256" s="335">
        <v>900000</v>
      </c>
      <c r="C1256" s="335" t="s">
        <v>925</v>
      </c>
      <c r="D1256" s="336">
        <v>16027.125018698311</v>
      </c>
      <c r="E1256" s="335" t="s">
        <v>898</v>
      </c>
      <c r="F1256" s="335" t="s">
        <v>862</v>
      </c>
      <c r="G1256" s="335" t="s">
        <v>864</v>
      </c>
      <c r="H1256" s="335">
        <v>8</v>
      </c>
    </row>
    <row r="1257" spans="1:8">
      <c r="A1257" s="335" t="s">
        <v>2263</v>
      </c>
      <c r="B1257" s="335">
        <v>192000</v>
      </c>
      <c r="C1257" s="335" t="s">
        <v>895</v>
      </c>
      <c r="D1257" s="336">
        <v>192000</v>
      </c>
      <c r="E1257" s="335" t="s">
        <v>1434</v>
      </c>
      <c r="F1257" s="335" t="s">
        <v>868</v>
      </c>
      <c r="G1257" s="335" t="s">
        <v>861</v>
      </c>
      <c r="H1257" s="335">
        <v>27</v>
      </c>
    </row>
    <row r="1258" spans="1:8">
      <c r="A1258" s="335" t="s">
        <v>2264</v>
      </c>
      <c r="B1258" s="335">
        <v>54000</v>
      </c>
      <c r="C1258" s="335" t="s">
        <v>895</v>
      </c>
      <c r="D1258" s="336">
        <v>54000</v>
      </c>
      <c r="E1258" s="335" t="s">
        <v>896</v>
      </c>
      <c r="F1258" s="335" t="s">
        <v>868</v>
      </c>
      <c r="G1258" s="335" t="s">
        <v>861</v>
      </c>
      <c r="H1258" s="335">
        <v>6</v>
      </c>
    </row>
    <row r="1259" spans="1:8">
      <c r="A1259" s="335" t="s">
        <v>2265</v>
      </c>
      <c r="B1259" s="335">
        <v>18000</v>
      </c>
      <c r="C1259" s="335" t="s">
        <v>895</v>
      </c>
      <c r="D1259" s="336">
        <v>18000</v>
      </c>
      <c r="E1259" s="335" t="s">
        <v>909</v>
      </c>
      <c r="F1259" s="335" t="s">
        <v>862</v>
      </c>
      <c r="G1259" s="335" t="s">
        <v>864</v>
      </c>
      <c r="H1259" s="335">
        <v>12</v>
      </c>
    </row>
    <row r="1260" spans="1:8">
      <c r="A1260" s="335" t="s">
        <v>2266</v>
      </c>
      <c r="B1260" s="335">
        <v>300000</v>
      </c>
      <c r="C1260" s="335" t="s">
        <v>925</v>
      </c>
      <c r="D1260" s="336">
        <v>5342.3750062327708</v>
      </c>
      <c r="E1260" s="335" t="s">
        <v>932</v>
      </c>
      <c r="F1260" s="335" t="s">
        <v>862</v>
      </c>
      <c r="G1260" s="335" t="s">
        <v>864</v>
      </c>
      <c r="H1260" s="335">
        <v>5</v>
      </c>
    </row>
    <row r="1261" spans="1:8">
      <c r="A1261" s="335" t="s">
        <v>2267</v>
      </c>
      <c r="B1261" s="335">
        <v>400000</v>
      </c>
      <c r="C1261" s="335" t="s">
        <v>925</v>
      </c>
      <c r="D1261" s="336">
        <v>7123.1666749770275</v>
      </c>
      <c r="E1261" s="335" t="s">
        <v>909</v>
      </c>
      <c r="F1261" s="335" t="s">
        <v>862</v>
      </c>
      <c r="G1261" s="335" t="s">
        <v>864</v>
      </c>
      <c r="H1261" s="335">
        <v>3</v>
      </c>
    </row>
    <row r="1262" spans="1:8">
      <c r="A1262" s="335" t="s">
        <v>2268</v>
      </c>
      <c r="B1262" s="335">
        <v>15000</v>
      </c>
      <c r="C1262" s="335" t="s">
        <v>895</v>
      </c>
      <c r="D1262" s="336">
        <v>15000</v>
      </c>
      <c r="E1262" s="335" t="s">
        <v>909</v>
      </c>
      <c r="F1262" s="335" t="s">
        <v>2269</v>
      </c>
      <c r="G1262" s="335" t="s">
        <v>864</v>
      </c>
      <c r="H1262" s="335">
        <v>10</v>
      </c>
    </row>
    <row r="1263" spans="1:8">
      <c r="A1263" s="335" t="s">
        <v>2270</v>
      </c>
      <c r="B1263" s="335">
        <v>14000</v>
      </c>
      <c r="C1263" s="335" t="s">
        <v>895</v>
      </c>
      <c r="D1263" s="336">
        <v>14000</v>
      </c>
      <c r="E1263" s="335" t="s">
        <v>896</v>
      </c>
      <c r="F1263" s="335" t="s">
        <v>862</v>
      </c>
      <c r="G1263" s="335" t="s">
        <v>864</v>
      </c>
      <c r="H1263" s="335">
        <v>12</v>
      </c>
    </row>
    <row r="1264" spans="1:8">
      <c r="A1264" s="335" t="s">
        <v>2271</v>
      </c>
      <c r="B1264" s="335">
        <v>8000</v>
      </c>
      <c r="C1264" s="335" t="s">
        <v>895</v>
      </c>
      <c r="D1264" s="336">
        <v>8000</v>
      </c>
      <c r="E1264" s="335" t="s">
        <v>896</v>
      </c>
      <c r="F1264" s="335" t="s">
        <v>862</v>
      </c>
      <c r="G1264" s="335" t="s">
        <v>864</v>
      </c>
      <c r="H1264" s="335">
        <v>4</v>
      </c>
    </row>
    <row r="1265" spans="1:8">
      <c r="A1265" s="335" t="s">
        <v>2272</v>
      </c>
      <c r="B1265" s="335">
        <v>12500</v>
      </c>
      <c r="C1265" s="335" t="s">
        <v>895</v>
      </c>
      <c r="D1265" s="336">
        <v>12500</v>
      </c>
      <c r="E1265" s="335" t="s">
        <v>920</v>
      </c>
      <c r="F1265" s="335" t="s">
        <v>1212</v>
      </c>
      <c r="G1265" s="335" t="s">
        <v>864</v>
      </c>
      <c r="H1265" s="335">
        <v>7</v>
      </c>
    </row>
    <row r="1266" spans="1:8">
      <c r="A1266" s="335" t="s">
        <v>2273</v>
      </c>
      <c r="B1266" s="335">
        <v>140000</v>
      </c>
      <c r="C1266" s="335" t="s">
        <v>895</v>
      </c>
      <c r="D1266" s="336">
        <v>140000</v>
      </c>
      <c r="E1266" s="335" t="s">
        <v>918</v>
      </c>
      <c r="F1266" s="335" t="s">
        <v>868</v>
      </c>
      <c r="G1266" s="335" t="s">
        <v>861</v>
      </c>
      <c r="H1266" s="335">
        <v>12</v>
      </c>
    </row>
    <row r="1267" spans="1:8">
      <c r="A1267" s="335" t="s">
        <v>2274</v>
      </c>
      <c r="B1267" s="335">
        <v>12000</v>
      </c>
      <c r="C1267" s="335" t="s">
        <v>895</v>
      </c>
      <c r="D1267" s="336">
        <v>12000</v>
      </c>
      <c r="E1267" s="335" t="s">
        <v>955</v>
      </c>
      <c r="F1267" s="335" t="s">
        <v>902</v>
      </c>
      <c r="G1267" s="335" t="s">
        <v>864</v>
      </c>
      <c r="H1267" s="335">
        <v>1</v>
      </c>
    </row>
    <row r="1268" spans="1:8">
      <c r="A1268" s="335" t="s">
        <v>2275</v>
      </c>
      <c r="B1268" s="335">
        <v>30000</v>
      </c>
      <c r="C1268" s="335" t="s">
        <v>908</v>
      </c>
      <c r="D1268" s="336">
        <v>38111.983169748237</v>
      </c>
      <c r="E1268" s="335" t="s">
        <v>896</v>
      </c>
      <c r="F1268" s="335" t="s">
        <v>944</v>
      </c>
      <c r="G1268" s="335" t="s">
        <v>867</v>
      </c>
      <c r="H1268" s="335">
        <v>15</v>
      </c>
    </row>
    <row r="1269" spans="1:8">
      <c r="A1269" s="335" t="s">
        <v>2276</v>
      </c>
      <c r="B1269" s="335">
        <v>600000</v>
      </c>
      <c r="C1269" s="335" t="s">
        <v>925</v>
      </c>
      <c r="D1269" s="336">
        <v>10684.750012465542</v>
      </c>
      <c r="E1269" s="335" t="s">
        <v>909</v>
      </c>
      <c r="F1269" s="335" t="s">
        <v>862</v>
      </c>
      <c r="G1269" s="335" t="s">
        <v>864</v>
      </c>
      <c r="H1269" s="335">
        <v>2</v>
      </c>
    </row>
    <row r="1270" spans="1:8">
      <c r="A1270" s="335" t="s">
        <v>2277</v>
      </c>
      <c r="B1270" s="335">
        <v>350000</v>
      </c>
      <c r="C1270" s="335" t="s">
        <v>925</v>
      </c>
      <c r="D1270" s="336">
        <v>6232.7708406048987</v>
      </c>
      <c r="E1270" s="335" t="s">
        <v>896</v>
      </c>
      <c r="F1270" s="335" t="s">
        <v>862</v>
      </c>
      <c r="G1270" s="335" t="s">
        <v>864</v>
      </c>
      <c r="H1270" s="335">
        <v>2</v>
      </c>
    </row>
    <row r="1271" spans="1:8">
      <c r="A1271" s="335" t="s">
        <v>2278</v>
      </c>
      <c r="B1271" s="335">
        <v>45000</v>
      </c>
      <c r="C1271" s="335" t="s">
        <v>895</v>
      </c>
      <c r="D1271" s="336">
        <v>45000</v>
      </c>
      <c r="E1271" s="335" t="s">
        <v>896</v>
      </c>
      <c r="F1271" s="335" t="s">
        <v>902</v>
      </c>
      <c r="G1271" s="335" t="s">
        <v>864</v>
      </c>
      <c r="H1271" s="335">
        <v>8</v>
      </c>
    </row>
    <row r="1272" spans="1:8">
      <c r="A1272" s="335" t="s">
        <v>2279</v>
      </c>
      <c r="B1272" s="335">
        <v>80000</v>
      </c>
      <c r="C1272" s="335" t="s">
        <v>895</v>
      </c>
      <c r="D1272" s="336">
        <v>80000</v>
      </c>
      <c r="E1272" s="335" t="s">
        <v>909</v>
      </c>
      <c r="F1272" s="335" t="s">
        <v>868</v>
      </c>
      <c r="G1272" s="335" t="s">
        <v>861</v>
      </c>
      <c r="H1272" s="335">
        <v>6</v>
      </c>
    </row>
    <row r="1273" spans="1:8">
      <c r="A1273" s="335" t="s">
        <v>2280</v>
      </c>
      <c r="B1273" s="335">
        <v>1500000</v>
      </c>
      <c r="C1273" s="335" t="s">
        <v>925</v>
      </c>
      <c r="D1273" s="336">
        <v>26711.875031163851</v>
      </c>
      <c r="E1273" s="335" t="s">
        <v>896</v>
      </c>
      <c r="F1273" s="335" t="s">
        <v>862</v>
      </c>
      <c r="G1273" s="335" t="s">
        <v>864</v>
      </c>
      <c r="H1273" s="335">
        <v>7</v>
      </c>
    </row>
    <row r="1274" spans="1:8">
      <c r="A1274" s="335" t="s">
        <v>2281</v>
      </c>
      <c r="B1274" s="335">
        <v>100000</v>
      </c>
      <c r="C1274" s="335" t="s">
        <v>895</v>
      </c>
      <c r="D1274" s="336">
        <v>100000</v>
      </c>
      <c r="E1274" s="335" t="s">
        <v>896</v>
      </c>
      <c r="F1274" s="335" t="s">
        <v>2282</v>
      </c>
      <c r="G1274" s="335" t="s">
        <v>403</v>
      </c>
      <c r="H1274" s="335">
        <v>17</v>
      </c>
    </row>
    <row r="1275" spans="1:8">
      <c r="A1275" s="335" t="s">
        <v>2283</v>
      </c>
      <c r="B1275" s="335">
        <v>68000</v>
      </c>
      <c r="C1275" s="335" t="s">
        <v>961</v>
      </c>
      <c r="D1275" s="336">
        <v>69353.856635379227</v>
      </c>
      <c r="E1275" s="335" t="s">
        <v>909</v>
      </c>
      <c r="F1275" s="335" t="s">
        <v>857</v>
      </c>
      <c r="G1275" s="335" t="s">
        <v>870</v>
      </c>
      <c r="H1275" s="335">
        <v>10</v>
      </c>
    </row>
    <row r="1276" spans="1:8">
      <c r="A1276" s="335" t="s">
        <v>2284</v>
      </c>
      <c r="B1276" s="335">
        <v>49000</v>
      </c>
      <c r="C1276" s="335" t="s">
        <v>961</v>
      </c>
      <c r="D1276" s="336">
        <v>49975.573163729154</v>
      </c>
      <c r="E1276" s="335" t="s">
        <v>898</v>
      </c>
      <c r="F1276" s="335" t="s">
        <v>857</v>
      </c>
      <c r="G1276" s="335" t="s">
        <v>870</v>
      </c>
      <c r="H1276" s="335">
        <v>30</v>
      </c>
    </row>
    <row r="1277" spans="1:8">
      <c r="A1277" s="335" t="s">
        <v>2285</v>
      </c>
      <c r="B1277" s="335">
        <v>575000</v>
      </c>
      <c r="C1277" s="335" t="s">
        <v>925</v>
      </c>
      <c r="D1277" s="336">
        <v>10239.552095279476</v>
      </c>
      <c r="E1277" s="335" t="s">
        <v>909</v>
      </c>
      <c r="F1277" s="335" t="s">
        <v>862</v>
      </c>
      <c r="G1277" s="335" t="s">
        <v>864</v>
      </c>
      <c r="H1277" s="335">
        <v>5</v>
      </c>
    </row>
    <row r="1278" spans="1:8">
      <c r="A1278" s="335" t="s">
        <v>2286</v>
      </c>
      <c r="B1278" s="335">
        <v>500000</v>
      </c>
      <c r="C1278" s="335" t="s">
        <v>925</v>
      </c>
      <c r="D1278" s="336">
        <v>8903.9583437212841</v>
      </c>
      <c r="E1278" s="335" t="s">
        <v>904</v>
      </c>
      <c r="F1278" s="335" t="s">
        <v>862</v>
      </c>
      <c r="G1278" s="335" t="s">
        <v>864</v>
      </c>
      <c r="H1278" s="335">
        <v>2</v>
      </c>
    </row>
    <row r="1279" spans="1:8">
      <c r="A1279" s="335" t="s">
        <v>2287</v>
      </c>
      <c r="B1279" s="335">
        <v>36000</v>
      </c>
      <c r="C1279" s="335" t="s">
        <v>895</v>
      </c>
      <c r="D1279" s="336">
        <v>36000</v>
      </c>
      <c r="E1279" s="335" t="s">
        <v>896</v>
      </c>
      <c r="F1279" s="335" t="s">
        <v>1870</v>
      </c>
      <c r="G1279" s="335" t="s">
        <v>864</v>
      </c>
      <c r="H1279" s="335">
        <v>10</v>
      </c>
    </row>
    <row r="1280" spans="1:8">
      <c r="A1280" s="335" t="s">
        <v>2288</v>
      </c>
      <c r="B1280" s="335">
        <v>210000</v>
      </c>
      <c r="C1280" s="335" t="s">
        <v>925</v>
      </c>
      <c r="D1280" s="336">
        <v>3739.6625043629392</v>
      </c>
      <c r="E1280" s="335" t="s">
        <v>932</v>
      </c>
      <c r="F1280" s="335" t="s">
        <v>862</v>
      </c>
      <c r="G1280" s="335" t="s">
        <v>864</v>
      </c>
      <c r="H1280" s="335">
        <v>5</v>
      </c>
    </row>
    <row r="1281" spans="1:8">
      <c r="A1281" s="335" t="s">
        <v>2289</v>
      </c>
      <c r="B1281" s="335">
        <v>48500</v>
      </c>
      <c r="C1281" s="335" t="s">
        <v>908</v>
      </c>
      <c r="D1281" s="336">
        <v>61614.372791092981</v>
      </c>
      <c r="E1281" s="335" t="s">
        <v>896</v>
      </c>
      <c r="F1281" s="335" t="s">
        <v>972</v>
      </c>
      <c r="G1281" s="335" t="s">
        <v>867</v>
      </c>
      <c r="H1281" s="335">
        <v>8</v>
      </c>
    </row>
    <row r="1282" spans="1:8">
      <c r="A1282" s="335" t="s">
        <v>2290</v>
      </c>
      <c r="B1282" s="335">
        <v>200000</v>
      </c>
      <c r="C1282" s="335" t="s">
        <v>925</v>
      </c>
      <c r="D1282" s="336">
        <v>3561.5833374885137</v>
      </c>
      <c r="E1282" s="335" t="s">
        <v>932</v>
      </c>
      <c r="F1282" s="335" t="s">
        <v>862</v>
      </c>
      <c r="G1282" s="335" t="s">
        <v>864</v>
      </c>
      <c r="H1282" s="335">
        <v>3</v>
      </c>
    </row>
    <row r="1283" spans="1:8">
      <c r="A1283" s="335" t="s">
        <v>2291</v>
      </c>
      <c r="B1283" s="335">
        <v>360000</v>
      </c>
      <c r="C1283" s="335" t="s">
        <v>925</v>
      </c>
      <c r="D1283" s="336">
        <v>6410.8500074793246</v>
      </c>
      <c r="E1283" s="335" t="s">
        <v>896</v>
      </c>
      <c r="F1283" s="335" t="s">
        <v>862</v>
      </c>
      <c r="G1283" s="335" t="s">
        <v>864</v>
      </c>
      <c r="H1283" s="335">
        <v>6</v>
      </c>
    </row>
    <row r="1284" spans="1:8">
      <c r="A1284" s="335" t="s">
        <v>2292</v>
      </c>
      <c r="B1284" s="335">
        <v>28500</v>
      </c>
      <c r="C1284" s="335" t="s">
        <v>908</v>
      </c>
      <c r="D1284" s="336">
        <v>36206.384011260823</v>
      </c>
      <c r="E1284" s="335" t="s">
        <v>896</v>
      </c>
      <c r="F1284" s="335" t="s">
        <v>972</v>
      </c>
      <c r="G1284" s="335" t="s">
        <v>867</v>
      </c>
      <c r="H1284" s="335">
        <v>5</v>
      </c>
    </row>
    <row r="1285" spans="1:8">
      <c r="A1285" s="335" t="s">
        <v>2293</v>
      </c>
      <c r="B1285" s="335">
        <v>13500</v>
      </c>
      <c r="C1285" s="335" t="s">
        <v>895</v>
      </c>
      <c r="D1285" s="336">
        <v>13500</v>
      </c>
      <c r="E1285" s="335" t="s">
        <v>909</v>
      </c>
      <c r="F1285" s="335" t="s">
        <v>862</v>
      </c>
      <c r="G1285" s="335" t="s">
        <v>864</v>
      </c>
      <c r="H1285" s="335">
        <v>20</v>
      </c>
    </row>
    <row r="1286" spans="1:8">
      <c r="A1286" s="335" t="s">
        <v>2294</v>
      </c>
      <c r="B1286" s="335">
        <v>3000</v>
      </c>
      <c r="C1286" s="335" t="s">
        <v>895</v>
      </c>
      <c r="D1286" s="336">
        <v>3000</v>
      </c>
      <c r="E1286" s="335" t="s">
        <v>918</v>
      </c>
      <c r="F1286" s="335" t="s">
        <v>1573</v>
      </c>
      <c r="G1286" s="335" t="s">
        <v>864</v>
      </c>
      <c r="H1286" s="335">
        <v>2</v>
      </c>
    </row>
    <row r="1287" spans="1:8">
      <c r="A1287" s="335" t="s">
        <v>2295</v>
      </c>
      <c r="B1287" s="335">
        <v>1200000</v>
      </c>
      <c r="C1287" s="335" t="s">
        <v>925</v>
      </c>
      <c r="D1287" s="336">
        <v>21369.500024931083</v>
      </c>
      <c r="E1287" s="335" t="s">
        <v>909</v>
      </c>
      <c r="F1287" s="335" t="s">
        <v>862</v>
      </c>
      <c r="G1287" s="335" t="s">
        <v>864</v>
      </c>
      <c r="H1287" s="335">
        <v>9</v>
      </c>
    </row>
    <row r="1288" spans="1:8">
      <c r="A1288" s="335" t="s">
        <v>2296</v>
      </c>
      <c r="B1288" s="335">
        <v>600000</v>
      </c>
      <c r="C1288" s="335" t="s">
        <v>925</v>
      </c>
      <c r="D1288" s="336">
        <v>10684.750012465542</v>
      </c>
      <c r="E1288" s="335" t="s">
        <v>909</v>
      </c>
      <c r="F1288" s="335" t="s">
        <v>862</v>
      </c>
      <c r="G1288" s="335" t="s">
        <v>864</v>
      </c>
      <c r="H1288" s="335">
        <v>28</v>
      </c>
    </row>
    <row r="1289" spans="1:8">
      <c r="A1289" s="335" t="s">
        <v>2297</v>
      </c>
      <c r="B1289" s="335">
        <v>139000</v>
      </c>
      <c r="C1289" s="335" t="s">
        <v>908</v>
      </c>
      <c r="D1289" s="336">
        <v>176585.52201983347</v>
      </c>
      <c r="E1289" s="335" t="s">
        <v>909</v>
      </c>
      <c r="F1289" s="335" t="s">
        <v>910</v>
      </c>
      <c r="G1289" s="335" t="s">
        <v>867</v>
      </c>
      <c r="H1289" s="335">
        <v>25</v>
      </c>
    </row>
    <row r="1290" spans="1:8">
      <c r="A1290" s="335" t="s">
        <v>2298</v>
      </c>
      <c r="B1290" s="335">
        <v>43000</v>
      </c>
      <c r="C1290" s="335" t="s">
        <v>908</v>
      </c>
      <c r="D1290" s="336">
        <v>54627.175876639136</v>
      </c>
      <c r="E1290" s="335" t="s">
        <v>909</v>
      </c>
      <c r="F1290" s="335" t="s">
        <v>982</v>
      </c>
      <c r="G1290" s="335" t="s">
        <v>867</v>
      </c>
      <c r="H1290" s="335">
        <v>7</v>
      </c>
    </row>
    <row r="1291" spans="1:8">
      <c r="A1291" s="335" t="s">
        <v>2299</v>
      </c>
      <c r="B1291" s="335">
        <v>24000</v>
      </c>
      <c r="C1291" s="335" t="s">
        <v>908</v>
      </c>
      <c r="D1291" s="336">
        <v>30489.586535798586</v>
      </c>
      <c r="E1291" s="335" t="s">
        <v>898</v>
      </c>
      <c r="F1291" s="335" t="s">
        <v>1743</v>
      </c>
      <c r="G1291" s="335" t="s">
        <v>867</v>
      </c>
      <c r="H1291" s="335">
        <v>10</v>
      </c>
    </row>
    <row r="1292" spans="1:8">
      <c r="A1292" s="335" t="s">
        <v>2300</v>
      </c>
      <c r="B1292" s="335">
        <v>314000</v>
      </c>
      <c r="C1292" s="335" t="s">
        <v>925</v>
      </c>
      <c r="D1292" s="336">
        <v>5591.6858398569666</v>
      </c>
      <c r="E1292" s="335" t="s">
        <v>909</v>
      </c>
      <c r="F1292" s="335" t="s">
        <v>862</v>
      </c>
      <c r="G1292" s="335" t="s">
        <v>864</v>
      </c>
      <c r="H1292" s="335">
        <v>1</v>
      </c>
    </row>
    <row r="1293" spans="1:8">
      <c r="A1293" s="335" t="s">
        <v>2301</v>
      </c>
      <c r="B1293" s="335">
        <v>82000</v>
      </c>
      <c r="C1293" s="335" t="s">
        <v>895</v>
      </c>
      <c r="D1293" s="336">
        <v>82000</v>
      </c>
      <c r="E1293" s="335" t="s">
        <v>955</v>
      </c>
      <c r="F1293" s="335" t="s">
        <v>933</v>
      </c>
      <c r="G1293" s="335" t="s">
        <v>403</v>
      </c>
      <c r="H1293" s="335">
        <v>10</v>
      </c>
    </row>
    <row r="1294" spans="1:8">
      <c r="A1294" s="335" t="s">
        <v>2302</v>
      </c>
      <c r="B1294" s="335">
        <v>10000</v>
      </c>
      <c r="C1294" s="335" t="s">
        <v>895</v>
      </c>
      <c r="D1294" s="336">
        <v>10000</v>
      </c>
      <c r="E1294" s="335" t="s">
        <v>932</v>
      </c>
      <c r="F1294" s="335" t="s">
        <v>862</v>
      </c>
      <c r="G1294" s="335" t="s">
        <v>864</v>
      </c>
      <c r="H1294" s="335">
        <v>1</v>
      </c>
    </row>
    <row r="1295" spans="1:8">
      <c r="A1295" s="335" t="s">
        <v>2303</v>
      </c>
      <c r="B1295" s="335">
        <v>9000</v>
      </c>
      <c r="C1295" s="335" t="s">
        <v>895</v>
      </c>
      <c r="D1295" s="336">
        <v>9000</v>
      </c>
      <c r="E1295" s="335" t="s">
        <v>896</v>
      </c>
      <c r="F1295" s="335" t="s">
        <v>862</v>
      </c>
      <c r="G1295" s="335" t="s">
        <v>864</v>
      </c>
      <c r="H1295" s="335">
        <v>1</v>
      </c>
    </row>
    <row r="1296" spans="1:8">
      <c r="A1296" s="335" t="s">
        <v>2304</v>
      </c>
      <c r="B1296" s="335">
        <v>9000</v>
      </c>
      <c r="C1296" s="335" t="s">
        <v>895</v>
      </c>
      <c r="D1296" s="336">
        <v>9000</v>
      </c>
      <c r="E1296" s="335" t="s">
        <v>896</v>
      </c>
      <c r="F1296" s="335" t="s">
        <v>862</v>
      </c>
      <c r="G1296" s="335" t="s">
        <v>864</v>
      </c>
      <c r="H1296" s="335">
        <v>1</v>
      </c>
    </row>
    <row r="1297" spans="1:8">
      <c r="A1297" s="335" t="s">
        <v>2305</v>
      </c>
      <c r="B1297" s="335">
        <v>660000</v>
      </c>
      <c r="C1297" s="335" t="s">
        <v>925</v>
      </c>
      <c r="D1297" s="336">
        <v>11753.225013712095</v>
      </c>
      <c r="E1297" s="335" t="s">
        <v>909</v>
      </c>
      <c r="F1297" s="335" t="s">
        <v>862</v>
      </c>
      <c r="G1297" s="335" t="s">
        <v>864</v>
      </c>
      <c r="H1297" s="335">
        <v>7</v>
      </c>
    </row>
    <row r="1298" spans="1:8">
      <c r="A1298" s="335" t="s">
        <v>2306</v>
      </c>
      <c r="B1298" s="335">
        <v>204000</v>
      </c>
      <c r="C1298" s="335" t="s">
        <v>925</v>
      </c>
      <c r="D1298" s="336">
        <v>3632.815004238284</v>
      </c>
      <c r="E1298" s="335" t="s">
        <v>932</v>
      </c>
      <c r="F1298" s="335" t="s">
        <v>862</v>
      </c>
      <c r="G1298" s="335" t="s">
        <v>864</v>
      </c>
      <c r="H1298" s="335">
        <v>2</v>
      </c>
    </row>
    <row r="1299" spans="1:8">
      <c r="A1299" s="335" t="s">
        <v>2307</v>
      </c>
      <c r="B1299" s="335">
        <v>75000</v>
      </c>
      <c r="C1299" s="335" t="s">
        <v>908</v>
      </c>
      <c r="D1299" s="336">
        <v>95279.957924370581</v>
      </c>
      <c r="E1299" s="335" t="s">
        <v>896</v>
      </c>
      <c r="F1299" s="335" t="s">
        <v>972</v>
      </c>
      <c r="G1299" s="335" t="s">
        <v>867</v>
      </c>
      <c r="H1299" s="335">
        <v>16</v>
      </c>
    </row>
    <row r="1300" spans="1:8">
      <c r="A1300" s="335" t="s">
        <v>2308</v>
      </c>
      <c r="B1300" s="335">
        <v>45000</v>
      </c>
      <c r="C1300" s="335" t="s">
        <v>951</v>
      </c>
      <c r="D1300" s="336">
        <v>70928.022243027779</v>
      </c>
      <c r="E1300" s="335" t="s">
        <v>955</v>
      </c>
      <c r="F1300" s="335" t="s">
        <v>865</v>
      </c>
      <c r="G1300" s="335" t="s">
        <v>867</v>
      </c>
      <c r="H1300" s="335">
        <v>4</v>
      </c>
    </row>
    <row r="1301" spans="1:8">
      <c r="A1301" s="335" t="s">
        <v>2309</v>
      </c>
      <c r="B1301" s="335">
        <v>41000</v>
      </c>
      <c r="C1301" s="335" t="s">
        <v>908</v>
      </c>
      <c r="D1301" s="336">
        <v>52086.37699865592</v>
      </c>
      <c r="E1301" s="335" t="s">
        <v>904</v>
      </c>
      <c r="F1301" s="335" t="s">
        <v>1461</v>
      </c>
      <c r="G1301" s="335" t="s">
        <v>867</v>
      </c>
      <c r="H1301" s="335">
        <v>12</v>
      </c>
    </row>
    <row r="1302" spans="1:8">
      <c r="A1302" s="335" t="s">
        <v>2310</v>
      </c>
      <c r="B1302" s="335">
        <v>275000</v>
      </c>
      <c r="C1302" s="335" t="s">
        <v>925</v>
      </c>
      <c r="D1302" s="336">
        <v>4897.177089046706</v>
      </c>
      <c r="E1302" s="335" t="s">
        <v>909</v>
      </c>
      <c r="F1302" s="335" t="s">
        <v>862</v>
      </c>
      <c r="G1302" s="335" t="s">
        <v>864</v>
      </c>
      <c r="H1302" s="335">
        <v>4</v>
      </c>
    </row>
    <row r="1303" spans="1:8">
      <c r="A1303" s="335" t="s">
        <v>2311</v>
      </c>
      <c r="B1303" s="335">
        <v>80000</v>
      </c>
      <c r="C1303" s="335" t="s">
        <v>1527</v>
      </c>
      <c r="D1303" s="336">
        <v>63807.047488395103</v>
      </c>
      <c r="E1303" s="335" t="s">
        <v>918</v>
      </c>
      <c r="F1303" s="335" t="s">
        <v>1490</v>
      </c>
      <c r="G1303" s="335" t="s">
        <v>870</v>
      </c>
      <c r="H1303" s="335">
        <v>15</v>
      </c>
    </row>
    <row r="1304" spans="1:8">
      <c r="A1304" s="335" t="s">
        <v>2312</v>
      </c>
      <c r="B1304" s="335">
        <v>24000</v>
      </c>
      <c r="C1304" s="335" t="s">
        <v>895</v>
      </c>
      <c r="D1304" s="336">
        <v>24000</v>
      </c>
      <c r="E1304" s="335" t="s">
        <v>909</v>
      </c>
      <c r="F1304" s="335" t="s">
        <v>1006</v>
      </c>
      <c r="G1304" s="335" t="s">
        <v>864</v>
      </c>
      <c r="H1304" s="335">
        <v>5</v>
      </c>
    </row>
    <row r="1305" spans="1:8">
      <c r="A1305" s="335" t="s">
        <v>2313</v>
      </c>
      <c r="B1305" s="335">
        <v>60000</v>
      </c>
      <c r="C1305" s="335" t="s">
        <v>895</v>
      </c>
      <c r="D1305" s="336">
        <v>60000</v>
      </c>
      <c r="E1305" s="335" t="s">
        <v>909</v>
      </c>
      <c r="F1305" s="335" t="s">
        <v>2117</v>
      </c>
      <c r="G1305" s="335" t="s">
        <v>867</v>
      </c>
      <c r="H1305" s="335">
        <v>20</v>
      </c>
    </row>
    <row r="1306" spans="1:8">
      <c r="A1306" s="335" t="s">
        <v>2314</v>
      </c>
      <c r="B1306" s="335">
        <v>300000</v>
      </c>
      <c r="C1306" s="335" t="s">
        <v>925</v>
      </c>
      <c r="D1306" s="336">
        <v>5342.3750062327708</v>
      </c>
      <c r="E1306" s="335" t="s">
        <v>896</v>
      </c>
      <c r="F1306" s="335" t="s">
        <v>862</v>
      </c>
      <c r="G1306" s="335" t="s">
        <v>864</v>
      </c>
      <c r="H1306" s="335">
        <v>3</v>
      </c>
    </row>
    <row r="1307" spans="1:8">
      <c r="A1307" s="335" t="s">
        <v>2315</v>
      </c>
      <c r="B1307" s="335">
        <v>500000</v>
      </c>
      <c r="C1307" s="335" t="s">
        <v>925</v>
      </c>
      <c r="D1307" s="336">
        <v>8903.9583437212841</v>
      </c>
      <c r="E1307" s="335" t="s">
        <v>909</v>
      </c>
      <c r="F1307" s="335" t="s">
        <v>862</v>
      </c>
      <c r="G1307" s="335" t="s">
        <v>864</v>
      </c>
      <c r="H1307" s="335">
        <v>5</v>
      </c>
    </row>
    <row r="1308" spans="1:8">
      <c r="A1308" s="335" t="s">
        <v>2316</v>
      </c>
      <c r="B1308" s="335">
        <v>26000</v>
      </c>
      <c r="C1308" s="335" t="s">
        <v>951</v>
      </c>
      <c r="D1308" s="336">
        <v>40980.635073749385</v>
      </c>
      <c r="E1308" s="335" t="s">
        <v>896</v>
      </c>
      <c r="F1308" s="335" t="s">
        <v>865</v>
      </c>
      <c r="G1308" s="335" t="s">
        <v>867</v>
      </c>
      <c r="H1308" s="335">
        <v>2</v>
      </c>
    </row>
    <row r="1309" spans="1:8">
      <c r="A1309" s="335" t="s">
        <v>2317</v>
      </c>
      <c r="B1309" s="335">
        <v>600000</v>
      </c>
      <c r="C1309" s="335" t="s">
        <v>925</v>
      </c>
      <c r="D1309" s="336">
        <v>10684.750012465542</v>
      </c>
      <c r="E1309" s="335" t="s">
        <v>909</v>
      </c>
      <c r="F1309" s="335" t="s">
        <v>862</v>
      </c>
      <c r="G1309" s="335" t="s">
        <v>864</v>
      </c>
      <c r="H1309" s="335">
        <v>7</v>
      </c>
    </row>
    <row r="1310" spans="1:8">
      <c r="A1310" s="335" t="s">
        <v>2318</v>
      </c>
      <c r="B1310" s="335">
        <v>1200000</v>
      </c>
      <c r="C1310" s="335" t="s">
        <v>925</v>
      </c>
      <c r="D1310" s="336">
        <v>21369.500024931083</v>
      </c>
      <c r="E1310" s="335" t="s">
        <v>955</v>
      </c>
      <c r="F1310" s="335" t="s">
        <v>862</v>
      </c>
      <c r="G1310" s="335" t="s">
        <v>864</v>
      </c>
      <c r="H1310" s="335">
        <v>21</v>
      </c>
    </row>
    <row r="1311" spans="1:8">
      <c r="A1311" s="335" t="s">
        <v>2319</v>
      </c>
      <c r="B1311" s="335">
        <v>18000</v>
      </c>
      <c r="C1311" s="335" t="s">
        <v>895</v>
      </c>
      <c r="D1311" s="336">
        <v>18000</v>
      </c>
      <c r="E1311" s="335" t="s">
        <v>909</v>
      </c>
      <c r="F1311" s="335" t="s">
        <v>2320</v>
      </c>
      <c r="G1311" s="335" t="s">
        <v>403</v>
      </c>
      <c r="H1311" s="335">
        <v>12</v>
      </c>
    </row>
    <row r="1312" spans="1:8">
      <c r="A1312" s="335" t="s">
        <v>2321</v>
      </c>
      <c r="B1312" s="335">
        <v>41000</v>
      </c>
      <c r="C1312" s="335" t="s">
        <v>895</v>
      </c>
      <c r="D1312" s="336">
        <v>41000</v>
      </c>
      <c r="E1312" s="335" t="s">
        <v>909</v>
      </c>
      <c r="F1312" s="335" t="s">
        <v>1276</v>
      </c>
      <c r="G1312" s="335" t="s">
        <v>864</v>
      </c>
      <c r="H1312" s="335">
        <v>4</v>
      </c>
    </row>
    <row r="1313" spans="1:8">
      <c r="A1313" s="335" t="s">
        <v>2322</v>
      </c>
      <c r="B1313" s="335">
        <v>1600000</v>
      </c>
      <c r="C1313" s="335" t="s">
        <v>925</v>
      </c>
      <c r="D1313" s="336">
        <v>28492.66669990811</v>
      </c>
      <c r="E1313" s="335" t="s">
        <v>896</v>
      </c>
      <c r="F1313" s="335" t="s">
        <v>862</v>
      </c>
      <c r="G1313" s="335" t="s">
        <v>864</v>
      </c>
      <c r="H1313" s="335">
        <v>4</v>
      </c>
    </row>
    <row r="1314" spans="1:8">
      <c r="A1314" s="335" t="s">
        <v>2323</v>
      </c>
      <c r="B1314" s="335">
        <v>49500</v>
      </c>
      <c r="C1314" s="335" t="s">
        <v>895</v>
      </c>
      <c r="D1314" s="336">
        <v>49500</v>
      </c>
      <c r="E1314" s="335" t="s">
        <v>896</v>
      </c>
      <c r="F1314" s="335" t="s">
        <v>868</v>
      </c>
      <c r="G1314" s="335" t="s">
        <v>861</v>
      </c>
      <c r="H1314" s="335">
        <v>5</v>
      </c>
    </row>
    <row r="1315" spans="1:8">
      <c r="A1315" s="335" t="s">
        <v>2324</v>
      </c>
      <c r="B1315" s="335">
        <v>6600</v>
      </c>
      <c r="C1315" s="335" t="s">
        <v>895</v>
      </c>
      <c r="D1315" s="336">
        <v>6600</v>
      </c>
      <c r="E1315" s="335" t="s">
        <v>932</v>
      </c>
      <c r="F1315" s="335" t="s">
        <v>862</v>
      </c>
      <c r="G1315" s="335" t="s">
        <v>864</v>
      </c>
      <c r="H1315" s="335">
        <v>7</v>
      </c>
    </row>
    <row r="1316" spans="1:8">
      <c r="A1316" s="335" t="s">
        <v>2325</v>
      </c>
      <c r="B1316" s="335">
        <v>70000</v>
      </c>
      <c r="C1316" s="335" t="s">
        <v>951</v>
      </c>
      <c r="D1316" s="336">
        <v>110332.47904470989</v>
      </c>
      <c r="E1316" s="335" t="s">
        <v>955</v>
      </c>
      <c r="F1316" s="335" t="s">
        <v>865</v>
      </c>
      <c r="G1316" s="335" t="s">
        <v>867</v>
      </c>
      <c r="H1316" s="335">
        <v>15</v>
      </c>
    </row>
    <row r="1317" spans="1:8">
      <c r="A1317" s="335" t="s">
        <v>2326</v>
      </c>
      <c r="B1317" s="335">
        <v>30000</v>
      </c>
      <c r="C1317" s="335" t="s">
        <v>951</v>
      </c>
      <c r="D1317" s="336">
        <v>47285.348162018527</v>
      </c>
      <c r="E1317" s="335" t="s">
        <v>896</v>
      </c>
      <c r="F1317" s="335" t="s">
        <v>865</v>
      </c>
      <c r="G1317" s="335" t="s">
        <v>867</v>
      </c>
      <c r="H1317" s="335">
        <v>6</v>
      </c>
    </row>
    <row r="1318" spans="1:8">
      <c r="A1318" s="335" t="s">
        <v>2327</v>
      </c>
      <c r="B1318" s="335">
        <v>5300</v>
      </c>
      <c r="C1318" s="335" t="s">
        <v>895</v>
      </c>
      <c r="D1318" s="336">
        <v>5300</v>
      </c>
      <c r="E1318" s="335" t="s">
        <v>909</v>
      </c>
      <c r="F1318" s="335" t="s">
        <v>902</v>
      </c>
      <c r="G1318" s="335" t="s">
        <v>864</v>
      </c>
      <c r="H1318" s="335">
        <v>5</v>
      </c>
    </row>
    <row r="1319" spans="1:8">
      <c r="A1319" s="335" t="s">
        <v>2328</v>
      </c>
      <c r="B1319" s="335">
        <v>34500</v>
      </c>
      <c r="C1319" s="335" t="s">
        <v>908</v>
      </c>
      <c r="D1319" s="336">
        <v>43828.780645210471</v>
      </c>
      <c r="E1319" s="335" t="s">
        <v>896</v>
      </c>
      <c r="F1319" s="335" t="s">
        <v>972</v>
      </c>
      <c r="G1319" s="335" t="s">
        <v>867</v>
      </c>
      <c r="H1319" s="335">
        <v>15</v>
      </c>
    </row>
    <row r="1320" spans="1:8">
      <c r="A1320" s="335" t="s">
        <v>2329</v>
      </c>
      <c r="B1320" s="335">
        <v>80000</v>
      </c>
      <c r="C1320" s="335" t="s">
        <v>895</v>
      </c>
      <c r="D1320" s="336">
        <v>80000</v>
      </c>
      <c r="E1320" s="335" t="s">
        <v>896</v>
      </c>
      <c r="F1320" s="335" t="s">
        <v>868</v>
      </c>
      <c r="G1320" s="335" t="s">
        <v>861</v>
      </c>
      <c r="H1320" s="335">
        <v>14</v>
      </c>
    </row>
    <row r="1321" spans="1:8">
      <c r="A1321" s="335" t="s">
        <v>2330</v>
      </c>
      <c r="B1321" s="335">
        <v>9067</v>
      </c>
      <c r="C1321" s="335" t="s">
        <v>908</v>
      </c>
      <c r="D1321" s="336">
        <v>11518.711713336908</v>
      </c>
      <c r="E1321" s="335" t="s">
        <v>896</v>
      </c>
      <c r="F1321" s="335" t="s">
        <v>923</v>
      </c>
      <c r="G1321" s="335" t="s">
        <v>867</v>
      </c>
      <c r="H1321" s="335">
        <v>3</v>
      </c>
    </row>
    <row r="1322" spans="1:8">
      <c r="A1322" s="335" t="s">
        <v>2331</v>
      </c>
      <c r="B1322" s="335">
        <v>150000</v>
      </c>
      <c r="C1322" s="335" t="s">
        <v>961</v>
      </c>
      <c r="D1322" s="336">
        <v>152986.44846039536</v>
      </c>
      <c r="E1322" s="335" t="s">
        <v>896</v>
      </c>
      <c r="F1322" s="335" t="s">
        <v>857</v>
      </c>
      <c r="G1322" s="335" t="s">
        <v>870</v>
      </c>
      <c r="H1322" s="335">
        <v>6</v>
      </c>
    </row>
    <row r="1323" spans="1:8">
      <c r="A1323" s="335" t="s">
        <v>2332</v>
      </c>
      <c r="B1323" s="335">
        <v>125000</v>
      </c>
      <c r="C1323" s="335" t="s">
        <v>895</v>
      </c>
      <c r="D1323" s="336">
        <v>125000</v>
      </c>
      <c r="E1323" s="335" t="s">
        <v>909</v>
      </c>
      <c r="F1323" s="335" t="s">
        <v>868</v>
      </c>
      <c r="G1323" s="335" t="s">
        <v>861</v>
      </c>
      <c r="H1323" s="335">
        <v>2</v>
      </c>
    </row>
    <row r="1324" spans="1:8">
      <c r="A1324" s="335" t="s">
        <v>2333</v>
      </c>
      <c r="B1324" s="335">
        <v>100000</v>
      </c>
      <c r="C1324" s="335" t="s">
        <v>961</v>
      </c>
      <c r="D1324" s="336">
        <v>101990.96564026357</v>
      </c>
      <c r="E1324" s="335" t="s">
        <v>955</v>
      </c>
      <c r="F1324" s="335" t="s">
        <v>857</v>
      </c>
      <c r="G1324" s="335" t="s">
        <v>870</v>
      </c>
      <c r="H1324" s="335">
        <v>30</v>
      </c>
    </row>
    <row r="1325" spans="1:8">
      <c r="A1325" s="335" t="s">
        <v>2334</v>
      </c>
      <c r="B1325" s="335">
        <v>105000</v>
      </c>
      <c r="C1325" s="335" t="s">
        <v>895</v>
      </c>
      <c r="D1325" s="336">
        <v>105000</v>
      </c>
      <c r="E1325" s="335" t="s">
        <v>1434</v>
      </c>
      <c r="F1325" s="335" t="s">
        <v>868</v>
      </c>
      <c r="G1325" s="335" t="s">
        <v>861</v>
      </c>
      <c r="H1325" s="335">
        <v>15</v>
      </c>
    </row>
    <row r="1326" spans="1:8">
      <c r="A1326" s="335" t="s">
        <v>2335</v>
      </c>
      <c r="B1326" s="335">
        <v>40000</v>
      </c>
      <c r="C1326" s="335" t="s">
        <v>908</v>
      </c>
      <c r="D1326" s="336">
        <v>50815.977559664309</v>
      </c>
      <c r="E1326" s="335" t="s">
        <v>909</v>
      </c>
      <c r="F1326" s="335" t="s">
        <v>2336</v>
      </c>
      <c r="G1326" s="335" t="s">
        <v>867</v>
      </c>
      <c r="H1326" s="335">
        <v>20</v>
      </c>
    </row>
    <row r="1327" spans="1:8">
      <c r="A1327" s="335" t="s">
        <v>2337</v>
      </c>
      <c r="B1327" s="335">
        <v>75000</v>
      </c>
      <c r="C1327" s="335" t="s">
        <v>895</v>
      </c>
      <c r="D1327" s="336">
        <v>75000</v>
      </c>
      <c r="E1327" s="335" t="s">
        <v>896</v>
      </c>
      <c r="F1327" s="335" t="s">
        <v>868</v>
      </c>
      <c r="G1327" s="335" t="s">
        <v>861</v>
      </c>
      <c r="H1327" s="335">
        <v>7</v>
      </c>
    </row>
    <row r="1328" spans="1:8">
      <c r="A1328" s="335" t="s">
        <v>2338</v>
      </c>
      <c r="B1328" s="335">
        <v>250000</v>
      </c>
      <c r="C1328" s="335" t="s">
        <v>925</v>
      </c>
      <c r="D1328" s="336">
        <v>4451.9791718606421</v>
      </c>
      <c r="E1328" s="335" t="s">
        <v>896</v>
      </c>
      <c r="F1328" s="335" t="s">
        <v>862</v>
      </c>
      <c r="G1328" s="335" t="s">
        <v>864</v>
      </c>
      <c r="H1328" s="335">
        <v>8</v>
      </c>
    </row>
    <row r="1329" spans="1:8">
      <c r="A1329" s="335" t="s">
        <v>2339</v>
      </c>
      <c r="B1329" s="335">
        <v>110000</v>
      </c>
      <c r="C1329" s="335" t="s">
        <v>895</v>
      </c>
      <c r="D1329" s="336">
        <v>110000</v>
      </c>
      <c r="E1329" s="335" t="s">
        <v>896</v>
      </c>
      <c r="F1329" s="335" t="s">
        <v>868</v>
      </c>
      <c r="G1329" s="335" t="s">
        <v>861</v>
      </c>
      <c r="H1329" s="335">
        <v>10</v>
      </c>
    </row>
    <row r="1330" spans="1:8">
      <c r="A1330" s="335" t="s">
        <v>2340</v>
      </c>
      <c r="B1330" s="335">
        <v>27000</v>
      </c>
      <c r="C1330" s="335" t="s">
        <v>951</v>
      </c>
      <c r="D1330" s="336">
        <v>42556.81334581667</v>
      </c>
      <c r="E1330" s="335" t="s">
        <v>904</v>
      </c>
      <c r="F1330" s="335" t="s">
        <v>865</v>
      </c>
      <c r="G1330" s="335" t="s">
        <v>867</v>
      </c>
      <c r="H1330" s="335">
        <v>1</v>
      </c>
    </row>
    <row r="1331" spans="1:8">
      <c r="A1331" s="335" t="s">
        <v>2341</v>
      </c>
      <c r="B1331" s="335">
        <v>450000</v>
      </c>
      <c r="C1331" s="335" t="s">
        <v>925</v>
      </c>
      <c r="D1331" s="336">
        <v>8013.5625093491553</v>
      </c>
      <c r="E1331" s="335" t="s">
        <v>904</v>
      </c>
      <c r="F1331" s="335" t="s">
        <v>862</v>
      </c>
      <c r="G1331" s="335" t="s">
        <v>864</v>
      </c>
      <c r="H1331" s="335">
        <v>7</v>
      </c>
    </row>
    <row r="1332" spans="1:8">
      <c r="A1332" s="335" t="s">
        <v>2342</v>
      </c>
      <c r="B1332" s="335">
        <v>125000</v>
      </c>
      <c r="C1332" s="335" t="s">
        <v>895</v>
      </c>
      <c r="D1332" s="336">
        <v>125000</v>
      </c>
      <c r="E1332" s="335" t="s">
        <v>909</v>
      </c>
      <c r="F1332" s="335" t="s">
        <v>868</v>
      </c>
      <c r="G1332" s="335" t="s">
        <v>861</v>
      </c>
      <c r="H1332" s="335">
        <v>25</v>
      </c>
    </row>
    <row r="1333" spans="1:8">
      <c r="A1333" s="335" t="s">
        <v>2343</v>
      </c>
      <c r="B1333" s="335">
        <v>60000</v>
      </c>
      <c r="C1333" s="335" t="s">
        <v>895</v>
      </c>
      <c r="D1333" s="336">
        <v>60000</v>
      </c>
      <c r="E1333" s="335" t="s">
        <v>896</v>
      </c>
      <c r="F1333" s="335" t="s">
        <v>868</v>
      </c>
      <c r="G1333" s="335" t="s">
        <v>861</v>
      </c>
      <c r="H1333" s="335">
        <v>12</v>
      </c>
    </row>
    <row r="1334" spans="1:8">
      <c r="A1334" s="335" t="s">
        <v>2344</v>
      </c>
      <c r="B1334" s="335">
        <v>2210000</v>
      </c>
      <c r="C1334" s="335" t="s">
        <v>925</v>
      </c>
      <c r="D1334" s="336">
        <v>39355.495879248076</v>
      </c>
      <c r="E1334" s="335" t="s">
        <v>896</v>
      </c>
      <c r="F1334" s="335" t="s">
        <v>862</v>
      </c>
      <c r="G1334" s="335" t="s">
        <v>864</v>
      </c>
      <c r="H1334" s="335">
        <v>6</v>
      </c>
    </row>
    <row r="1335" spans="1:8">
      <c r="A1335" s="335" t="s">
        <v>2345</v>
      </c>
      <c r="B1335" s="335">
        <v>45000</v>
      </c>
      <c r="C1335" s="335" t="s">
        <v>908</v>
      </c>
      <c r="D1335" s="336">
        <v>57167.974754622352</v>
      </c>
      <c r="E1335" s="335" t="s">
        <v>898</v>
      </c>
      <c r="F1335" s="335" t="s">
        <v>910</v>
      </c>
      <c r="G1335" s="335" t="s">
        <v>867</v>
      </c>
      <c r="H1335" s="335">
        <v>12</v>
      </c>
    </row>
    <row r="1336" spans="1:8">
      <c r="A1336" s="335" t="s">
        <v>2346</v>
      </c>
      <c r="B1336" s="335">
        <v>4000000</v>
      </c>
      <c r="C1336" s="335" t="s">
        <v>2347</v>
      </c>
      <c r="D1336" s="336">
        <v>50694.322109187968</v>
      </c>
      <c r="E1336" s="335" t="s">
        <v>896</v>
      </c>
      <c r="F1336" s="335" t="s">
        <v>1509</v>
      </c>
      <c r="G1336" s="335" t="s">
        <v>864</v>
      </c>
      <c r="H1336" s="335">
        <v>8</v>
      </c>
    </row>
    <row r="1337" spans="1:8">
      <c r="A1337" s="335" t="s">
        <v>2348</v>
      </c>
      <c r="B1337" s="335">
        <v>57500</v>
      </c>
      <c r="C1337" s="335" t="s">
        <v>895</v>
      </c>
      <c r="D1337" s="336">
        <v>57500</v>
      </c>
      <c r="E1337" s="335" t="s">
        <v>909</v>
      </c>
      <c r="F1337" s="335" t="s">
        <v>868</v>
      </c>
      <c r="G1337" s="335" t="s">
        <v>861</v>
      </c>
      <c r="H1337" s="335">
        <v>30</v>
      </c>
    </row>
    <row r="1338" spans="1:8">
      <c r="A1338" s="335" t="s">
        <v>2349</v>
      </c>
      <c r="B1338" s="335">
        <v>62000</v>
      </c>
      <c r="C1338" s="335" t="s">
        <v>908</v>
      </c>
      <c r="D1338" s="336">
        <v>78764.765217479682</v>
      </c>
      <c r="E1338" s="335" t="s">
        <v>898</v>
      </c>
      <c r="F1338" s="335" t="s">
        <v>972</v>
      </c>
      <c r="G1338" s="335" t="s">
        <v>867</v>
      </c>
      <c r="H1338" s="335">
        <v>15</v>
      </c>
    </row>
    <row r="1339" spans="1:8">
      <c r="A1339" s="335" t="s">
        <v>2350</v>
      </c>
      <c r="B1339" s="335">
        <v>80000</v>
      </c>
      <c r="C1339" s="335" t="s">
        <v>895</v>
      </c>
      <c r="D1339" s="336">
        <v>80000</v>
      </c>
      <c r="E1339" s="335" t="s">
        <v>909</v>
      </c>
      <c r="F1339" s="335" t="s">
        <v>868</v>
      </c>
      <c r="G1339" s="335" t="s">
        <v>861</v>
      </c>
      <c r="H1339" s="335">
        <v>10</v>
      </c>
    </row>
    <row r="1340" spans="1:8">
      <c r="A1340" s="335" t="s">
        <v>2351</v>
      </c>
      <c r="B1340" s="335">
        <v>45000</v>
      </c>
      <c r="C1340" s="335" t="s">
        <v>951</v>
      </c>
      <c r="D1340" s="336">
        <v>70928.022243027779</v>
      </c>
      <c r="E1340" s="335" t="s">
        <v>909</v>
      </c>
      <c r="F1340" s="335" t="s">
        <v>865</v>
      </c>
      <c r="G1340" s="335" t="s">
        <v>867</v>
      </c>
      <c r="H1340" s="335">
        <v>15</v>
      </c>
    </row>
    <row r="1341" spans="1:8">
      <c r="A1341" s="335" t="s">
        <v>2352</v>
      </c>
      <c r="B1341" s="335">
        <v>33000</v>
      </c>
      <c r="C1341" s="335" t="s">
        <v>895</v>
      </c>
      <c r="D1341" s="336">
        <v>33000</v>
      </c>
      <c r="E1341" s="335" t="s">
        <v>898</v>
      </c>
      <c r="F1341" s="335" t="s">
        <v>868</v>
      </c>
      <c r="G1341" s="335" t="s">
        <v>861</v>
      </c>
      <c r="H1341" s="335">
        <v>3</v>
      </c>
    </row>
    <row r="1342" spans="1:8">
      <c r="A1342" s="335" t="s">
        <v>2353</v>
      </c>
      <c r="B1342" s="335">
        <v>100000</v>
      </c>
      <c r="C1342" s="335" t="s">
        <v>895</v>
      </c>
      <c r="D1342" s="336">
        <v>100000</v>
      </c>
      <c r="E1342" s="335" t="s">
        <v>896</v>
      </c>
      <c r="F1342" s="335" t="s">
        <v>868</v>
      </c>
      <c r="G1342" s="335" t="s">
        <v>861</v>
      </c>
      <c r="H1342" s="335">
        <v>1</v>
      </c>
    </row>
    <row r="1343" spans="1:8">
      <c r="A1343" s="335" t="s">
        <v>2354</v>
      </c>
      <c r="B1343" s="335">
        <v>60000</v>
      </c>
      <c r="C1343" s="335" t="s">
        <v>895</v>
      </c>
      <c r="D1343" s="336">
        <v>60000</v>
      </c>
      <c r="E1343" s="335" t="s">
        <v>909</v>
      </c>
      <c r="F1343" s="335" t="s">
        <v>868</v>
      </c>
      <c r="G1343" s="335" t="s">
        <v>861</v>
      </c>
      <c r="H1343" s="335">
        <v>20</v>
      </c>
    </row>
    <row r="1344" spans="1:8">
      <c r="A1344" s="335" t="s">
        <v>2355</v>
      </c>
      <c r="B1344" s="335">
        <v>95000</v>
      </c>
      <c r="C1344" s="335" t="s">
        <v>895</v>
      </c>
      <c r="D1344" s="336">
        <v>95000</v>
      </c>
      <c r="E1344" s="335" t="s">
        <v>896</v>
      </c>
      <c r="F1344" s="335" t="s">
        <v>868</v>
      </c>
      <c r="G1344" s="335" t="s">
        <v>861</v>
      </c>
      <c r="H1344" s="335">
        <v>7</v>
      </c>
    </row>
    <row r="1345" spans="1:8">
      <c r="A1345" s="335" t="s">
        <v>2356</v>
      </c>
      <c r="B1345" s="335">
        <v>24000</v>
      </c>
      <c r="C1345" s="335" t="s">
        <v>895</v>
      </c>
      <c r="D1345" s="336">
        <v>24000</v>
      </c>
      <c r="E1345" s="335" t="s">
        <v>896</v>
      </c>
      <c r="F1345" s="335" t="s">
        <v>868</v>
      </c>
      <c r="G1345" s="335" t="s">
        <v>861</v>
      </c>
      <c r="H1345" s="335">
        <v>33</v>
      </c>
    </row>
    <row r="1346" spans="1:8">
      <c r="A1346" s="335" t="s">
        <v>2357</v>
      </c>
      <c r="B1346" s="335">
        <v>50000</v>
      </c>
      <c r="C1346" s="335" t="s">
        <v>895</v>
      </c>
      <c r="D1346" s="336">
        <v>50000</v>
      </c>
      <c r="E1346" s="335" t="s">
        <v>904</v>
      </c>
      <c r="F1346" s="335" t="s">
        <v>868</v>
      </c>
      <c r="G1346" s="335" t="s">
        <v>861</v>
      </c>
      <c r="H1346" s="335">
        <v>1</v>
      </c>
    </row>
    <row r="1347" spans="1:8">
      <c r="A1347" s="335" t="s">
        <v>2358</v>
      </c>
      <c r="B1347" s="335">
        <v>103000</v>
      </c>
      <c r="C1347" s="335" t="s">
        <v>895</v>
      </c>
      <c r="D1347" s="336">
        <v>103000</v>
      </c>
      <c r="E1347" s="335" t="s">
        <v>898</v>
      </c>
      <c r="F1347" s="335" t="s">
        <v>868</v>
      </c>
      <c r="G1347" s="335" t="s">
        <v>861</v>
      </c>
      <c r="H1347" s="335">
        <v>22</v>
      </c>
    </row>
    <row r="1348" spans="1:8">
      <c r="A1348" s="335" t="s">
        <v>2359</v>
      </c>
      <c r="B1348" s="335">
        <v>36000</v>
      </c>
      <c r="C1348" s="335" t="s">
        <v>895</v>
      </c>
      <c r="D1348" s="336">
        <v>36000</v>
      </c>
      <c r="E1348" s="335" t="s">
        <v>920</v>
      </c>
      <c r="F1348" s="335" t="s">
        <v>868</v>
      </c>
      <c r="G1348" s="335" t="s">
        <v>861</v>
      </c>
      <c r="H1348" s="335">
        <v>8</v>
      </c>
    </row>
    <row r="1349" spans="1:8">
      <c r="A1349" s="335" t="s">
        <v>2360</v>
      </c>
      <c r="B1349" s="335">
        <v>85000</v>
      </c>
      <c r="C1349" s="335" t="s">
        <v>895</v>
      </c>
      <c r="D1349" s="336">
        <v>85000</v>
      </c>
      <c r="E1349" s="335" t="s">
        <v>896</v>
      </c>
      <c r="F1349" s="335" t="s">
        <v>868</v>
      </c>
      <c r="G1349" s="335" t="s">
        <v>861</v>
      </c>
      <c r="H1349" s="335">
        <v>17</v>
      </c>
    </row>
    <row r="1350" spans="1:8">
      <c r="A1350" s="335" t="s">
        <v>2361</v>
      </c>
      <c r="B1350" s="335">
        <v>100000</v>
      </c>
      <c r="C1350" s="335" t="s">
        <v>895</v>
      </c>
      <c r="D1350" s="336">
        <v>100000</v>
      </c>
      <c r="E1350" s="335" t="s">
        <v>1434</v>
      </c>
      <c r="F1350" s="335" t="s">
        <v>1303</v>
      </c>
      <c r="G1350" s="335" t="s">
        <v>867</v>
      </c>
      <c r="H1350" s="335">
        <v>20</v>
      </c>
    </row>
    <row r="1351" spans="1:8">
      <c r="A1351" s="335" t="s">
        <v>2362</v>
      </c>
      <c r="B1351" s="335">
        <v>83000</v>
      </c>
      <c r="C1351" s="335" t="s">
        <v>895</v>
      </c>
      <c r="D1351" s="336">
        <v>83000</v>
      </c>
      <c r="E1351" s="335" t="s">
        <v>896</v>
      </c>
      <c r="F1351" s="335" t="s">
        <v>859</v>
      </c>
      <c r="G1351" s="335" t="s">
        <v>861</v>
      </c>
      <c r="H1351" s="335">
        <v>12</v>
      </c>
    </row>
    <row r="1352" spans="1:8">
      <c r="A1352" s="335" t="s">
        <v>2363</v>
      </c>
      <c r="B1352" s="335">
        <v>85000</v>
      </c>
      <c r="C1352" s="335" t="s">
        <v>895</v>
      </c>
      <c r="D1352" s="336">
        <v>85000</v>
      </c>
      <c r="E1352" s="335" t="s">
        <v>904</v>
      </c>
      <c r="F1352" s="335" t="s">
        <v>868</v>
      </c>
      <c r="G1352" s="335" t="s">
        <v>861</v>
      </c>
      <c r="H1352" s="335">
        <v>25</v>
      </c>
    </row>
    <row r="1353" spans="1:8">
      <c r="A1353" s="335" t="s">
        <v>2364</v>
      </c>
      <c r="B1353" s="335">
        <v>120000</v>
      </c>
      <c r="C1353" s="335" t="s">
        <v>895</v>
      </c>
      <c r="D1353" s="336">
        <v>120000</v>
      </c>
      <c r="E1353" s="335" t="s">
        <v>909</v>
      </c>
      <c r="F1353" s="335" t="s">
        <v>868</v>
      </c>
      <c r="G1353" s="335" t="s">
        <v>861</v>
      </c>
      <c r="H1353" s="335">
        <v>5</v>
      </c>
    </row>
    <row r="1354" spans="1:8">
      <c r="A1354" s="335" t="s">
        <v>2365</v>
      </c>
      <c r="B1354" s="335">
        <v>69960</v>
      </c>
      <c r="C1354" s="335" t="s">
        <v>895</v>
      </c>
      <c r="D1354" s="336">
        <v>69960</v>
      </c>
      <c r="E1354" s="335" t="s">
        <v>904</v>
      </c>
      <c r="F1354" s="335" t="s">
        <v>868</v>
      </c>
      <c r="G1354" s="335" t="s">
        <v>861</v>
      </c>
      <c r="H1354" s="335">
        <v>22</v>
      </c>
    </row>
    <row r="1355" spans="1:8">
      <c r="A1355" s="335" t="s">
        <v>2366</v>
      </c>
      <c r="B1355" s="335">
        <v>97000</v>
      </c>
      <c r="C1355" s="335" t="s">
        <v>895</v>
      </c>
      <c r="D1355" s="336">
        <v>97000</v>
      </c>
      <c r="E1355" s="335" t="s">
        <v>909</v>
      </c>
      <c r="F1355" s="335" t="s">
        <v>868</v>
      </c>
      <c r="G1355" s="335" t="s">
        <v>861</v>
      </c>
      <c r="H1355" s="335">
        <v>14</v>
      </c>
    </row>
    <row r="1356" spans="1:8">
      <c r="A1356" s="335" t="s">
        <v>2367</v>
      </c>
      <c r="B1356" s="335">
        <v>60000</v>
      </c>
      <c r="C1356" s="335" t="s">
        <v>951</v>
      </c>
      <c r="D1356" s="336">
        <v>94570.696324037053</v>
      </c>
      <c r="E1356" s="335" t="s">
        <v>896</v>
      </c>
      <c r="F1356" s="335" t="s">
        <v>865</v>
      </c>
      <c r="G1356" s="335" t="s">
        <v>867</v>
      </c>
      <c r="H1356" s="335">
        <v>7</v>
      </c>
    </row>
    <row r="1357" spans="1:8">
      <c r="A1357" s="335" t="s">
        <v>2368</v>
      </c>
      <c r="B1357" s="335">
        <v>39000</v>
      </c>
      <c r="C1357" s="335" t="s">
        <v>895</v>
      </c>
      <c r="D1357" s="336">
        <v>39000</v>
      </c>
      <c r="E1357" s="335" t="s">
        <v>909</v>
      </c>
      <c r="F1357" s="335" t="s">
        <v>933</v>
      </c>
      <c r="G1357" s="335" t="s">
        <v>403</v>
      </c>
      <c r="H1357" s="335">
        <v>6</v>
      </c>
    </row>
    <row r="1358" spans="1:8">
      <c r="A1358" s="335" t="s">
        <v>2369</v>
      </c>
      <c r="B1358" s="335">
        <v>250000</v>
      </c>
      <c r="C1358" s="335" t="s">
        <v>925</v>
      </c>
      <c r="D1358" s="336">
        <v>4451.9791718606421</v>
      </c>
      <c r="E1358" s="335" t="s">
        <v>909</v>
      </c>
      <c r="F1358" s="335" t="s">
        <v>862</v>
      </c>
      <c r="G1358" s="335" t="s">
        <v>864</v>
      </c>
      <c r="H1358" s="335">
        <v>15</v>
      </c>
    </row>
    <row r="1359" spans="1:8">
      <c r="A1359" s="335" t="s">
        <v>2370</v>
      </c>
      <c r="B1359" s="335">
        <v>62000</v>
      </c>
      <c r="C1359" s="335" t="s">
        <v>895</v>
      </c>
      <c r="D1359" s="336">
        <v>62000</v>
      </c>
      <c r="E1359" s="335" t="s">
        <v>920</v>
      </c>
      <c r="F1359" s="335" t="s">
        <v>868</v>
      </c>
      <c r="G1359" s="335" t="s">
        <v>861</v>
      </c>
      <c r="H1359" s="335">
        <v>25</v>
      </c>
    </row>
    <row r="1360" spans="1:8">
      <c r="A1360" s="335" t="s">
        <v>2371</v>
      </c>
      <c r="B1360" s="335">
        <v>44000</v>
      </c>
      <c r="C1360" s="335" t="s">
        <v>895</v>
      </c>
      <c r="D1360" s="336">
        <v>44000</v>
      </c>
      <c r="E1360" s="335" t="s">
        <v>904</v>
      </c>
      <c r="F1360" s="335" t="s">
        <v>868</v>
      </c>
      <c r="G1360" s="335" t="s">
        <v>861</v>
      </c>
      <c r="H1360" s="335">
        <v>15</v>
      </c>
    </row>
    <row r="1361" spans="1:8">
      <c r="A1361" s="335" t="s">
        <v>2372</v>
      </c>
      <c r="B1361" s="335">
        <v>150000</v>
      </c>
      <c r="C1361" s="335" t="s">
        <v>895</v>
      </c>
      <c r="D1361" s="336">
        <v>150000</v>
      </c>
      <c r="E1361" s="335" t="s">
        <v>909</v>
      </c>
      <c r="F1361" s="335" t="s">
        <v>868</v>
      </c>
      <c r="G1361" s="335" t="s">
        <v>861</v>
      </c>
      <c r="H1361" s="335">
        <v>30</v>
      </c>
    </row>
    <row r="1362" spans="1:8">
      <c r="A1362" s="335" t="s">
        <v>2373</v>
      </c>
      <c r="B1362" s="335">
        <v>180000</v>
      </c>
      <c r="C1362" s="335" t="s">
        <v>908</v>
      </c>
      <c r="D1362" s="336">
        <v>228671.89901848941</v>
      </c>
      <c r="E1362" s="335" t="s">
        <v>898</v>
      </c>
      <c r="F1362" s="335" t="s">
        <v>867</v>
      </c>
      <c r="G1362" s="335" t="s">
        <v>867</v>
      </c>
      <c r="H1362" s="335">
        <v>15</v>
      </c>
    </row>
    <row r="1363" spans="1:8">
      <c r="A1363" s="335" t="s">
        <v>2374</v>
      </c>
      <c r="B1363" s="335">
        <v>73500</v>
      </c>
      <c r="C1363" s="335" t="s">
        <v>895</v>
      </c>
      <c r="D1363" s="336">
        <v>73500</v>
      </c>
      <c r="E1363" s="335" t="s">
        <v>896</v>
      </c>
      <c r="F1363" s="335" t="s">
        <v>868</v>
      </c>
      <c r="G1363" s="335" t="s">
        <v>861</v>
      </c>
      <c r="H1363" s="335">
        <v>6</v>
      </c>
    </row>
    <row r="1364" spans="1:8">
      <c r="A1364" s="335" t="s">
        <v>2375</v>
      </c>
      <c r="B1364" s="335">
        <v>77500</v>
      </c>
      <c r="C1364" s="335" t="s">
        <v>895</v>
      </c>
      <c r="D1364" s="336">
        <v>77500</v>
      </c>
      <c r="E1364" s="335" t="s">
        <v>896</v>
      </c>
      <c r="F1364" s="335" t="s">
        <v>868</v>
      </c>
      <c r="G1364" s="335" t="s">
        <v>861</v>
      </c>
      <c r="H1364" s="335">
        <v>7</v>
      </c>
    </row>
    <row r="1365" spans="1:8">
      <c r="A1365" s="335" t="s">
        <v>2376</v>
      </c>
      <c r="B1365" s="335">
        <v>60800</v>
      </c>
      <c r="C1365" s="335" t="s">
        <v>895</v>
      </c>
      <c r="D1365" s="336">
        <v>60800</v>
      </c>
      <c r="E1365" s="335" t="s">
        <v>896</v>
      </c>
      <c r="F1365" s="335" t="s">
        <v>868</v>
      </c>
      <c r="G1365" s="335" t="s">
        <v>861</v>
      </c>
      <c r="H1365" s="335">
        <v>10</v>
      </c>
    </row>
    <row r="1366" spans="1:8">
      <c r="A1366" s="335" t="s">
        <v>2377</v>
      </c>
      <c r="B1366" s="335">
        <v>136000</v>
      </c>
      <c r="C1366" s="335" t="s">
        <v>895</v>
      </c>
      <c r="D1366" s="336">
        <v>136000</v>
      </c>
      <c r="E1366" s="335" t="s">
        <v>909</v>
      </c>
      <c r="F1366" s="335" t="s">
        <v>868</v>
      </c>
      <c r="G1366" s="335" t="s">
        <v>861</v>
      </c>
      <c r="H1366" s="335">
        <v>10</v>
      </c>
    </row>
    <row r="1367" spans="1:8">
      <c r="A1367" s="335" t="s">
        <v>2378</v>
      </c>
      <c r="B1367" s="335">
        <v>20000</v>
      </c>
      <c r="C1367" s="335" t="s">
        <v>895</v>
      </c>
      <c r="D1367" s="336">
        <v>20000</v>
      </c>
      <c r="E1367" s="335" t="s">
        <v>920</v>
      </c>
      <c r="F1367" s="335" t="s">
        <v>862</v>
      </c>
      <c r="G1367" s="335" t="s">
        <v>864</v>
      </c>
      <c r="H1367" s="335">
        <v>6</v>
      </c>
    </row>
    <row r="1368" spans="1:8">
      <c r="A1368" s="335" t="s">
        <v>2379</v>
      </c>
      <c r="B1368" s="335">
        <v>95000</v>
      </c>
      <c r="C1368" s="335" t="s">
        <v>895</v>
      </c>
      <c r="D1368" s="336">
        <v>95000</v>
      </c>
      <c r="E1368" s="335" t="s">
        <v>904</v>
      </c>
      <c r="F1368" s="335" t="s">
        <v>868</v>
      </c>
      <c r="G1368" s="335" t="s">
        <v>861</v>
      </c>
      <c r="H1368" s="335">
        <v>14</v>
      </c>
    </row>
    <row r="1369" spans="1:8">
      <c r="A1369" s="335" t="s">
        <v>2380</v>
      </c>
      <c r="B1369" s="335">
        <v>130000</v>
      </c>
      <c r="C1369" s="335" t="s">
        <v>895</v>
      </c>
      <c r="D1369" s="336">
        <v>130000</v>
      </c>
      <c r="E1369" s="335" t="s">
        <v>909</v>
      </c>
      <c r="F1369" s="335" t="s">
        <v>868</v>
      </c>
      <c r="G1369" s="335" t="s">
        <v>861</v>
      </c>
      <c r="H1369" s="335">
        <v>25</v>
      </c>
    </row>
    <row r="1370" spans="1:8">
      <c r="A1370" s="335" t="s">
        <v>2381</v>
      </c>
      <c r="B1370" s="335">
        <v>65000</v>
      </c>
      <c r="C1370" s="335" t="s">
        <v>895</v>
      </c>
      <c r="D1370" s="336">
        <v>65000</v>
      </c>
      <c r="E1370" s="335" t="s">
        <v>896</v>
      </c>
      <c r="F1370" s="335" t="s">
        <v>868</v>
      </c>
      <c r="G1370" s="335" t="s">
        <v>861</v>
      </c>
      <c r="H1370" s="335">
        <v>10</v>
      </c>
    </row>
    <row r="1371" spans="1:8">
      <c r="A1371" s="335" t="s">
        <v>2382</v>
      </c>
      <c r="B1371" s="335">
        <v>80000</v>
      </c>
      <c r="C1371" s="335" t="s">
        <v>895</v>
      </c>
      <c r="D1371" s="336">
        <v>80000</v>
      </c>
      <c r="E1371" s="335" t="s">
        <v>955</v>
      </c>
      <c r="F1371" s="335" t="s">
        <v>868</v>
      </c>
      <c r="G1371" s="335" t="s">
        <v>861</v>
      </c>
      <c r="H1371" s="335">
        <v>8</v>
      </c>
    </row>
    <row r="1372" spans="1:8">
      <c r="A1372" s="335" t="s">
        <v>2383</v>
      </c>
      <c r="B1372" s="335">
        <v>37000</v>
      </c>
      <c r="C1372" s="335" t="s">
        <v>895</v>
      </c>
      <c r="D1372" s="336">
        <v>37000</v>
      </c>
      <c r="E1372" s="335" t="s">
        <v>932</v>
      </c>
      <c r="F1372" s="335" t="s">
        <v>868</v>
      </c>
      <c r="G1372" s="335" t="s">
        <v>861</v>
      </c>
      <c r="H1372" s="335">
        <v>30</v>
      </c>
    </row>
    <row r="1373" spans="1:8">
      <c r="A1373" s="335" t="s">
        <v>2384</v>
      </c>
      <c r="B1373" s="335">
        <v>40000</v>
      </c>
      <c r="C1373" s="335" t="s">
        <v>895</v>
      </c>
      <c r="D1373" s="336">
        <v>40000</v>
      </c>
      <c r="E1373" s="335" t="s">
        <v>909</v>
      </c>
      <c r="F1373" s="335" t="s">
        <v>868</v>
      </c>
      <c r="G1373" s="335" t="s">
        <v>861</v>
      </c>
      <c r="H1373" s="335">
        <v>8</v>
      </c>
    </row>
    <row r="1374" spans="1:8">
      <c r="A1374" s="335" t="s">
        <v>2385</v>
      </c>
      <c r="B1374" s="335">
        <v>49000</v>
      </c>
      <c r="C1374" s="335" t="s">
        <v>895</v>
      </c>
      <c r="D1374" s="336">
        <v>49000</v>
      </c>
      <c r="E1374" s="335" t="s">
        <v>896</v>
      </c>
      <c r="F1374" s="335" t="s">
        <v>868</v>
      </c>
      <c r="G1374" s="335" t="s">
        <v>861</v>
      </c>
      <c r="H1374" s="335">
        <v>10</v>
      </c>
    </row>
    <row r="1375" spans="1:8">
      <c r="A1375" s="335" t="s">
        <v>2386</v>
      </c>
      <c r="B1375" s="335">
        <v>65000</v>
      </c>
      <c r="C1375" s="335" t="s">
        <v>895</v>
      </c>
      <c r="D1375" s="336">
        <v>65000</v>
      </c>
      <c r="E1375" s="335" t="s">
        <v>896</v>
      </c>
      <c r="F1375" s="335" t="s">
        <v>868</v>
      </c>
      <c r="G1375" s="335" t="s">
        <v>861</v>
      </c>
      <c r="H1375" s="335">
        <v>14</v>
      </c>
    </row>
    <row r="1376" spans="1:8">
      <c r="A1376" s="335" t="s">
        <v>2387</v>
      </c>
      <c r="B1376" s="335">
        <v>55000</v>
      </c>
      <c r="C1376" s="335" t="s">
        <v>895</v>
      </c>
      <c r="D1376" s="336">
        <v>55000</v>
      </c>
      <c r="E1376" s="335" t="s">
        <v>896</v>
      </c>
      <c r="F1376" s="335" t="s">
        <v>868</v>
      </c>
      <c r="G1376" s="335" t="s">
        <v>861</v>
      </c>
      <c r="H1376" s="335">
        <v>1</v>
      </c>
    </row>
    <row r="1377" spans="1:8">
      <c r="A1377" s="335" t="s">
        <v>2388</v>
      </c>
      <c r="B1377" s="335">
        <v>40000</v>
      </c>
      <c r="C1377" s="335" t="s">
        <v>895</v>
      </c>
      <c r="D1377" s="336">
        <v>40000</v>
      </c>
      <c r="E1377" s="335" t="s">
        <v>909</v>
      </c>
      <c r="F1377" s="335" t="s">
        <v>868</v>
      </c>
      <c r="G1377" s="335" t="s">
        <v>861</v>
      </c>
      <c r="H1377" s="335">
        <v>1</v>
      </c>
    </row>
    <row r="1378" spans="1:8">
      <c r="A1378" s="335" t="s">
        <v>2389</v>
      </c>
      <c r="B1378" s="335">
        <v>60000</v>
      </c>
      <c r="C1378" s="335" t="s">
        <v>895</v>
      </c>
      <c r="D1378" s="336">
        <v>60000</v>
      </c>
      <c r="E1378" s="335" t="s">
        <v>896</v>
      </c>
      <c r="F1378" s="335" t="s">
        <v>868</v>
      </c>
      <c r="G1378" s="335" t="s">
        <v>861</v>
      </c>
      <c r="H1378" s="335">
        <v>15</v>
      </c>
    </row>
    <row r="1379" spans="1:8">
      <c r="A1379" s="335" t="s">
        <v>2390</v>
      </c>
      <c r="B1379" s="335">
        <v>36000</v>
      </c>
      <c r="C1379" s="335" t="s">
        <v>908</v>
      </c>
      <c r="D1379" s="336">
        <v>45734.379803697877</v>
      </c>
      <c r="E1379" s="335" t="s">
        <v>896</v>
      </c>
      <c r="F1379" s="335" t="s">
        <v>921</v>
      </c>
      <c r="G1379" s="335" t="s">
        <v>867</v>
      </c>
      <c r="H1379" s="335">
        <v>4</v>
      </c>
    </row>
    <row r="1380" spans="1:8">
      <c r="A1380" s="335" t="s">
        <v>2391</v>
      </c>
      <c r="B1380" s="335">
        <v>150000</v>
      </c>
      <c r="C1380" s="335" t="s">
        <v>895</v>
      </c>
      <c r="D1380" s="336">
        <v>150000</v>
      </c>
      <c r="E1380" s="335" t="s">
        <v>896</v>
      </c>
      <c r="F1380" s="335" t="s">
        <v>868</v>
      </c>
      <c r="G1380" s="335" t="s">
        <v>861</v>
      </c>
      <c r="H1380" s="335">
        <v>30</v>
      </c>
    </row>
    <row r="1381" spans="1:8">
      <c r="A1381" s="335" t="s">
        <v>2392</v>
      </c>
      <c r="B1381" s="335">
        <v>88000</v>
      </c>
      <c r="C1381" s="335" t="s">
        <v>895</v>
      </c>
      <c r="D1381" s="336">
        <v>88000</v>
      </c>
      <c r="E1381" s="335" t="s">
        <v>909</v>
      </c>
      <c r="F1381" s="335" t="s">
        <v>868</v>
      </c>
      <c r="G1381" s="335" t="s">
        <v>861</v>
      </c>
      <c r="H1381" s="335">
        <v>21</v>
      </c>
    </row>
    <row r="1382" spans="1:8">
      <c r="A1382" s="335" t="s">
        <v>2393</v>
      </c>
      <c r="B1382" s="335">
        <v>64500</v>
      </c>
      <c r="C1382" s="335" t="s">
        <v>895</v>
      </c>
      <c r="D1382" s="336">
        <v>64500</v>
      </c>
      <c r="E1382" s="335" t="s">
        <v>896</v>
      </c>
      <c r="F1382" s="335" t="s">
        <v>868</v>
      </c>
      <c r="G1382" s="335" t="s">
        <v>861</v>
      </c>
      <c r="H1382" s="335">
        <v>13</v>
      </c>
    </row>
    <row r="1383" spans="1:8">
      <c r="A1383" s="335" t="s">
        <v>2394</v>
      </c>
      <c r="B1383" s="335">
        <v>216000</v>
      </c>
      <c r="C1383" s="335" t="s">
        <v>2395</v>
      </c>
      <c r="D1383" s="336">
        <v>57600</v>
      </c>
      <c r="E1383" s="335" t="s">
        <v>904</v>
      </c>
      <c r="F1383" s="335" t="s">
        <v>1006</v>
      </c>
      <c r="G1383" s="335" t="s">
        <v>864</v>
      </c>
      <c r="H1383" s="335">
        <v>20</v>
      </c>
    </row>
    <row r="1384" spans="1:8">
      <c r="A1384" s="335" t="s">
        <v>2396</v>
      </c>
      <c r="B1384" s="335">
        <v>50000</v>
      </c>
      <c r="C1384" s="335" t="s">
        <v>895</v>
      </c>
      <c r="D1384" s="336">
        <v>50000</v>
      </c>
      <c r="E1384" s="335" t="s">
        <v>918</v>
      </c>
      <c r="F1384" s="335" t="s">
        <v>868</v>
      </c>
      <c r="G1384" s="335" t="s">
        <v>861</v>
      </c>
      <c r="H1384" s="335">
        <v>15</v>
      </c>
    </row>
    <row r="1385" spans="1:8">
      <c r="A1385" s="335" t="s">
        <v>2397</v>
      </c>
      <c r="B1385" s="335">
        <v>120000</v>
      </c>
      <c r="C1385" s="335" t="s">
        <v>895</v>
      </c>
      <c r="D1385" s="336">
        <v>120000</v>
      </c>
      <c r="E1385" s="335" t="s">
        <v>909</v>
      </c>
      <c r="F1385" s="335" t="s">
        <v>868</v>
      </c>
      <c r="G1385" s="335" t="s">
        <v>861</v>
      </c>
      <c r="H1385" s="335">
        <v>10</v>
      </c>
    </row>
    <row r="1386" spans="1:8">
      <c r="A1386" s="335" t="s">
        <v>2398</v>
      </c>
      <c r="B1386" s="335">
        <v>107000</v>
      </c>
      <c r="C1386" s="335" t="s">
        <v>895</v>
      </c>
      <c r="D1386" s="336">
        <v>107000</v>
      </c>
      <c r="E1386" s="335" t="s">
        <v>909</v>
      </c>
      <c r="F1386" s="335" t="s">
        <v>868</v>
      </c>
      <c r="G1386" s="335" t="s">
        <v>861</v>
      </c>
      <c r="H1386" s="335">
        <v>29</v>
      </c>
    </row>
    <row r="1387" spans="1:8">
      <c r="A1387" s="335" t="s">
        <v>2399</v>
      </c>
      <c r="B1387" s="335">
        <v>40000</v>
      </c>
      <c r="C1387" s="335" t="s">
        <v>895</v>
      </c>
      <c r="D1387" s="336">
        <v>40000</v>
      </c>
      <c r="E1387" s="335" t="s">
        <v>896</v>
      </c>
      <c r="F1387" s="335" t="s">
        <v>868</v>
      </c>
      <c r="G1387" s="335" t="s">
        <v>861</v>
      </c>
      <c r="H1387" s="335">
        <v>6</v>
      </c>
    </row>
    <row r="1388" spans="1:8">
      <c r="A1388" s="335" t="s">
        <v>2400</v>
      </c>
      <c r="B1388" s="335">
        <v>81000</v>
      </c>
      <c r="C1388" s="335" t="s">
        <v>895</v>
      </c>
      <c r="D1388" s="336">
        <v>81000</v>
      </c>
      <c r="E1388" s="335" t="s">
        <v>909</v>
      </c>
      <c r="F1388" s="335" t="s">
        <v>868</v>
      </c>
      <c r="G1388" s="335" t="s">
        <v>861</v>
      </c>
      <c r="H1388" s="335">
        <v>12</v>
      </c>
    </row>
    <row r="1389" spans="1:8">
      <c r="A1389" s="335" t="s">
        <v>2401</v>
      </c>
      <c r="B1389" s="335">
        <v>45000</v>
      </c>
      <c r="C1389" s="335" t="s">
        <v>895</v>
      </c>
      <c r="D1389" s="336">
        <v>45000</v>
      </c>
      <c r="E1389" s="335" t="s">
        <v>920</v>
      </c>
      <c r="F1389" s="335" t="s">
        <v>868</v>
      </c>
      <c r="G1389" s="335" t="s">
        <v>861</v>
      </c>
      <c r="H1389" s="335">
        <v>20</v>
      </c>
    </row>
    <row r="1390" spans="1:8">
      <c r="A1390" s="335" t="s">
        <v>2402</v>
      </c>
      <c r="B1390" s="335">
        <v>49000</v>
      </c>
      <c r="C1390" s="335" t="s">
        <v>895</v>
      </c>
      <c r="D1390" s="336">
        <v>49000</v>
      </c>
      <c r="E1390" s="335" t="s">
        <v>920</v>
      </c>
      <c r="F1390" s="335" t="s">
        <v>868</v>
      </c>
      <c r="G1390" s="335" t="s">
        <v>861</v>
      </c>
      <c r="H1390" s="335">
        <v>5</v>
      </c>
    </row>
    <row r="1391" spans="1:8">
      <c r="A1391" s="335" t="s">
        <v>2403</v>
      </c>
      <c r="B1391" s="335">
        <v>750000</v>
      </c>
      <c r="C1391" s="335" t="s">
        <v>925</v>
      </c>
      <c r="D1391" s="336">
        <v>13355.937515581925</v>
      </c>
      <c r="E1391" s="335" t="s">
        <v>1434</v>
      </c>
      <c r="F1391" s="335" t="s">
        <v>862</v>
      </c>
      <c r="G1391" s="335" t="s">
        <v>864</v>
      </c>
      <c r="H1391" s="335">
        <v>1</v>
      </c>
    </row>
    <row r="1392" spans="1:8">
      <c r="A1392" s="335" t="s">
        <v>2404</v>
      </c>
      <c r="B1392" s="335">
        <v>72000</v>
      </c>
      <c r="C1392" s="335" t="s">
        <v>895</v>
      </c>
      <c r="D1392" s="336">
        <v>72000</v>
      </c>
      <c r="E1392" s="335" t="s">
        <v>909</v>
      </c>
      <c r="F1392" s="335" t="s">
        <v>868</v>
      </c>
      <c r="G1392" s="335" t="s">
        <v>861</v>
      </c>
      <c r="H1392" s="335">
        <v>20</v>
      </c>
    </row>
    <row r="1393" spans="1:8">
      <c r="A1393" s="335" t="s">
        <v>2405</v>
      </c>
      <c r="B1393" s="335">
        <v>50000</v>
      </c>
      <c r="C1393" s="335" t="s">
        <v>895</v>
      </c>
      <c r="D1393" s="336">
        <v>50000</v>
      </c>
      <c r="E1393" s="335" t="s">
        <v>896</v>
      </c>
      <c r="F1393" s="335" t="s">
        <v>868</v>
      </c>
      <c r="G1393" s="335" t="s">
        <v>861</v>
      </c>
      <c r="H1393" s="335">
        <v>7</v>
      </c>
    </row>
    <row r="1394" spans="1:8">
      <c r="A1394" s="335" t="s">
        <v>2406</v>
      </c>
      <c r="B1394" s="335">
        <v>57678</v>
      </c>
      <c r="C1394" s="335" t="s">
        <v>895</v>
      </c>
      <c r="D1394" s="336">
        <v>57678</v>
      </c>
      <c r="E1394" s="335" t="s">
        <v>896</v>
      </c>
      <c r="F1394" s="335" t="s">
        <v>868</v>
      </c>
      <c r="G1394" s="335" t="s">
        <v>861</v>
      </c>
      <c r="H1394" s="335">
        <v>2</v>
      </c>
    </row>
    <row r="1395" spans="1:8">
      <c r="A1395" s="335" t="s">
        <v>2407</v>
      </c>
      <c r="B1395" s="335">
        <v>80442</v>
      </c>
      <c r="C1395" s="335" t="s">
        <v>895</v>
      </c>
      <c r="D1395" s="336">
        <v>80442</v>
      </c>
      <c r="E1395" s="335" t="s">
        <v>896</v>
      </c>
      <c r="F1395" s="335" t="s">
        <v>868</v>
      </c>
      <c r="G1395" s="335" t="s">
        <v>861</v>
      </c>
      <c r="H1395" s="335">
        <v>16</v>
      </c>
    </row>
    <row r="1396" spans="1:8">
      <c r="A1396" s="335" t="s">
        <v>2408</v>
      </c>
      <c r="B1396" s="335">
        <v>75000</v>
      </c>
      <c r="C1396" s="335" t="s">
        <v>895</v>
      </c>
      <c r="D1396" s="336">
        <v>75000</v>
      </c>
      <c r="E1396" s="335" t="s">
        <v>909</v>
      </c>
      <c r="F1396" s="335" t="s">
        <v>868</v>
      </c>
      <c r="G1396" s="335" t="s">
        <v>861</v>
      </c>
      <c r="H1396" s="335">
        <v>9</v>
      </c>
    </row>
    <row r="1397" spans="1:8">
      <c r="A1397" s="335" t="s">
        <v>2409</v>
      </c>
      <c r="B1397" s="335">
        <v>61000</v>
      </c>
      <c r="C1397" s="335" t="s">
        <v>895</v>
      </c>
      <c r="D1397" s="336">
        <v>61000</v>
      </c>
      <c r="E1397" s="335" t="s">
        <v>896</v>
      </c>
      <c r="F1397" s="335" t="s">
        <v>868</v>
      </c>
      <c r="G1397" s="335" t="s">
        <v>861</v>
      </c>
      <c r="H1397" s="335">
        <v>12</v>
      </c>
    </row>
    <row r="1398" spans="1:8">
      <c r="A1398" s="335" t="s">
        <v>2410</v>
      </c>
      <c r="B1398" s="335">
        <v>77000</v>
      </c>
      <c r="C1398" s="335" t="s">
        <v>895</v>
      </c>
      <c r="D1398" s="336">
        <v>77000</v>
      </c>
      <c r="E1398" s="335" t="s">
        <v>904</v>
      </c>
      <c r="F1398" s="335" t="s">
        <v>868</v>
      </c>
      <c r="G1398" s="335" t="s">
        <v>861</v>
      </c>
      <c r="H1398" s="335">
        <v>10</v>
      </c>
    </row>
    <row r="1399" spans="1:8">
      <c r="A1399" s="335" t="s">
        <v>2411</v>
      </c>
      <c r="B1399" s="335">
        <v>92000</v>
      </c>
      <c r="C1399" s="335" t="s">
        <v>895</v>
      </c>
      <c r="D1399" s="336">
        <v>92000</v>
      </c>
      <c r="E1399" s="335" t="s">
        <v>898</v>
      </c>
      <c r="F1399" s="335" t="s">
        <v>868</v>
      </c>
      <c r="G1399" s="335" t="s">
        <v>861</v>
      </c>
      <c r="H1399" s="335">
        <v>9</v>
      </c>
    </row>
    <row r="1400" spans="1:8">
      <c r="A1400" s="335" t="s">
        <v>2412</v>
      </c>
      <c r="B1400" s="335">
        <v>72000</v>
      </c>
      <c r="C1400" s="335" t="s">
        <v>895</v>
      </c>
      <c r="D1400" s="336">
        <v>72000</v>
      </c>
      <c r="E1400" s="335" t="s">
        <v>896</v>
      </c>
      <c r="F1400" s="335" t="s">
        <v>868</v>
      </c>
      <c r="G1400" s="335" t="s">
        <v>861</v>
      </c>
      <c r="H1400" s="335">
        <v>10</v>
      </c>
    </row>
    <row r="1401" spans="1:8">
      <c r="A1401" s="335" t="s">
        <v>2413</v>
      </c>
      <c r="B1401" s="335">
        <v>14000</v>
      </c>
      <c r="C1401" s="335" t="s">
        <v>895</v>
      </c>
      <c r="D1401" s="336">
        <v>14000</v>
      </c>
      <c r="E1401" s="335" t="s">
        <v>955</v>
      </c>
      <c r="F1401" s="335" t="s">
        <v>862</v>
      </c>
      <c r="G1401" s="335" t="s">
        <v>864</v>
      </c>
      <c r="H1401" s="335">
        <v>3</v>
      </c>
    </row>
    <row r="1402" spans="1:8">
      <c r="A1402" s="335" t="s">
        <v>2414</v>
      </c>
      <c r="B1402" s="335">
        <v>111000</v>
      </c>
      <c r="C1402" s="335" t="s">
        <v>895</v>
      </c>
      <c r="D1402" s="336">
        <v>111000</v>
      </c>
      <c r="E1402" s="335" t="s">
        <v>909</v>
      </c>
      <c r="F1402" s="335" t="s">
        <v>868</v>
      </c>
      <c r="G1402" s="335" t="s">
        <v>861</v>
      </c>
      <c r="H1402" s="335">
        <v>10</v>
      </c>
    </row>
    <row r="1403" spans="1:8">
      <c r="A1403" s="335" t="s">
        <v>2415</v>
      </c>
      <c r="B1403" s="335">
        <v>80000</v>
      </c>
      <c r="C1403" s="335" t="s">
        <v>895</v>
      </c>
      <c r="D1403" s="336">
        <v>80000</v>
      </c>
      <c r="E1403" s="335" t="s">
        <v>896</v>
      </c>
      <c r="F1403" s="335" t="s">
        <v>868</v>
      </c>
      <c r="G1403" s="335" t="s">
        <v>861</v>
      </c>
      <c r="H1403" s="335">
        <v>20</v>
      </c>
    </row>
    <row r="1404" spans="1:8">
      <c r="A1404" s="335" t="s">
        <v>2416</v>
      </c>
      <c r="B1404" s="335">
        <v>3250000</v>
      </c>
      <c r="C1404" s="335" t="s">
        <v>925</v>
      </c>
      <c r="D1404" s="336">
        <v>57875.729234188344</v>
      </c>
      <c r="E1404" s="335" t="s">
        <v>896</v>
      </c>
      <c r="F1404" s="335" t="s">
        <v>862</v>
      </c>
      <c r="G1404" s="335" t="s">
        <v>864</v>
      </c>
      <c r="H1404" s="335">
        <v>6</v>
      </c>
    </row>
    <row r="1405" spans="1:8">
      <c r="A1405" s="335" t="s">
        <v>2417</v>
      </c>
      <c r="B1405" s="335">
        <v>25000</v>
      </c>
      <c r="C1405" s="335" t="s">
        <v>895</v>
      </c>
      <c r="D1405" s="336">
        <v>25000</v>
      </c>
      <c r="E1405" s="335" t="s">
        <v>918</v>
      </c>
      <c r="F1405" s="335" t="s">
        <v>862</v>
      </c>
      <c r="G1405" s="335" t="s">
        <v>864</v>
      </c>
      <c r="H1405" s="335">
        <v>8</v>
      </c>
    </row>
    <row r="1406" spans="1:8">
      <c r="A1406" s="335" t="s">
        <v>2418</v>
      </c>
      <c r="B1406" s="335">
        <v>24000</v>
      </c>
      <c r="C1406" s="335" t="s">
        <v>895</v>
      </c>
      <c r="D1406" s="336">
        <v>24000</v>
      </c>
      <c r="E1406" s="335" t="s">
        <v>898</v>
      </c>
      <c r="F1406" s="335" t="s">
        <v>868</v>
      </c>
      <c r="G1406" s="335" t="s">
        <v>861</v>
      </c>
      <c r="H1406" s="335">
        <v>2</v>
      </c>
    </row>
    <row r="1407" spans="1:8">
      <c r="A1407" s="335" t="s">
        <v>2419</v>
      </c>
      <c r="B1407" s="335">
        <v>61000</v>
      </c>
      <c r="C1407" s="335" t="s">
        <v>895</v>
      </c>
      <c r="D1407" s="336">
        <v>61000</v>
      </c>
      <c r="E1407" s="335" t="s">
        <v>909</v>
      </c>
      <c r="F1407" s="335" t="s">
        <v>868</v>
      </c>
      <c r="G1407" s="335" t="s">
        <v>861</v>
      </c>
      <c r="H1407" s="335">
        <v>25</v>
      </c>
    </row>
    <row r="1408" spans="1:8">
      <c r="A1408" s="335" t="s">
        <v>2420</v>
      </c>
      <c r="B1408" s="335">
        <v>55000</v>
      </c>
      <c r="C1408" s="335" t="s">
        <v>961</v>
      </c>
      <c r="D1408" s="336">
        <v>56095.031102144967</v>
      </c>
      <c r="E1408" s="335" t="s">
        <v>896</v>
      </c>
      <c r="F1408" s="335" t="s">
        <v>857</v>
      </c>
      <c r="G1408" s="335" t="s">
        <v>870</v>
      </c>
      <c r="H1408" s="335">
        <v>11</v>
      </c>
    </row>
    <row r="1409" spans="1:8">
      <c r="A1409" s="335" t="s">
        <v>2421</v>
      </c>
      <c r="B1409" s="335">
        <v>70000</v>
      </c>
      <c r="C1409" s="335" t="s">
        <v>961</v>
      </c>
      <c r="D1409" s="336">
        <v>71393.675948184507</v>
      </c>
      <c r="E1409" s="335" t="s">
        <v>918</v>
      </c>
      <c r="F1409" s="335" t="s">
        <v>857</v>
      </c>
      <c r="G1409" s="335" t="s">
        <v>870</v>
      </c>
      <c r="H1409" s="335">
        <v>5</v>
      </c>
    </row>
    <row r="1410" spans="1:8">
      <c r="A1410" s="335" t="s">
        <v>2422</v>
      </c>
      <c r="B1410" s="335">
        <v>96230</v>
      </c>
      <c r="C1410" s="335" t="s">
        <v>895</v>
      </c>
      <c r="D1410" s="336">
        <v>96230</v>
      </c>
      <c r="E1410" s="335" t="s">
        <v>909</v>
      </c>
      <c r="F1410" s="335" t="s">
        <v>868</v>
      </c>
      <c r="G1410" s="335" t="s">
        <v>861</v>
      </c>
      <c r="H1410" s="335">
        <v>18</v>
      </c>
    </row>
    <row r="1411" spans="1:8">
      <c r="A1411" s="335" t="s">
        <v>2423</v>
      </c>
      <c r="B1411" s="335">
        <v>75000</v>
      </c>
      <c r="C1411" s="335" t="s">
        <v>895</v>
      </c>
      <c r="D1411" s="336">
        <v>75000</v>
      </c>
      <c r="E1411" s="335" t="s">
        <v>896</v>
      </c>
      <c r="F1411" s="335" t="s">
        <v>868</v>
      </c>
      <c r="G1411" s="335" t="s">
        <v>861</v>
      </c>
      <c r="H1411" s="335">
        <v>2</v>
      </c>
    </row>
    <row r="1412" spans="1:8">
      <c r="A1412" s="335" t="s">
        <v>2424</v>
      </c>
      <c r="B1412" s="335">
        <v>102000</v>
      </c>
      <c r="C1412" s="335" t="s">
        <v>895</v>
      </c>
      <c r="D1412" s="336">
        <v>102000</v>
      </c>
      <c r="E1412" s="335" t="s">
        <v>896</v>
      </c>
      <c r="F1412" s="335" t="s">
        <v>868</v>
      </c>
      <c r="G1412" s="335" t="s">
        <v>861</v>
      </c>
      <c r="H1412" s="335">
        <v>5</v>
      </c>
    </row>
    <row r="1413" spans="1:8">
      <c r="A1413" s="335" t="s">
        <v>2425</v>
      </c>
      <c r="B1413" s="335">
        <v>60000</v>
      </c>
      <c r="C1413" s="335" t="s">
        <v>1970</v>
      </c>
      <c r="D1413" s="336">
        <v>19008.034062397041</v>
      </c>
      <c r="E1413" s="335" t="s">
        <v>909</v>
      </c>
      <c r="F1413" s="335" t="s">
        <v>1956</v>
      </c>
      <c r="G1413" s="335" t="s">
        <v>864</v>
      </c>
      <c r="H1413" s="335">
        <v>3</v>
      </c>
    </row>
    <row r="1414" spans="1:8">
      <c r="A1414" s="335" t="s">
        <v>2426</v>
      </c>
      <c r="B1414" s="335">
        <v>4356</v>
      </c>
      <c r="C1414" s="335" t="s">
        <v>895</v>
      </c>
      <c r="D1414" s="336">
        <v>4356</v>
      </c>
      <c r="E1414" s="335" t="s">
        <v>896</v>
      </c>
      <c r="F1414" s="335" t="s">
        <v>862</v>
      </c>
      <c r="G1414" s="335" t="s">
        <v>864</v>
      </c>
      <c r="H1414" s="335">
        <v>5</v>
      </c>
    </row>
    <row r="1415" spans="1:8">
      <c r="A1415" s="335" t="s">
        <v>2427</v>
      </c>
      <c r="B1415" s="335">
        <v>300000</v>
      </c>
      <c r="C1415" s="335" t="s">
        <v>925</v>
      </c>
      <c r="D1415" s="336">
        <v>5342.3750062327708</v>
      </c>
      <c r="E1415" s="335" t="s">
        <v>918</v>
      </c>
      <c r="F1415" s="335" t="s">
        <v>862</v>
      </c>
      <c r="G1415" s="335" t="s">
        <v>864</v>
      </c>
      <c r="H1415" s="335">
        <v>4</v>
      </c>
    </row>
    <row r="1416" spans="1:8">
      <c r="A1416" s="335" t="s">
        <v>2428</v>
      </c>
      <c r="B1416" s="335">
        <v>67000</v>
      </c>
      <c r="C1416" s="335" t="s">
        <v>895</v>
      </c>
      <c r="D1416" s="336">
        <v>67000</v>
      </c>
      <c r="E1416" s="335" t="s">
        <v>909</v>
      </c>
      <c r="F1416" s="335" t="s">
        <v>868</v>
      </c>
      <c r="G1416" s="335" t="s">
        <v>861</v>
      </c>
      <c r="H1416" s="335">
        <v>20</v>
      </c>
    </row>
    <row r="1417" spans="1:8">
      <c r="A1417" s="335" t="s">
        <v>2429</v>
      </c>
      <c r="B1417" s="335">
        <v>480000</v>
      </c>
      <c r="C1417" s="335" t="s">
        <v>925</v>
      </c>
      <c r="D1417" s="336">
        <v>8547.8000099724322</v>
      </c>
      <c r="E1417" s="335" t="s">
        <v>896</v>
      </c>
      <c r="F1417" s="335" t="s">
        <v>862</v>
      </c>
      <c r="G1417" s="335" t="s">
        <v>864</v>
      </c>
      <c r="H1417" s="335">
        <v>7</v>
      </c>
    </row>
    <row r="1418" spans="1:8">
      <c r="A1418" s="335" t="s">
        <v>2430</v>
      </c>
      <c r="B1418" s="335">
        <v>900000</v>
      </c>
      <c r="C1418" s="335" t="s">
        <v>925</v>
      </c>
      <c r="D1418" s="336">
        <v>16027.125018698311</v>
      </c>
      <c r="E1418" s="335" t="s">
        <v>896</v>
      </c>
      <c r="F1418" s="335" t="s">
        <v>862</v>
      </c>
      <c r="G1418" s="335" t="s">
        <v>864</v>
      </c>
      <c r="H1418" s="335">
        <v>4</v>
      </c>
    </row>
    <row r="1419" spans="1:8">
      <c r="A1419" s="335" t="s">
        <v>2431</v>
      </c>
      <c r="B1419" s="335">
        <v>600000</v>
      </c>
      <c r="C1419" s="335" t="s">
        <v>925</v>
      </c>
      <c r="D1419" s="336">
        <v>10684.750012465542</v>
      </c>
      <c r="E1419" s="335" t="s">
        <v>955</v>
      </c>
      <c r="F1419" s="335" t="s">
        <v>862</v>
      </c>
      <c r="G1419" s="335" t="s">
        <v>864</v>
      </c>
      <c r="H1419" s="335">
        <v>36</v>
      </c>
    </row>
    <row r="1420" spans="1:8">
      <c r="A1420" s="335" t="s">
        <v>2432</v>
      </c>
      <c r="B1420" s="335">
        <v>30000</v>
      </c>
      <c r="C1420" s="335" t="s">
        <v>895</v>
      </c>
      <c r="D1420" s="336">
        <v>30000</v>
      </c>
      <c r="E1420" s="335" t="s">
        <v>918</v>
      </c>
      <c r="F1420" s="335" t="s">
        <v>1000</v>
      </c>
      <c r="G1420" s="335" t="s">
        <v>864</v>
      </c>
      <c r="H1420" s="335">
        <v>8</v>
      </c>
    </row>
    <row r="1421" spans="1:8">
      <c r="A1421" s="335" t="s">
        <v>2433</v>
      </c>
      <c r="B1421" s="335">
        <v>500000</v>
      </c>
      <c r="C1421" s="335" t="s">
        <v>925</v>
      </c>
      <c r="D1421" s="336">
        <v>8903.9583437212841</v>
      </c>
      <c r="E1421" s="335" t="s">
        <v>909</v>
      </c>
      <c r="F1421" s="335" t="s">
        <v>862</v>
      </c>
      <c r="G1421" s="335" t="s">
        <v>864</v>
      </c>
      <c r="H1421" s="335">
        <v>0</v>
      </c>
    </row>
    <row r="1422" spans="1:8">
      <c r="A1422" s="335" t="s">
        <v>2434</v>
      </c>
      <c r="B1422" s="335">
        <v>20000</v>
      </c>
      <c r="C1422" s="335" t="s">
        <v>895</v>
      </c>
      <c r="D1422" s="336">
        <v>20000</v>
      </c>
      <c r="E1422" s="335" t="s">
        <v>909</v>
      </c>
      <c r="F1422" s="335" t="s">
        <v>862</v>
      </c>
      <c r="G1422" s="335" t="s">
        <v>864</v>
      </c>
      <c r="H1422" s="335">
        <v>10</v>
      </c>
    </row>
    <row r="1423" spans="1:8">
      <c r="A1423" s="335" t="s">
        <v>2435</v>
      </c>
      <c r="B1423" s="335">
        <v>86000</v>
      </c>
      <c r="C1423" s="335" t="s">
        <v>961</v>
      </c>
      <c r="D1423" s="336">
        <v>87712.230450626681</v>
      </c>
      <c r="E1423" s="335" t="s">
        <v>896</v>
      </c>
      <c r="F1423" s="335" t="s">
        <v>857</v>
      </c>
      <c r="G1423" s="335" t="s">
        <v>870</v>
      </c>
      <c r="H1423" s="335">
        <v>10</v>
      </c>
    </row>
    <row r="1424" spans="1:8">
      <c r="A1424" s="335" t="s">
        <v>2436</v>
      </c>
      <c r="B1424" s="335">
        <v>1000000</v>
      </c>
      <c r="C1424" s="335" t="s">
        <v>925</v>
      </c>
      <c r="D1424" s="336">
        <v>17807.916687442568</v>
      </c>
      <c r="E1424" s="335" t="s">
        <v>909</v>
      </c>
      <c r="F1424" s="335" t="s">
        <v>862</v>
      </c>
      <c r="G1424" s="335" t="s">
        <v>864</v>
      </c>
      <c r="H1424" s="335">
        <v>6</v>
      </c>
    </row>
    <row r="1425" spans="1:8">
      <c r="A1425" s="335" t="s">
        <v>2437</v>
      </c>
      <c r="B1425" s="335">
        <v>41000</v>
      </c>
      <c r="C1425" s="335" t="s">
        <v>895</v>
      </c>
      <c r="D1425" s="336">
        <v>41000</v>
      </c>
      <c r="E1425" s="335" t="s">
        <v>896</v>
      </c>
      <c r="F1425" s="335" t="s">
        <v>1509</v>
      </c>
      <c r="G1425" s="335" t="s">
        <v>864</v>
      </c>
      <c r="H1425" s="335">
        <v>2</v>
      </c>
    </row>
    <row r="1426" spans="1:8">
      <c r="A1426" s="335" t="s">
        <v>2438</v>
      </c>
      <c r="B1426" s="335">
        <v>60000</v>
      </c>
      <c r="C1426" s="335" t="s">
        <v>895</v>
      </c>
      <c r="D1426" s="336">
        <v>60000</v>
      </c>
      <c r="E1426" s="335" t="s">
        <v>909</v>
      </c>
      <c r="F1426" s="335" t="s">
        <v>868</v>
      </c>
      <c r="G1426" s="335" t="s">
        <v>861</v>
      </c>
      <c r="H1426" s="335">
        <v>4</v>
      </c>
    </row>
    <row r="1427" spans="1:8">
      <c r="A1427" s="335" t="s">
        <v>2439</v>
      </c>
      <c r="B1427" s="335">
        <v>264000</v>
      </c>
      <c r="C1427" s="335" t="s">
        <v>1438</v>
      </c>
      <c r="D1427" s="336">
        <v>32187.34988380854</v>
      </c>
      <c r="E1427" s="335" t="s">
        <v>896</v>
      </c>
      <c r="F1427" s="335" t="s">
        <v>933</v>
      </c>
      <c r="G1427" s="335" t="s">
        <v>403</v>
      </c>
      <c r="H1427" s="335">
        <v>2</v>
      </c>
    </row>
    <row r="1428" spans="1:8">
      <c r="A1428" s="335" t="s">
        <v>2440</v>
      </c>
      <c r="B1428" s="335">
        <v>50000</v>
      </c>
      <c r="C1428" s="335" t="s">
        <v>1527</v>
      </c>
      <c r="D1428" s="336">
        <v>39879.404680246938</v>
      </c>
      <c r="E1428" s="335" t="s">
        <v>904</v>
      </c>
      <c r="F1428" s="335" t="s">
        <v>1490</v>
      </c>
      <c r="G1428" s="335" t="s">
        <v>870</v>
      </c>
      <c r="H1428" s="335">
        <v>5</v>
      </c>
    </row>
    <row r="1429" spans="1:8">
      <c r="A1429" s="335" t="s">
        <v>2441</v>
      </c>
      <c r="B1429" s="335">
        <v>320000</v>
      </c>
      <c r="C1429" s="335" t="s">
        <v>925</v>
      </c>
      <c r="D1429" s="336">
        <v>5698.5333399816218</v>
      </c>
      <c r="E1429" s="335" t="s">
        <v>896</v>
      </c>
      <c r="F1429" s="335" t="s">
        <v>862</v>
      </c>
      <c r="G1429" s="335" t="s">
        <v>864</v>
      </c>
      <c r="H1429" s="335">
        <v>2</v>
      </c>
    </row>
    <row r="1430" spans="1:8">
      <c r="A1430" s="335" t="s">
        <v>2442</v>
      </c>
      <c r="B1430" s="335">
        <v>400000</v>
      </c>
      <c r="C1430" s="335" t="s">
        <v>925</v>
      </c>
      <c r="D1430" s="336">
        <v>7123.1666749770275</v>
      </c>
      <c r="E1430" s="335" t="s">
        <v>909</v>
      </c>
      <c r="F1430" s="335" t="s">
        <v>862</v>
      </c>
      <c r="G1430" s="335" t="s">
        <v>864</v>
      </c>
      <c r="H1430" s="335">
        <v>6</v>
      </c>
    </row>
    <row r="1431" spans="1:8">
      <c r="A1431" s="335" t="s">
        <v>2443</v>
      </c>
      <c r="B1431" s="335">
        <v>250000</v>
      </c>
      <c r="C1431" s="335" t="s">
        <v>925</v>
      </c>
      <c r="D1431" s="336">
        <v>4451.9791718606421</v>
      </c>
      <c r="E1431" s="335" t="s">
        <v>909</v>
      </c>
      <c r="F1431" s="335" t="s">
        <v>862</v>
      </c>
      <c r="G1431" s="335" t="s">
        <v>864</v>
      </c>
      <c r="H1431" s="335">
        <v>15</v>
      </c>
    </row>
    <row r="1432" spans="1:8">
      <c r="A1432" s="335" t="s">
        <v>2444</v>
      </c>
      <c r="B1432" s="335">
        <v>360000</v>
      </c>
      <c r="C1432" s="335" t="s">
        <v>925</v>
      </c>
      <c r="D1432" s="336">
        <v>6410.8500074793246</v>
      </c>
      <c r="E1432" s="335" t="s">
        <v>896</v>
      </c>
      <c r="F1432" s="335" t="s">
        <v>862</v>
      </c>
      <c r="G1432" s="335" t="s">
        <v>864</v>
      </c>
      <c r="H1432" s="335">
        <v>6</v>
      </c>
    </row>
    <row r="1433" spans="1:8">
      <c r="A1433" s="335" t="s">
        <v>2445</v>
      </c>
      <c r="B1433" s="335">
        <v>1150000</v>
      </c>
      <c r="C1433" s="335" t="s">
        <v>925</v>
      </c>
      <c r="D1433" s="336">
        <v>20479.104190558952</v>
      </c>
      <c r="E1433" s="335" t="s">
        <v>909</v>
      </c>
      <c r="F1433" s="335" t="s">
        <v>862</v>
      </c>
      <c r="G1433" s="335" t="s">
        <v>864</v>
      </c>
      <c r="H1433" s="335">
        <v>12</v>
      </c>
    </row>
    <row r="1434" spans="1:8">
      <c r="A1434" s="335" t="s">
        <v>2446</v>
      </c>
      <c r="B1434" s="335">
        <v>620000</v>
      </c>
      <c r="C1434" s="335" t="s">
        <v>925</v>
      </c>
      <c r="D1434" s="336">
        <v>11040.908346214392</v>
      </c>
      <c r="E1434" s="335" t="s">
        <v>896</v>
      </c>
      <c r="F1434" s="335" t="s">
        <v>862</v>
      </c>
      <c r="G1434" s="335" t="s">
        <v>864</v>
      </c>
      <c r="H1434" s="335">
        <v>5</v>
      </c>
    </row>
    <row r="1435" spans="1:8">
      <c r="A1435" s="335" t="s">
        <v>2447</v>
      </c>
      <c r="B1435" s="335">
        <v>1000000</v>
      </c>
      <c r="C1435" s="335" t="s">
        <v>925</v>
      </c>
      <c r="D1435" s="336">
        <v>17807.916687442568</v>
      </c>
      <c r="E1435" s="335" t="s">
        <v>920</v>
      </c>
      <c r="F1435" s="335" t="s">
        <v>862</v>
      </c>
      <c r="G1435" s="335" t="s">
        <v>864</v>
      </c>
      <c r="H1435" s="335">
        <v>7</v>
      </c>
    </row>
    <row r="1436" spans="1:8">
      <c r="A1436" s="335" t="s">
        <v>2448</v>
      </c>
      <c r="B1436" s="335">
        <v>200000</v>
      </c>
      <c r="C1436" s="335" t="s">
        <v>925</v>
      </c>
      <c r="D1436" s="336">
        <v>3561.5833374885137</v>
      </c>
      <c r="E1436" s="335" t="s">
        <v>896</v>
      </c>
      <c r="F1436" s="335" t="s">
        <v>862</v>
      </c>
      <c r="G1436" s="335" t="s">
        <v>864</v>
      </c>
      <c r="H1436" s="335">
        <v>11</v>
      </c>
    </row>
    <row r="1437" spans="1:8">
      <c r="A1437" s="335" t="s">
        <v>2449</v>
      </c>
      <c r="B1437" s="335">
        <v>17000</v>
      </c>
      <c r="C1437" s="335" t="s">
        <v>951</v>
      </c>
      <c r="D1437" s="336">
        <v>26795.030625143831</v>
      </c>
      <c r="E1437" s="335" t="s">
        <v>896</v>
      </c>
      <c r="F1437" s="335" t="s">
        <v>865</v>
      </c>
      <c r="G1437" s="335" t="s">
        <v>867</v>
      </c>
      <c r="H1437" s="335">
        <v>5</v>
      </c>
    </row>
    <row r="1438" spans="1:8">
      <c r="A1438" s="335" t="s">
        <v>2450</v>
      </c>
      <c r="B1438" s="335">
        <v>20400</v>
      </c>
      <c r="C1438" s="335" t="s">
        <v>895</v>
      </c>
      <c r="D1438" s="336">
        <v>20400</v>
      </c>
      <c r="E1438" s="335" t="s">
        <v>909</v>
      </c>
      <c r="F1438" s="335" t="s">
        <v>2269</v>
      </c>
      <c r="G1438" s="335" t="s">
        <v>864</v>
      </c>
      <c r="H1438" s="335">
        <v>10</v>
      </c>
    </row>
    <row r="1439" spans="1:8">
      <c r="A1439" s="335" t="s">
        <v>2451</v>
      </c>
      <c r="B1439" s="335">
        <v>25000</v>
      </c>
      <c r="C1439" s="335" t="s">
        <v>951</v>
      </c>
      <c r="D1439" s="336">
        <v>39404.456801682099</v>
      </c>
      <c r="E1439" s="335" t="s">
        <v>918</v>
      </c>
      <c r="F1439" s="335" t="s">
        <v>865</v>
      </c>
      <c r="G1439" s="335" t="s">
        <v>867</v>
      </c>
      <c r="H1439" s="335">
        <v>35</v>
      </c>
    </row>
    <row r="1440" spans="1:8">
      <c r="A1440" s="335" t="s">
        <v>2452</v>
      </c>
      <c r="B1440" s="335">
        <v>118000</v>
      </c>
      <c r="C1440" s="335" t="s">
        <v>908</v>
      </c>
      <c r="D1440" s="336">
        <v>149907.13380100971</v>
      </c>
      <c r="E1440" s="335" t="s">
        <v>896</v>
      </c>
      <c r="F1440" s="335" t="s">
        <v>867</v>
      </c>
      <c r="G1440" s="335" t="s">
        <v>867</v>
      </c>
      <c r="H1440" s="335">
        <v>7</v>
      </c>
    </row>
    <row r="1441" spans="1:8">
      <c r="A1441" s="335" t="s">
        <v>2453</v>
      </c>
      <c r="B1441" s="335">
        <v>230000</v>
      </c>
      <c r="C1441" s="335" t="s">
        <v>925</v>
      </c>
      <c r="D1441" s="336">
        <v>4095.8208381117906</v>
      </c>
      <c r="E1441" s="335" t="s">
        <v>896</v>
      </c>
      <c r="F1441" s="335" t="s">
        <v>862</v>
      </c>
      <c r="G1441" s="335" t="s">
        <v>864</v>
      </c>
      <c r="H1441" s="335">
        <v>2</v>
      </c>
    </row>
    <row r="1442" spans="1:8">
      <c r="A1442" s="335" t="s">
        <v>2454</v>
      </c>
      <c r="B1442" s="335">
        <v>125000</v>
      </c>
      <c r="C1442" s="335" t="s">
        <v>961</v>
      </c>
      <c r="D1442" s="336">
        <v>127488.70705032947</v>
      </c>
      <c r="E1442" s="335" t="s">
        <v>918</v>
      </c>
      <c r="F1442" s="335" t="s">
        <v>857</v>
      </c>
      <c r="G1442" s="335" t="s">
        <v>870</v>
      </c>
      <c r="H1442" s="335">
        <v>7</v>
      </c>
    </row>
    <row r="1443" spans="1:8">
      <c r="A1443" s="335" t="s">
        <v>2455</v>
      </c>
      <c r="B1443" s="335">
        <v>37000</v>
      </c>
      <c r="C1443" s="335" t="s">
        <v>951</v>
      </c>
      <c r="D1443" s="336">
        <v>58318.59606648951</v>
      </c>
      <c r="E1443" s="335" t="s">
        <v>909</v>
      </c>
      <c r="F1443" s="335" t="s">
        <v>865</v>
      </c>
      <c r="G1443" s="335" t="s">
        <v>867</v>
      </c>
      <c r="H1443" s="335">
        <v>20</v>
      </c>
    </row>
    <row r="1444" spans="1:8">
      <c r="A1444" s="335" t="s">
        <v>2456</v>
      </c>
      <c r="B1444" s="335">
        <v>78000</v>
      </c>
      <c r="C1444" s="335" t="s">
        <v>1438</v>
      </c>
      <c r="D1444" s="336">
        <v>9509.8988293070688</v>
      </c>
      <c r="E1444" s="335" t="s">
        <v>898</v>
      </c>
      <c r="F1444" s="335" t="s">
        <v>933</v>
      </c>
      <c r="G1444" s="335" t="s">
        <v>403</v>
      </c>
      <c r="H1444" s="335">
        <v>2</v>
      </c>
    </row>
    <row r="1445" spans="1:8">
      <c r="A1445" s="335" t="s">
        <v>2457</v>
      </c>
      <c r="B1445" s="335">
        <v>720000</v>
      </c>
      <c r="C1445" s="335" t="s">
        <v>925</v>
      </c>
      <c r="D1445" s="336">
        <v>12821.700014958649</v>
      </c>
      <c r="E1445" s="335" t="s">
        <v>896</v>
      </c>
      <c r="F1445" s="335" t="s">
        <v>862</v>
      </c>
      <c r="G1445" s="335" t="s">
        <v>864</v>
      </c>
      <c r="H1445" s="335">
        <v>3</v>
      </c>
    </row>
    <row r="1446" spans="1:8">
      <c r="A1446" s="335" t="s">
        <v>2458</v>
      </c>
      <c r="B1446" s="335">
        <v>4000</v>
      </c>
      <c r="C1446" s="335" t="s">
        <v>895</v>
      </c>
      <c r="D1446" s="336">
        <v>4000</v>
      </c>
      <c r="E1446" s="335" t="s">
        <v>896</v>
      </c>
      <c r="F1446" s="335" t="s">
        <v>862</v>
      </c>
      <c r="G1446" s="335" t="s">
        <v>864</v>
      </c>
      <c r="H1446" s="335">
        <v>6</v>
      </c>
    </row>
    <row r="1447" spans="1:8">
      <c r="A1447" s="335" t="s">
        <v>2459</v>
      </c>
      <c r="B1447" s="335">
        <v>42000</v>
      </c>
      <c r="C1447" s="335" t="s">
        <v>895</v>
      </c>
      <c r="D1447" s="336">
        <v>42000</v>
      </c>
      <c r="E1447" s="335" t="s">
        <v>896</v>
      </c>
      <c r="F1447" s="335" t="s">
        <v>868</v>
      </c>
      <c r="G1447" s="335" t="s">
        <v>861</v>
      </c>
      <c r="H1447" s="335">
        <v>2</v>
      </c>
    </row>
    <row r="1448" spans="1:8">
      <c r="A1448" s="335" t="s">
        <v>2460</v>
      </c>
      <c r="B1448" s="335">
        <v>3200</v>
      </c>
      <c r="C1448" s="335" t="s">
        <v>895</v>
      </c>
      <c r="D1448" s="336">
        <v>3200</v>
      </c>
      <c r="E1448" s="335" t="s">
        <v>909</v>
      </c>
      <c r="F1448" s="335" t="s">
        <v>862</v>
      </c>
      <c r="G1448" s="335" t="s">
        <v>864</v>
      </c>
      <c r="H1448" s="335">
        <v>19</v>
      </c>
    </row>
    <row r="1449" spans="1:8">
      <c r="A1449" s="335" t="s">
        <v>2461</v>
      </c>
      <c r="B1449" s="335">
        <v>60000</v>
      </c>
      <c r="C1449" s="335" t="s">
        <v>895</v>
      </c>
      <c r="D1449" s="336">
        <v>60000</v>
      </c>
      <c r="E1449" s="335" t="s">
        <v>896</v>
      </c>
      <c r="F1449" s="335" t="s">
        <v>1062</v>
      </c>
      <c r="G1449" s="335" t="s">
        <v>864</v>
      </c>
      <c r="H1449" s="335">
        <v>10</v>
      </c>
    </row>
    <row r="1450" spans="1:8">
      <c r="A1450" s="335" t="s">
        <v>2462</v>
      </c>
      <c r="B1450" s="335">
        <v>85000</v>
      </c>
      <c r="C1450" s="335" t="s">
        <v>895</v>
      </c>
      <c r="D1450" s="336">
        <v>85000</v>
      </c>
      <c r="E1450" s="335" t="s">
        <v>896</v>
      </c>
      <c r="F1450" s="335" t="s">
        <v>868</v>
      </c>
      <c r="G1450" s="335" t="s">
        <v>861</v>
      </c>
      <c r="H1450" s="335">
        <v>9</v>
      </c>
    </row>
    <row r="1451" spans="1:8">
      <c r="A1451" s="335" t="s">
        <v>2463</v>
      </c>
      <c r="B1451" s="335">
        <v>109000</v>
      </c>
      <c r="C1451" s="335" t="s">
        <v>895</v>
      </c>
      <c r="D1451" s="336">
        <v>109000</v>
      </c>
      <c r="E1451" s="335" t="s">
        <v>909</v>
      </c>
      <c r="F1451" s="335" t="s">
        <v>868</v>
      </c>
      <c r="G1451" s="335" t="s">
        <v>861</v>
      </c>
      <c r="H1451" s="335">
        <v>15</v>
      </c>
    </row>
    <row r="1452" spans="1:8">
      <c r="A1452" s="335" t="s">
        <v>2464</v>
      </c>
      <c r="B1452" s="335">
        <v>60000</v>
      </c>
      <c r="C1452" s="335" t="s">
        <v>908</v>
      </c>
      <c r="D1452" s="336">
        <v>76223.966339496474</v>
      </c>
      <c r="E1452" s="335" t="s">
        <v>896</v>
      </c>
      <c r="F1452" s="335" t="s">
        <v>1743</v>
      </c>
      <c r="G1452" s="335" t="s">
        <v>867</v>
      </c>
      <c r="H1452" s="335">
        <v>14</v>
      </c>
    </row>
    <row r="1453" spans="1:8">
      <c r="A1453" s="335" t="s">
        <v>2465</v>
      </c>
      <c r="B1453" s="335">
        <v>77000</v>
      </c>
      <c r="C1453" s="335" t="s">
        <v>895</v>
      </c>
      <c r="D1453" s="336">
        <v>77000</v>
      </c>
      <c r="E1453" s="335" t="s">
        <v>904</v>
      </c>
      <c r="F1453" s="335" t="s">
        <v>868</v>
      </c>
      <c r="G1453" s="335" t="s">
        <v>861</v>
      </c>
      <c r="H1453" s="335">
        <v>13</v>
      </c>
    </row>
    <row r="1454" spans="1:8">
      <c r="A1454" s="335" t="s">
        <v>2466</v>
      </c>
      <c r="B1454" s="335">
        <v>25000</v>
      </c>
      <c r="C1454" s="335" t="s">
        <v>895</v>
      </c>
      <c r="D1454" s="336">
        <v>25000</v>
      </c>
      <c r="E1454" s="335" t="s">
        <v>896</v>
      </c>
      <c r="F1454" s="335" t="s">
        <v>862</v>
      </c>
      <c r="G1454" s="335" t="s">
        <v>864</v>
      </c>
      <c r="H1454" s="335">
        <v>4</v>
      </c>
    </row>
    <row r="1455" spans="1:8">
      <c r="A1455" s="335" t="s">
        <v>2467</v>
      </c>
      <c r="B1455" s="335">
        <v>64000</v>
      </c>
      <c r="C1455" s="335" t="s">
        <v>895</v>
      </c>
      <c r="D1455" s="336">
        <v>64000</v>
      </c>
      <c r="E1455" s="335" t="s">
        <v>909</v>
      </c>
      <c r="F1455" s="335" t="s">
        <v>868</v>
      </c>
      <c r="G1455" s="335" t="s">
        <v>861</v>
      </c>
      <c r="H1455" s="335">
        <v>12</v>
      </c>
    </row>
    <row r="1456" spans="1:8">
      <c r="A1456" s="335" t="s">
        <v>2468</v>
      </c>
      <c r="B1456" s="335">
        <v>146633</v>
      </c>
      <c r="C1456" s="335" t="s">
        <v>951</v>
      </c>
      <c r="D1456" s="336">
        <v>231119.74856804207</v>
      </c>
      <c r="E1456" s="335" t="s">
        <v>904</v>
      </c>
      <c r="F1456" s="335" t="s">
        <v>865</v>
      </c>
      <c r="G1456" s="335" t="s">
        <v>867</v>
      </c>
      <c r="H1456" s="335">
        <v>10</v>
      </c>
    </row>
    <row r="1457" spans="1:8">
      <c r="A1457" s="335" t="s">
        <v>2469</v>
      </c>
      <c r="B1457" s="335">
        <v>76000</v>
      </c>
      <c r="C1457" s="335" t="s">
        <v>895</v>
      </c>
      <c r="D1457" s="336">
        <v>76000</v>
      </c>
      <c r="E1457" s="335" t="s">
        <v>896</v>
      </c>
      <c r="F1457" s="335" t="s">
        <v>868</v>
      </c>
      <c r="G1457" s="335" t="s">
        <v>861</v>
      </c>
      <c r="H1457" s="335">
        <v>10</v>
      </c>
    </row>
    <row r="1458" spans="1:8">
      <c r="A1458" s="335" t="s">
        <v>2470</v>
      </c>
      <c r="B1458" s="335">
        <v>10000</v>
      </c>
      <c r="C1458" s="335" t="s">
        <v>951</v>
      </c>
      <c r="D1458" s="336">
        <v>15761.782720672842</v>
      </c>
      <c r="E1458" s="335" t="s">
        <v>896</v>
      </c>
      <c r="F1458" s="335" t="s">
        <v>865</v>
      </c>
      <c r="G1458" s="335" t="s">
        <v>867</v>
      </c>
      <c r="H1458" s="335">
        <v>8</v>
      </c>
    </row>
    <row r="1459" spans="1:8">
      <c r="A1459" s="335" t="s">
        <v>2471</v>
      </c>
      <c r="B1459" s="335">
        <v>165000</v>
      </c>
      <c r="C1459" s="335" t="s">
        <v>961</v>
      </c>
      <c r="D1459" s="336">
        <v>168285.09330643489</v>
      </c>
      <c r="E1459" s="335" t="s">
        <v>904</v>
      </c>
      <c r="F1459" s="335" t="s">
        <v>857</v>
      </c>
      <c r="G1459" s="335" t="s">
        <v>870</v>
      </c>
      <c r="H1459" s="335">
        <v>17</v>
      </c>
    </row>
    <row r="1460" spans="1:8">
      <c r="A1460" s="335" t="s">
        <v>2472</v>
      </c>
      <c r="B1460" s="335">
        <v>50000</v>
      </c>
      <c r="C1460" s="335" t="s">
        <v>895</v>
      </c>
      <c r="D1460" s="336">
        <v>50000</v>
      </c>
      <c r="E1460" s="335" t="s">
        <v>896</v>
      </c>
      <c r="F1460" s="335" t="s">
        <v>1870</v>
      </c>
      <c r="G1460" s="335" t="s">
        <v>864</v>
      </c>
      <c r="H1460" s="335">
        <v>13</v>
      </c>
    </row>
    <row r="1461" spans="1:8">
      <c r="A1461" s="335" t="s">
        <v>2473</v>
      </c>
      <c r="B1461" s="335">
        <v>7200</v>
      </c>
      <c r="C1461" s="335" t="s">
        <v>895</v>
      </c>
      <c r="D1461" s="336">
        <v>7200</v>
      </c>
      <c r="E1461" s="335" t="s">
        <v>898</v>
      </c>
      <c r="F1461" s="335" t="s">
        <v>1051</v>
      </c>
      <c r="G1461" s="335" t="s">
        <v>861</v>
      </c>
      <c r="H1461" s="335">
        <v>8</v>
      </c>
    </row>
    <row r="1462" spans="1:8">
      <c r="A1462" s="335" t="s">
        <v>2474</v>
      </c>
      <c r="B1462" s="335">
        <v>42000</v>
      </c>
      <c r="C1462" s="335" t="s">
        <v>908</v>
      </c>
      <c r="D1462" s="336">
        <v>53356.776437647524</v>
      </c>
      <c r="E1462" s="335" t="s">
        <v>955</v>
      </c>
      <c r="F1462" s="335" t="s">
        <v>910</v>
      </c>
      <c r="G1462" s="335" t="s">
        <v>867</v>
      </c>
      <c r="H1462" s="335">
        <v>7</v>
      </c>
    </row>
    <row r="1463" spans="1:8">
      <c r="A1463" s="335" t="s">
        <v>2475</v>
      </c>
      <c r="B1463" s="335">
        <v>45000</v>
      </c>
      <c r="C1463" s="335" t="s">
        <v>895</v>
      </c>
      <c r="D1463" s="336">
        <v>45000</v>
      </c>
      <c r="E1463" s="335" t="s">
        <v>920</v>
      </c>
      <c r="F1463" s="335" t="s">
        <v>868</v>
      </c>
      <c r="G1463" s="335" t="s">
        <v>861</v>
      </c>
      <c r="H1463" s="335">
        <v>10</v>
      </c>
    </row>
    <row r="1464" spans="1:8">
      <c r="A1464" s="335" t="s">
        <v>2476</v>
      </c>
      <c r="B1464" s="335">
        <v>5000</v>
      </c>
      <c r="C1464" s="335" t="s">
        <v>895</v>
      </c>
      <c r="D1464" s="336">
        <v>5000</v>
      </c>
      <c r="E1464" s="335" t="s">
        <v>909</v>
      </c>
      <c r="F1464" s="335" t="s">
        <v>862</v>
      </c>
      <c r="G1464" s="335" t="s">
        <v>864</v>
      </c>
      <c r="H1464" s="335">
        <v>4</v>
      </c>
    </row>
    <row r="1465" spans="1:8">
      <c r="A1465" s="335" t="s">
        <v>2477</v>
      </c>
      <c r="B1465" s="335">
        <v>74000</v>
      </c>
      <c r="C1465" s="335" t="s">
        <v>961</v>
      </c>
      <c r="D1465" s="336">
        <v>75473.31457379504</v>
      </c>
      <c r="E1465" s="335" t="s">
        <v>896</v>
      </c>
      <c r="F1465" s="335" t="s">
        <v>857</v>
      </c>
      <c r="G1465" s="335" t="s">
        <v>870</v>
      </c>
      <c r="H1465" s="335">
        <v>20</v>
      </c>
    </row>
    <row r="1466" spans="1:8">
      <c r="A1466" s="335" t="s">
        <v>2478</v>
      </c>
      <c r="B1466" s="335">
        <v>15000</v>
      </c>
      <c r="C1466" s="335" t="s">
        <v>895</v>
      </c>
      <c r="D1466" s="336">
        <v>15000</v>
      </c>
      <c r="E1466" s="335" t="s">
        <v>909</v>
      </c>
      <c r="F1466" s="335" t="s">
        <v>1354</v>
      </c>
      <c r="G1466" s="335" t="s">
        <v>867</v>
      </c>
      <c r="H1466" s="335">
        <v>5</v>
      </c>
    </row>
    <row r="1467" spans="1:8">
      <c r="A1467" s="335" t="s">
        <v>2479</v>
      </c>
      <c r="B1467" s="335">
        <v>33500</v>
      </c>
      <c r="C1467" s="335" t="s">
        <v>908</v>
      </c>
      <c r="D1467" s="336">
        <v>42558.381206218859</v>
      </c>
      <c r="E1467" s="335" t="s">
        <v>898</v>
      </c>
      <c r="F1467" s="335" t="s">
        <v>910</v>
      </c>
      <c r="G1467" s="335" t="s">
        <v>867</v>
      </c>
      <c r="H1467" s="335">
        <v>8</v>
      </c>
    </row>
    <row r="1468" spans="1:8">
      <c r="A1468" s="335" t="s">
        <v>2480</v>
      </c>
      <c r="B1468" s="335">
        <v>61000</v>
      </c>
      <c r="C1468" s="335" t="s">
        <v>895</v>
      </c>
      <c r="D1468" s="336">
        <v>61000</v>
      </c>
      <c r="E1468" s="335" t="s">
        <v>896</v>
      </c>
      <c r="F1468" s="335" t="s">
        <v>868</v>
      </c>
      <c r="G1468" s="335" t="s">
        <v>861</v>
      </c>
      <c r="H1468" s="335">
        <v>5</v>
      </c>
    </row>
    <row r="1469" spans="1:8">
      <c r="A1469" s="335" t="s">
        <v>2481</v>
      </c>
      <c r="B1469" s="335">
        <v>66000</v>
      </c>
      <c r="C1469" s="335" t="s">
        <v>895</v>
      </c>
      <c r="D1469" s="336">
        <v>66000</v>
      </c>
      <c r="E1469" s="335" t="s">
        <v>896</v>
      </c>
      <c r="F1469" s="335" t="s">
        <v>868</v>
      </c>
      <c r="G1469" s="335" t="s">
        <v>861</v>
      </c>
      <c r="H1469" s="335">
        <v>2</v>
      </c>
    </row>
    <row r="1470" spans="1:8">
      <c r="A1470" s="335" t="s">
        <v>2482</v>
      </c>
      <c r="B1470" s="335">
        <v>278000</v>
      </c>
      <c r="C1470" s="335" t="s">
        <v>925</v>
      </c>
      <c r="D1470" s="336">
        <v>4950.6008391090336</v>
      </c>
      <c r="E1470" s="335" t="s">
        <v>932</v>
      </c>
      <c r="F1470" s="335" t="s">
        <v>862</v>
      </c>
      <c r="G1470" s="335" t="s">
        <v>864</v>
      </c>
      <c r="H1470" s="335">
        <v>8</v>
      </c>
    </row>
    <row r="1471" spans="1:8">
      <c r="A1471" s="335" t="s">
        <v>2483</v>
      </c>
      <c r="B1471" s="335">
        <v>55000</v>
      </c>
      <c r="C1471" s="335" t="s">
        <v>895</v>
      </c>
      <c r="D1471" s="336">
        <v>55000</v>
      </c>
      <c r="E1471" s="335" t="s">
        <v>909</v>
      </c>
      <c r="F1471" s="335" t="s">
        <v>868</v>
      </c>
      <c r="G1471" s="335" t="s">
        <v>861</v>
      </c>
      <c r="H1471" s="335">
        <v>14</v>
      </c>
    </row>
    <row r="1472" spans="1:8">
      <c r="A1472" s="335" t="s">
        <v>2484</v>
      </c>
      <c r="B1472" s="335">
        <v>32000</v>
      </c>
      <c r="C1472" s="335" t="s">
        <v>895</v>
      </c>
      <c r="D1472" s="336">
        <v>32000</v>
      </c>
      <c r="E1472" s="335" t="s">
        <v>932</v>
      </c>
      <c r="F1472" s="335" t="s">
        <v>868</v>
      </c>
      <c r="G1472" s="335" t="s">
        <v>861</v>
      </c>
      <c r="H1472" s="335">
        <v>10</v>
      </c>
    </row>
    <row r="1473" spans="1:8">
      <c r="A1473" s="335" t="s">
        <v>2485</v>
      </c>
      <c r="B1473" s="335">
        <v>18000</v>
      </c>
      <c r="C1473" s="335" t="s">
        <v>895</v>
      </c>
      <c r="D1473" s="336">
        <v>18000</v>
      </c>
      <c r="E1473" s="335" t="s">
        <v>896</v>
      </c>
      <c r="F1473" s="335" t="s">
        <v>862</v>
      </c>
      <c r="G1473" s="335" t="s">
        <v>864</v>
      </c>
      <c r="H1473" s="335">
        <v>6</v>
      </c>
    </row>
    <row r="1474" spans="1:8">
      <c r="A1474" s="335" t="s">
        <v>2486</v>
      </c>
      <c r="B1474" s="335">
        <v>650000</v>
      </c>
      <c r="C1474" s="335" t="s">
        <v>925</v>
      </c>
      <c r="D1474" s="336">
        <v>11575.14584683767</v>
      </c>
      <c r="E1474" s="335" t="s">
        <v>896</v>
      </c>
      <c r="F1474" s="335" t="s">
        <v>862</v>
      </c>
      <c r="G1474" s="335" t="s">
        <v>864</v>
      </c>
      <c r="H1474" s="335">
        <v>21</v>
      </c>
    </row>
    <row r="1475" spans="1:8">
      <c r="A1475" s="335" t="s">
        <v>2487</v>
      </c>
      <c r="B1475" s="335">
        <v>50000</v>
      </c>
      <c r="C1475" s="335" t="s">
        <v>908</v>
      </c>
      <c r="D1475" s="336">
        <v>63519.971949580387</v>
      </c>
      <c r="E1475" s="335" t="s">
        <v>918</v>
      </c>
      <c r="F1475" s="335" t="s">
        <v>1743</v>
      </c>
      <c r="G1475" s="335" t="s">
        <v>867</v>
      </c>
      <c r="H1475" s="335">
        <v>15</v>
      </c>
    </row>
    <row r="1476" spans="1:8">
      <c r="A1476" s="335" t="s">
        <v>2488</v>
      </c>
      <c r="B1476" s="335">
        <v>4000000</v>
      </c>
      <c r="C1476" s="335" t="s">
        <v>925</v>
      </c>
      <c r="D1476" s="336">
        <v>71231.666749770273</v>
      </c>
      <c r="E1476" s="335" t="s">
        <v>920</v>
      </c>
      <c r="F1476" s="335" t="s">
        <v>862</v>
      </c>
      <c r="G1476" s="335" t="s">
        <v>864</v>
      </c>
      <c r="H1476" s="335">
        <v>5</v>
      </c>
    </row>
    <row r="1477" spans="1:8">
      <c r="A1477" s="335" t="s">
        <v>2489</v>
      </c>
      <c r="B1477" s="335">
        <v>10000</v>
      </c>
      <c r="C1477" s="335" t="s">
        <v>895</v>
      </c>
      <c r="D1477" s="336">
        <v>10000</v>
      </c>
      <c r="E1477" s="335" t="s">
        <v>896</v>
      </c>
      <c r="F1477" s="335" t="s">
        <v>988</v>
      </c>
      <c r="G1477" s="335" t="s">
        <v>861</v>
      </c>
      <c r="H1477" s="335">
        <v>1</v>
      </c>
    </row>
    <row r="1478" spans="1:8">
      <c r="A1478" s="335" t="s">
        <v>2490</v>
      </c>
      <c r="B1478" s="335">
        <v>74300</v>
      </c>
      <c r="C1478" s="335" t="s">
        <v>895</v>
      </c>
      <c r="D1478" s="336">
        <v>74300</v>
      </c>
      <c r="E1478" s="335" t="s">
        <v>896</v>
      </c>
      <c r="F1478" s="335" t="s">
        <v>868</v>
      </c>
      <c r="G1478" s="335" t="s">
        <v>861</v>
      </c>
      <c r="H1478" s="335">
        <v>3</v>
      </c>
    </row>
    <row r="1479" spans="1:8">
      <c r="A1479" s="335" t="s">
        <v>2491</v>
      </c>
      <c r="B1479" s="335">
        <v>1500000</v>
      </c>
      <c r="C1479" s="335" t="s">
        <v>925</v>
      </c>
      <c r="D1479" s="336">
        <v>26711.875031163851</v>
      </c>
      <c r="E1479" s="335" t="s">
        <v>955</v>
      </c>
      <c r="F1479" s="335" t="s">
        <v>862</v>
      </c>
      <c r="G1479" s="335" t="s">
        <v>864</v>
      </c>
      <c r="H1479" s="335">
        <v>10</v>
      </c>
    </row>
    <row r="1480" spans="1:8">
      <c r="A1480" s="335" t="s">
        <v>2492</v>
      </c>
      <c r="B1480" s="335">
        <v>536000</v>
      </c>
      <c r="C1480" s="335" t="s">
        <v>925</v>
      </c>
      <c r="D1480" s="336">
        <v>9545.0433444692171</v>
      </c>
      <c r="E1480" s="335" t="s">
        <v>909</v>
      </c>
      <c r="F1480" s="335" t="s">
        <v>862</v>
      </c>
      <c r="G1480" s="335" t="s">
        <v>864</v>
      </c>
      <c r="H1480" s="335">
        <v>4</v>
      </c>
    </row>
    <row r="1481" spans="1:8">
      <c r="A1481" s="335" t="s">
        <v>2493</v>
      </c>
      <c r="B1481" s="335">
        <v>95000</v>
      </c>
      <c r="C1481" s="335" t="s">
        <v>895</v>
      </c>
      <c r="D1481" s="336">
        <v>95000</v>
      </c>
      <c r="E1481" s="335" t="s">
        <v>896</v>
      </c>
      <c r="F1481" s="335" t="s">
        <v>868</v>
      </c>
      <c r="G1481" s="335" t="s">
        <v>861</v>
      </c>
      <c r="H1481" s="335">
        <v>15</v>
      </c>
    </row>
    <row r="1482" spans="1:8">
      <c r="A1482" s="335" t="s">
        <v>2494</v>
      </c>
      <c r="B1482" s="335">
        <v>64300</v>
      </c>
      <c r="C1482" s="335" t="s">
        <v>895</v>
      </c>
      <c r="D1482" s="336">
        <v>64300</v>
      </c>
      <c r="E1482" s="335" t="s">
        <v>918</v>
      </c>
      <c r="F1482" s="335" t="s">
        <v>868</v>
      </c>
      <c r="G1482" s="335" t="s">
        <v>861</v>
      </c>
      <c r="H1482" s="335">
        <v>15</v>
      </c>
    </row>
    <row r="1483" spans="1:8">
      <c r="A1483" s="335" t="s">
        <v>2495</v>
      </c>
      <c r="B1483" s="335">
        <v>250000</v>
      </c>
      <c r="C1483" s="335" t="s">
        <v>895</v>
      </c>
      <c r="D1483" s="336">
        <v>250000</v>
      </c>
      <c r="E1483" s="335" t="s">
        <v>955</v>
      </c>
      <c r="F1483" s="335" t="s">
        <v>868</v>
      </c>
      <c r="G1483" s="335" t="s">
        <v>861</v>
      </c>
      <c r="H1483" s="335">
        <v>20</v>
      </c>
    </row>
    <row r="1484" spans="1:8">
      <c r="A1484" s="335" t="s">
        <v>2496</v>
      </c>
      <c r="B1484" s="335">
        <v>89000</v>
      </c>
      <c r="C1484" s="335" t="s">
        <v>895</v>
      </c>
      <c r="D1484" s="336">
        <v>89000</v>
      </c>
      <c r="E1484" s="335" t="s">
        <v>909</v>
      </c>
      <c r="F1484" s="335" t="s">
        <v>868</v>
      </c>
      <c r="G1484" s="335" t="s">
        <v>861</v>
      </c>
      <c r="H1484" s="335">
        <v>10</v>
      </c>
    </row>
    <row r="1485" spans="1:8">
      <c r="A1485" s="335" t="s">
        <v>2497</v>
      </c>
      <c r="B1485" s="335">
        <v>75000</v>
      </c>
      <c r="C1485" s="335" t="s">
        <v>895</v>
      </c>
      <c r="D1485" s="336">
        <v>75000</v>
      </c>
      <c r="E1485" s="335" t="s">
        <v>896</v>
      </c>
      <c r="F1485" s="335" t="s">
        <v>868</v>
      </c>
      <c r="G1485" s="335" t="s">
        <v>861</v>
      </c>
      <c r="H1485" s="335">
        <v>2</v>
      </c>
    </row>
    <row r="1486" spans="1:8">
      <c r="A1486" s="335" t="s">
        <v>2498</v>
      </c>
      <c r="B1486" s="335">
        <v>45000</v>
      </c>
      <c r="C1486" s="335" t="s">
        <v>895</v>
      </c>
      <c r="D1486" s="336">
        <v>45000</v>
      </c>
      <c r="E1486" s="335" t="s">
        <v>896</v>
      </c>
      <c r="F1486" s="335" t="s">
        <v>868</v>
      </c>
      <c r="G1486" s="335" t="s">
        <v>861</v>
      </c>
      <c r="H1486" s="335">
        <v>5</v>
      </c>
    </row>
    <row r="1487" spans="1:8">
      <c r="A1487" s="335" t="s">
        <v>2499</v>
      </c>
      <c r="B1487" s="335">
        <v>127500</v>
      </c>
      <c r="C1487" s="335" t="s">
        <v>895</v>
      </c>
      <c r="D1487" s="336">
        <v>127500</v>
      </c>
      <c r="E1487" s="335" t="s">
        <v>1434</v>
      </c>
      <c r="F1487" s="335" t="s">
        <v>868</v>
      </c>
      <c r="G1487" s="335" t="s">
        <v>861</v>
      </c>
      <c r="H1487" s="335">
        <v>22</v>
      </c>
    </row>
    <row r="1488" spans="1:8">
      <c r="A1488" s="335" t="s">
        <v>2500</v>
      </c>
      <c r="B1488" s="335">
        <v>170000</v>
      </c>
      <c r="C1488" s="335" t="s">
        <v>895</v>
      </c>
      <c r="D1488" s="336">
        <v>170000</v>
      </c>
      <c r="E1488" s="335" t="s">
        <v>1434</v>
      </c>
      <c r="F1488" s="335" t="s">
        <v>868</v>
      </c>
      <c r="G1488" s="335" t="s">
        <v>861</v>
      </c>
      <c r="H1488" s="335">
        <v>18</v>
      </c>
    </row>
    <row r="1489" spans="1:8">
      <c r="A1489" s="335" t="s">
        <v>2501</v>
      </c>
      <c r="B1489" s="335">
        <v>9600</v>
      </c>
      <c r="C1489" s="335" t="s">
        <v>895</v>
      </c>
      <c r="D1489" s="336">
        <v>9600</v>
      </c>
      <c r="E1489" s="335" t="s">
        <v>896</v>
      </c>
      <c r="F1489" s="335" t="s">
        <v>2502</v>
      </c>
      <c r="G1489" s="335" t="s">
        <v>861</v>
      </c>
      <c r="H1489" s="335">
        <v>2</v>
      </c>
    </row>
    <row r="1490" spans="1:8">
      <c r="A1490" s="335" t="s">
        <v>2503</v>
      </c>
      <c r="B1490" s="335">
        <v>62000</v>
      </c>
      <c r="C1490" s="335" t="s">
        <v>895</v>
      </c>
      <c r="D1490" s="336">
        <v>62000</v>
      </c>
      <c r="E1490" s="335" t="s">
        <v>896</v>
      </c>
      <c r="F1490" s="335" t="s">
        <v>868</v>
      </c>
      <c r="G1490" s="335" t="s">
        <v>861</v>
      </c>
      <c r="H1490" s="335">
        <v>27</v>
      </c>
    </row>
    <row r="1491" spans="1:8">
      <c r="A1491" s="335" t="s">
        <v>2504</v>
      </c>
      <c r="B1491" s="335">
        <v>22000</v>
      </c>
      <c r="C1491" s="335" t="s">
        <v>895</v>
      </c>
      <c r="D1491" s="336">
        <v>22000</v>
      </c>
      <c r="E1491" s="335" t="s">
        <v>909</v>
      </c>
      <c r="F1491" s="335" t="s">
        <v>868</v>
      </c>
      <c r="G1491" s="335" t="s">
        <v>861</v>
      </c>
      <c r="H1491" s="335">
        <v>3</v>
      </c>
    </row>
    <row r="1492" spans="1:8">
      <c r="A1492" s="335" t="s">
        <v>2505</v>
      </c>
      <c r="B1492" s="335">
        <v>45000</v>
      </c>
      <c r="C1492" s="335" t="s">
        <v>895</v>
      </c>
      <c r="D1492" s="336">
        <v>45000</v>
      </c>
      <c r="E1492" s="335" t="s">
        <v>896</v>
      </c>
      <c r="F1492" s="335" t="s">
        <v>868</v>
      </c>
      <c r="G1492" s="335" t="s">
        <v>861</v>
      </c>
      <c r="H1492" s="335">
        <v>8</v>
      </c>
    </row>
    <row r="1493" spans="1:8">
      <c r="A1493" s="335" t="s">
        <v>2506</v>
      </c>
      <c r="B1493" s="335">
        <v>145000</v>
      </c>
      <c r="C1493" s="335" t="s">
        <v>895</v>
      </c>
      <c r="D1493" s="336">
        <v>145000</v>
      </c>
      <c r="E1493" s="335" t="s">
        <v>896</v>
      </c>
      <c r="F1493" s="335" t="s">
        <v>868</v>
      </c>
      <c r="G1493" s="335" t="s">
        <v>861</v>
      </c>
      <c r="H1493" s="335">
        <v>6</v>
      </c>
    </row>
    <row r="1494" spans="1:8">
      <c r="A1494" s="335" t="s">
        <v>2507</v>
      </c>
      <c r="B1494" s="335">
        <v>89000</v>
      </c>
      <c r="C1494" s="335" t="s">
        <v>895</v>
      </c>
      <c r="D1494" s="336">
        <v>89000</v>
      </c>
      <c r="E1494" s="335" t="s">
        <v>896</v>
      </c>
      <c r="F1494" s="335" t="s">
        <v>868</v>
      </c>
      <c r="G1494" s="335" t="s">
        <v>861</v>
      </c>
      <c r="H1494" s="335">
        <v>14</v>
      </c>
    </row>
    <row r="1495" spans="1:8">
      <c r="A1495" s="335" t="s">
        <v>2508</v>
      </c>
      <c r="B1495" s="335">
        <v>38000</v>
      </c>
      <c r="C1495" s="335" t="s">
        <v>895</v>
      </c>
      <c r="D1495" s="336">
        <v>38000</v>
      </c>
      <c r="E1495" s="335" t="s">
        <v>918</v>
      </c>
      <c r="F1495" s="335" t="s">
        <v>868</v>
      </c>
      <c r="G1495" s="335" t="s">
        <v>861</v>
      </c>
      <c r="H1495" s="335">
        <v>11</v>
      </c>
    </row>
    <row r="1496" spans="1:8">
      <c r="A1496" s="335" t="s">
        <v>2509</v>
      </c>
      <c r="B1496" s="335">
        <v>50000</v>
      </c>
      <c r="C1496" s="335" t="s">
        <v>964</v>
      </c>
      <c r="D1496" s="336">
        <v>49168.076151516347</v>
      </c>
      <c r="E1496" s="335" t="s">
        <v>896</v>
      </c>
      <c r="F1496" s="335" t="s">
        <v>859</v>
      </c>
      <c r="G1496" s="335" t="s">
        <v>861</v>
      </c>
      <c r="H1496" s="335">
        <v>3</v>
      </c>
    </row>
    <row r="1497" spans="1:8">
      <c r="A1497" s="335" t="s">
        <v>2510</v>
      </c>
      <c r="B1497" s="335">
        <v>500000</v>
      </c>
      <c r="C1497" s="335" t="s">
        <v>925</v>
      </c>
      <c r="D1497" s="336">
        <v>8903.9583437212841</v>
      </c>
      <c r="E1497" s="335" t="s">
        <v>896</v>
      </c>
      <c r="F1497" s="335" t="s">
        <v>862</v>
      </c>
      <c r="G1497" s="335" t="s">
        <v>864</v>
      </c>
      <c r="H1497" s="335">
        <v>8</v>
      </c>
    </row>
    <row r="1498" spans="1:8">
      <c r="A1498" s="335" t="s">
        <v>2511</v>
      </c>
      <c r="B1498" s="335">
        <v>10000</v>
      </c>
      <c r="C1498" s="335" t="s">
        <v>895</v>
      </c>
      <c r="D1498" s="336">
        <v>10000</v>
      </c>
      <c r="E1498" s="335" t="s">
        <v>909</v>
      </c>
      <c r="F1498" s="335" t="s">
        <v>1857</v>
      </c>
      <c r="G1498" s="335" t="s">
        <v>864</v>
      </c>
      <c r="H1498" s="335">
        <v>8</v>
      </c>
    </row>
    <row r="1499" spans="1:8">
      <c r="A1499" s="335" t="s">
        <v>2512</v>
      </c>
      <c r="B1499" s="335">
        <v>105000</v>
      </c>
      <c r="C1499" s="335" t="s">
        <v>895</v>
      </c>
      <c r="D1499" s="336">
        <v>105000</v>
      </c>
      <c r="E1499" s="335" t="s">
        <v>909</v>
      </c>
      <c r="F1499" s="335" t="s">
        <v>868</v>
      </c>
      <c r="G1499" s="335" t="s">
        <v>861</v>
      </c>
      <c r="H1499" s="335">
        <v>30</v>
      </c>
    </row>
    <row r="1500" spans="1:8">
      <c r="A1500" s="335" t="s">
        <v>2513</v>
      </c>
      <c r="B1500" s="335">
        <v>12000</v>
      </c>
      <c r="C1500" s="335" t="s">
        <v>895</v>
      </c>
      <c r="D1500" s="336">
        <v>12000</v>
      </c>
      <c r="E1500" s="335" t="s">
        <v>896</v>
      </c>
      <c r="F1500" s="335" t="s">
        <v>1956</v>
      </c>
      <c r="G1500" s="335" t="s">
        <v>864</v>
      </c>
      <c r="H1500" s="335">
        <v>0</v>
      </c>
    </row>
    <row r="1501" spans="1:8">
      <c r="A1501" s="335" t="s">
        <v>2514</v>
      </c>
      <c r="B1501" s="335">
        <v>200000</v>
      </c>
      <c r="C1501" s="335" t="s">
        <v>925</v>
      </c>
      <c r="D1501" s="336">
        <v>3561.5833374885137</v>
      </c>
      <c r="E1501" s="335" t="s">
        <v>918</v>
      </c>
      <c r="F1501" s="335" t="s">
        <v>862</v>
      </c>
      <c r="G1501" s="335" t="s">
        <v>864</v>
      </c>
      <c r="H1501" s="335">
        <v>3</v>
      </c>
    </row>
    <row r="1502" spans="1:8">
      <c r="A1502" s="335" t="s">
        <v>2515</v>
      </c>
      <c r="B1502" s="335">
        <v>85000</v>
      </c>
      <c r="C1502" s="335" t="s">
        <v>961</v>
      </c>
      <c r="D1502" s="336">
        <v>86692.320794224041</v>
      </c>
      <c r="E1502" s="335" t="s">
        <v>896</v>
      </c>
      <c r="F1502" s="335" t="s">
        <v>857</v>
      </c>
      <c r="G1502" s="335" t="s">
        <v>870</v>
      </c>
      <c r="H1502" s="335">
        <v>5</v>
      </c>
    </row>
    <row r="1503" spans="1:8">
      <c r="A1503" s="335" t="s">
        <v>2516</v>
      </c>
      <c r="B1503" s="335">
        <v>8000</v>
      </c>
      <c r="C1503" s="335" t="s">
        <v>895</v>
      </c>
      <c r="D1503" s="336">
        <v>8000</v>
      </c>
      <c r="E1503" s="335" t="s">
        <v>1434</v>
      </c>
      <c r="F1503" s="335" t="s">
        <v>862</v>
      </c>
      <c r="G1503" s="335" t="s">
        <v>864</v>
      </c>
      <c r="H1503" s="335">
        <v>18</v>
      </c>
    </row>
    <row r="1504" spans="1:8">
      <c r="A1504" s="335" t="s">
        <v>2517</v>
      </c>
      <c r="B1504" s="335">
        <v>380000</v>
      </c>
      <c r="C1504" s="335" t="s">
        <v>925</v>
      </c>
      <c r="D1504" s="336">
        <v>6767.0083412281756</v>
      </c>
      <c r="E1504" s="335" t="s">
        <v>896</v>
      </c>
      <c r="F1504" s="335" t="s">
        <v>862</v>
      </c>
      <c r="G1504" s="335" t="s">
        <v>864</v>
      </c>
      <c r="H1504" s="335">
        <v>6</v>
      </c>
    </row>
    <row r="1505" spans="1:8">
      <c r="A1505" s="335" t="s">
        <v>2518</v>
      </c>
      <c r="B1505" s="335">
        <v>30500</v>
      </c>
      <c r="C1505" s="335" t="s">
        <v>951</v>
      </c>
      <c r="D1505" s="336">
        <v>48073.437298052166</v>
      </c>
      <c r="E1505" s="335" t="s">
        <v>955</v>
      </c>
      <c r="F1505" s="335" t="s">
        <v>865</v>
      </c>
      <c r="G1505" s="335" t="s">
        <v>867</v>
      </c>
      <c r="H1505" s="335">
        <v>14</v>
      </c>
    </row>
    <row r="1506" spans="1:8">
      <c r="A1506" s="335" t="s">
        <v>2519</v>
      </c>
      <c r="B1506" s="335">
        <v>60000</v>
      </c>
      <c r="C1506" s="335" t="s">
        <v>908</v>
      </c>
      <c r="D1506" s="336">
        <v>76223.966339496474</v>
      </c>
      <c r="E1506" s="335" t="s">
        <v>909</v>
      </c>
      <c r="F1506" s="335" t="s">
        <v>972</v>
      </c>
      <c r="G1506" s="335" t="s">
        <v>867</v>
      </c>
      <c r="H1506" s="335">
        <v>15</v>
      </c>
    </row>
    <row r="1507" spans="1:8">
      <c r="A1507" s="335" t="s">
        <v>2520</v>
      </c>
      <c r="B1507" s="335">
        <v>320000</v>
      </c>
      <c r="C1507" s="335" t="s">
        <v>2395</v>
      </c>
      <c r="D1507" s="336">
        <v>85333.333333333328</v>
      </c>
      <c r="E1507" s="335" t="s">
        <v>909</v>
      </c>
      <c r="F1507" s="335" t="s">
        <v>1006</v>
      </c>
      <c r="G1507" s="335" t="s">
        <v>864</v>
      </c>
      <c r="H1507" s="335">
        <v>15</v>
      </c>
    </row>
    <row r="1508" spans="1:8">
      <c r="A1508" s="335" t="s">
        <v>2521</v>
      </c>
      <c r="B1508" s="335">
        <v>48360</v>
      </c>
      <c r="C1508" s="335" t="s">
        <v>951</v>
      </c>
      <c r="D1508" s="336">
        <v>76223.981237173866</v>
      </c>
      <c r="E1508" s="335" t="s">
        <v>909</v>
      </c>
      <c r="F1508" s="335" t="s">
        <v>865</v>
      </c>
      <c r="G1508" s="335" t="s">
        <v>867</v>
      </c>
      <c r="H1508" s="335">
        <v>8</v>
      </c>
    </row>
    <row r="1509" spans="1:8">
      <c r="A1509" s="335" t="s">
        <v>2522</v>
      </c>
      <c r="B1509" s="335">
        <v>30000</v>
      </c>
      <c r="C1509" s="335" t="s">
        <v>895</v>
      </c>
      <c r="D1509" s="336">
        <v>30000</v>
      </c>
      <c r="E1509" s="335" t="s">
        <v>909</v>
      </c>
      <c r="F1509" s="335" t="s">
        <v>902</v>
      </c>
      <c r="G1509" s="335" t="s">
        <v>864</v>
      </c>
      <c r="H1509" s="335">
        <v>5</v>
      </c>
    </row>
    <row r="1510" spans="1:8">
      <c r="A1510" s="335" t="s">
        <v>2523</v>
      </c>
      <c r="B1510" s="335">
        <v>34000</v>
      </c>
      <c r="C1510" s="335" t="s">
        <v>895</v>
      </c>
      <c r="D1510" s="336">
        <v>34000</v>
      </c>
      <c r="E1510" s="335" t="s">
        <v>896</v>
      </c>
      <c r="F1510" s="335" t="s">
        <v>862</v>
      </c>
      <c r="G1510" s="335" t="s">
        <v>864</v>
      </c>
      <c r="H1510" s="335">
        <v>4</v>
      </c>
    </row>
    <row r="1511" spans="1:8">
      <c r="A1511" s="335" t="s">
        <v>2524</v>
      </c>
      <c r="B1511" s="335">
        <v>180000</v>
      </c>
      <c r="C1511" s="335" t="s">
        <v>925</v>
      </c>
      <c r="D1511" s="336">
        <v>3205.4250037396623</v>
      </c>
      <c r="E1511" s="335" t="s">
        <v>909</v>
      </c>
      <c r="F1511" s="335" t="s">
        <v>862</v>
      </c>
      <c r="G1511" s="335" t="s">
        <v>864</v>
      </c>
      <c r="H1511" s="335">
        <v>5</v>
      </c>
    </row>
    <row r="1512" spans="1:8">
      <c r="A1512" s="335" t="s">
        <v>2525</v>
      </c>
      <c r="B1512" s="335">
        <v>45000</v>
      </c>
      <c r="C1512" s="335" t="s">
        <v>895</v>
      </c>
      <c r="D1512" s="336">
        <v>45000</v>
      </c>
      <c r="E1512" s="335" t="s">
        <v>909</v>
      </c>
      <c r="F1512" s="335" t="s">
        <v>910</v>
      </c>
      <c r="G1512" s="335" t="s">
        <v>867</v>
      </c>
      <c r="H1512" s="335">
        <v>5</v>
      </c>
    </row>
    <row r="1513" spans="1:8">
      <c r="A1513" s="335" t="s">
        <v>2526</v>
      </c>
      <c r="B1513" s="335">
        <v>24864</v>
      </c>
      <c r="C1513" s="335" t="s">
        <v>895</v>
      </c>
      <c r="D1513" s="336">
        <v>24864</v>
      </c>
      <c r="E1513" s="335" t="s">
        <v>909</v>
      </c>
      <c r="F1513" s="335" t="s">
        <v>2527</v>
      </c>
      <c r="G1513" s="335" t="s">
        <v>403</v>
      </c>
      <c r="H1513" s="335">
        <v>8</v>
      </c>
    </row>
    <row r="1514" spans="1:8">
      <c r="A1514" s="335" t="s">
        <v>2528</v>
      </c>
      <c r="B1514" s="335">
        <v>30000</v>
      </c>
      <c r="C1514" s="335" t="s">
        <v>951</v>
      </c>
      <c r="D1514" s="336">
        <v>47285.348162018527</v>
      </c>
      <c r="E1514" s="335" t="s">
        <v>896</v>
      </c>
      <c r="F1514" s="335" t="s">
        <v>865</v>
      </c>
      <c r="G1514" s="335" t="s">
        <v>867</v>
      </c>
      <c r="H1514" s="335">
        <v>7</v>
      </c>
    </row>
    <row r="1515" spans="1:8">
      <c r="A1515" s="335" t="s">
        <v>2529</v>
      </c>
      <c r="B1515" s="335">
        <v>1000000</v>
      </c>
      <c r="C1515" s="335" t="s">
        <v>925</v>
      </c>
      <c r="D1515" s="336">
        <v>17807.916687442568</v>
      </c>
      <c r="E1515" s="335" t="s">
        <v>896</v>
      </c>
      <c r="F1515" s="335" t="s">
        <v>862</v>
      </c>
      <c r="G1515" s="335" t="s">
        <v>864</v>
      </c>
      <c r="H1515" s="335">
        <v>10</v>
      </c>
    </row>
    <row r="1516" spans="1:8">
      <c r="A1516" s="335" t="s">
        <v>2530</v>
      </c>
      <c r="B1516" s="335">
        <v>35000</v>
      </c>
      <c r="C1516" s="335" t="s">
        <v>951</v>
      </c>
      <c r="D1516" s="336">
        <v>55166.239522354947</v>
      </c>
      <c r="E1516" s="335" t="s">
        <v>896</v>
      </c>
      <c r="F1516" s="335" t="s">
        <v>865</v>
      </c>
      <c r="G1516" s="335" t="s">
        <v>867</v>
      </c>
      <c r="H1516" s="335">
        <v>3</v>
      </c>
    </row>
    <row r="1517" spans="1:8">
      <c r="A1517" s="335" t="s">
        <v>2531</v>
      </c>
      <c r="B1517" s="335">
        <v>55000</v>
      </c>
      <c r="C1517" s="335" t="s">
        <v>908</v>
      </c>
      <c r="D1517" s="336">
        <v>69871.969144538423</v>
      </c>
      <c r="E1517" s="335" t="s">
        <v>909</v>
      </c>
      <c r="F1517" s="335" t="s">
        <v>972</v>
      </c>
      <c r="G1517" s="335" t="s">
        <v>867</v>
      </c>
      <c r="H1517" s="335">
        <v>5</v>
      </c>
    </row>
    <row r="1518" spans="1:8">
      <c r="A1518" s="335" t="s">
        <v>2532</v>
      </c>
      <c r="B1518" s="335">
        <v>70970</v>
      </c>
      <c r="C1518" s="335" t="s">
        <v>895</v>
      </c>
      <c r="D1518" s="336">
        <v>70970</v>
      </c>
      <c r="E1518" s="335" t="s">
        <v>896</v>
      </c>
      <c r="F1518" s="335" t="s">
        <v>868</v>
      </c>
      <c r="G1518" s="335" t="s">
        <v>861</v>
      </c>
      <c r="H1518" s="335">
        <v>17</v>
      </c>
    </row>
    <row r="1519" spans="1:8">
      <c r="A1519" s="335" t="s">
        <v>2533</v>
      </c>
      <c r="B1519" s="335">
        <v>60000</v>
      </c>
      <c r="C1519" s="335" t="s">
        <v>908</v>
      </c>
      <c r="D1519" s="336">
        <v>76223.966339496474</v>
      </c>
      <c r="E1519" s="335" t="s">
        <v>904</v>
      </c>
      <c r="F1519" s="335" t="s">
        <v>972</v>
      </c>
      <c r="G1519" s="335" t="s">
        <v>867</v>
      </c>
      <c r="H1519" s="335">
        <v>7</v>
      </c>
    </row>
    <row r="1520" spans="1:8">
      <c r="A1520" s="335" t="s">
        <v>2534</v>
      </c>
      <c r="B1520" s="335">
        <v>110000</v>
      </c>
      <c r="C1520" s="335" t="s">
        <v>895</v>
      </c>
      <c r="D1520" s="336">
        <v>110000</v>
      </c>
      <c r="E1520" s="335" t="s">
        <v>898</v>
      </c>
      <c r="F1520" s="335" t="s">
        <v>1436</v>
      </c>
      <c r="G1520" s="335" t="s">
        <v>867</v>
      </c>
      <c r="H1520" s="335">
        <v>5</v>
      </c>
    </row>
    <row r="1521" spans="1:8">
      <c r="A1521" s="335" t="s">
        <v>2535</v>
      </c>
      <c r="B1521" s="335">
        <v>14400</v>
      </c>
      <c r="C1521" s="335" t="s">
        <v>895</v>
      </c>
      <c r="D1521" s="336">
        <v>14400</v>
      </c>
      <c r="E1521" s="335" t="s">
        <v>896</v>
      </c>
      <c r="F1521" s="335" t="s">
        <v>2536</v>
      </c>
      <c r="G1521" s="335" t="s">
        <v>867</v>
      </c>
      <c r="H1521" s="335">
        <v>15</v>
      </c>
    </row>
    <row r="1522" spans="1:8">
      <c r="A1522" s="335" t="s">
        <v>2537</v>
      </c>
      <c r="B1522" s="335">
        <v>125000</v>
      </c>
      <c r="C1522" s="335" t="s">
        <v>895</v>
      </c>
      <c r="D1522" s="336">
        <v>125000</v>
      </c>
      <c r="E1522" s="335" t="s">
        <v>955</v>
      </c>
      <c r="F1522" s="335" t="s">
        <v>868</v>
      </c>
      <c r="G1522" s="335" t="s">
        <v>861</v>
      </c>
      <c r="H1522" s="335">
        <v>8</v>
      </c>
    </row>
    <row r="1523" spans="1:8">
      <c r="A1523" s="335" t="s">
        <v>2538</v>
      </c>
      <c r="B1523" s="335">
        <v>74000</v>
      </c>
      <c r="C1523" s="335" t="s">
        <v>964</v>
      </c>
      <c r="D1523" s="336">
        <v>72768.752704244194</v>
      </c>
      <c r="E1523" s="335" t="s">
        <v>896</v>
      </c>
      <c r="F1523" s="335" t="s">
        <v>859</v>
      </c>
      <c r="G1523" s="335" t="s">
        <v>861</v>
      </c>
      <c r="H1523" s="335">
        <v>10</v>
      </c>
    </row>
    <row r="1524" spans="1:8">
      <c r="A1524" s="335" t="s">
        <v>2539</v>
      </c>
      <c r="B1524" s="335">
        <v>59000</v>
      </c>
      <c r="C1524" s="335" t="s">
        <v>895</v>
      </c>
      <c r="D1524" s="336">
        <v>59000</v>
      </c>
      <c r="E1524" s="335" t="s">
        <v>909</v>
      </c>
      <c r="F1524" s="335" t="s">
        <v>868</v>
      </c>
      <c r="G1524" s="335" t="s">
        <v>861</v>
      </c>
      <c r="H1524" s="335">
        <v>15</v>
      </c>
    </row>
    <row r="1525" spans="1:8">
      <c r="A1525" s="335" t="s">
        <v>2540</v>
      </c>
      <c r="B1525" s="335">
        <v>71500</v>
      </c>
      <c r="C1525" s="335" t="s">
        <v>895</v>
      </c>
      <c r="D1525" s="336">
        <v>71500</v>
      </c>
      <c r="E1525" s="335" t="s">
        <v>896</v>
      </c>
      <c r="F1525" s="335" t="s">
        <v>868</v>
      </c>
      <c r="G1525" s="335" t="s">
        <v>861</v>
      </c>
      <c r="H1525" s="335">
        <v>5</v>
      </c>
    </row>
    <row r="1526" spans="1:8">
      <c r="A1526" s="335" t="s">
        <v>2541</v>
      </c>
      <c r="B1526" s="335">
        <v>25000</v>
      </c>
      <c r="C1526" s="335" t="s">
        <v>951</v>
      </c>
      <c r="D1526" s="336">
        <v>39404.456801682099</v>
      </c>
      <c r="E1526" s="335" t="s">
        <v>932</v>
      </c>
      <c r="F1526" s="335" t="s">
        <v>865</v>
      </c>
      <c r="G1526" s="335" t="s">
        <v>867</v>
      </c>
      <c r="H1526" s="335">
        <v>2</v>
      </c>
    </row>
    <row r="1527" spans="1:8">
      <c r="A1527" s="335" t="s">
        <v>2542</v>
      </c>
      <c r="B1527" s="335">
        <v>70000</v>
      </c>
      <c r="C1527" s="335" t="s">
        <v>908</v>
      </c>
      <c r="D1527" s="336">
        <v>88927.960729412545</v>
      </c>
      <c r="E1527" s="335" t="s">
        <v>920</v>
      </c>
      <c r="F1527" s="335" t="s">
        <v>910</v>
      </c>
      <c r="G1527" s="335" t="s">
        <v>867</v>
      </c>
      <c r="H1527" s="335">
        <v>5</v>
      </c>
    </row>
    <row r="1528" spans="1:8">
      <c r="A1528" s="335" t="s">
        <v>2543</v>
      </c>
      <c r="B1528" s="335">
        <v>90000</v>
      </c>
      <c r="C1528" s="335" t="s">
        <v>895</v>
      </c>
      <c r="D1528" s="336">
        <v>90000</v>
      </c>
      <c r="E1528" s="335" t="s">
        <v>909</v>
      </c>
      <c r="F1528" s="335" t="s">
        <v>868</v>
      </c>
      <c r="G1528" s="335" t="s">
        <v>861</v>
      </c>
      <c r="H1528" s="335">
        <v>25</v>
      </c>
    </row>
    <row r="1529" spans="1:8">
      <c r="A1529" s="335" t="s">
        <v>2544</v>
      </c>
      <c r="B1529" s="335">
        <v>700000</v>
      </c>
      <c r="C1529" s="335" t="s">
        <v>925</v>
      </c>
      <c r="D1529" s="336">
        <v>12465.541681209797</v>
      </c>
      <c r="E1529" s="335" t="s">
        <v>909</v>
      </c>
      <c r="F1529" s="335" t="s">
        <v>862</v>
      </c>
      <c r="G1529" s="335" t="s">
        <v>864</v>
      </c>
      <c r="H1529" s="335">
        <v>30</v>
      </c>
    </row>
    <row r="1530" spans="1:8">
      <c r="A1530" s="335" t="s">
        <v>2545</v>
      </c>
      <c r="B1530" s="335">
        <v>40000</v>
      </c>
      <c r="C1530" s="335" t="s">
        <v>895</v>
      </c>
      <c r="D1530" s="336">
        <v>40000</v>
      </c>
      <c r="E1530" s="335" t="s">
        <v>896</v>
      </c>
      <c r="F1530" s="335" t="s">
        <v>868</v>
      </c>
      <c r="G1530" s="335" t="s">
        <v>861</v>
      </c>
      <c r="H1530" s="335">
        <v>8</v>
      </c>
    </row>
    <row r="1531" spans="1:8">
      <c r="A1531" s="335" t="s">
        <v>2546</v>
      </c>
      <c r="B1531" s="335">
        <v>30000</v>
      </c>
      <c r="C1531" s="335" t="s">
        <v>895</v>
      </c>
      <c r="D1531" s="336">
        <v>30000</v>
      </c>
      <c r="E1531" s="335" t="s">
        <v>896</v>
      </c>
      <c r="F1531" s="335" t="s">
        <v>862</v>
      </c>
      <c r="G1531" s="335" t="s">
        <v>864</v>
      </c>
      <c r="H1531" s="335">
        <v>4</v>
      </c>
    </row>
    <row r="1532" spans="1:8">
      <c r="A1532" s="335" t="s">
        <v>2547</v>
      </c>
      <c r="B1532" s="335">
        <v>46325</v>
      </c>
      <c r="C1532" s="335" t="s">
        <v>895</v>
      </c>
      <c r="D1532" s="336">
        <v>46325</v>
      </c>
      <c r="E1532" s="335" t="s">
        <v>898</v>
      </c>
      <c r="F1532" s="335" t="s">
        <v>868</v>
      </c>
      <c r="G1532" s="335" t="s">
        <v>861</v>
      </c>
      <c r="H1532" s="335">
        <v>1</v>
      </c>
    </row>
    <row r="1533" spans="1:8">
      <c r="A1533" s="335" t="s">
        <v>2548</v>
      </c>
      <c r="B1533" s="335">
        <v>15000</v>
      </c>
      <c r="C1533" s="335" t="s">
        <v>895</v>
      </c>
      <c r="D1533" s="336">
        <v>15000</v>
      </c>
      <c r="E1533" s="335" t="s">
        <v>896</v>
      </c>
      <c r="F1533" s="335" t="s">
        <v>868</v>
      </c>
      <c r="G1533" s="335" t="s">
        <v>861</v>
      </c>
      <c r="H1533" s="335">
        <v>8</v>
      </c>
    </row>
    <row r="1534" spans="1:8">
      <c r="A1534" s="335" t="s">
        <v>2549</v>
      </c>
      <c r="B1534" s="335">
        <v>31200</v>
      </c>
      <c r="C1534" s="335" t="s">
        <v>895</v>
      </c>
      <c r="D1534" s="336">
        <v>31200</v>
      </c>
      <c r="E1534" s="335" t="s">
        <v>896</v>
      </c>
      <c r="F1534" s="335" t="s">
        <v>868</v>
      </c>
      <c r="G1534" s="335" t="s">
        <v>861</v>
      </c>
      <c r="H1534" s="335">
        <v>15</v>
      </c>
    </row>
    <row r="1535" spans="1:8">
      <c r="A1535" s="335" t="s">
        <v>2550</v>
      </c>
      <c r="B1535" s="335">
        <v>500000</v>
      </c>
      <c r="C1535" s="335" t="s">
        <v>925</v>
      </c>
      <c r="D1535" s="336">
        <v>8903.9583437212841</v>
      </c>
      <c r="E1535" s="335" t="s">
        <v>896</v>
      </c>
      <c r="F1535" s="335" t="s">
        <v>862</v>
      </c>
      <c r="G1535" s="335" t="s">
        <v>864</v>
      </c>
      <c r="H1535" s="335">
        <v>9</v>
      </c>
    </row>
    <row r="1536" spans="1:8">
      <c r="A1536" s="335" t="s">
        <v>2551</v>
      </c>
      <c r="B1536" s="335">
        <v>15840</v>
      </c>
      <c r="C1536" s="335" t="s">
        <v>895</v>
      </c>
      <c r="D1536" s="336">
        <v>15840</v>
      </c>
      <c r="E1536" s="335" t="s">
        <v>896</v>
      </c>
      <c r="F1536" s="335" t="s">
        <v>2552</v>
      </c>
      <c r="G1536" s="335" t="s">
        <v>861</v>
      </c>
      <c r="H1536" s="335">
        <v>8</v>
      </c>
    </row>
    <row r="1537" spans="1:8">
      <c r="A1537" s="335" t="s">
        <v>2553</v>
      </c>
      <c r="B1537" s="335">
        <v>850000</v>
      </c>
      <c r="C1537" s="335" t="s">
        <v>925</v>
      </c>
      <c r="D1537" s="336">
        <v>15136.729184326183</v>
      </c>
      <c r="E1537" s="335" t="s">
        <v>896</v>
      </c>
      <c r="F1537" s="335" t="s">
        <v>862</v>
      </c>
      <c r="G1537" s="335" t="s">
        <v>864</v>
      </c>
      <c r="H1537" s="335">
        <v>5</v>
      </c>
    </row>
    <row r="1538" spans="1:8">
      <c r="A1538" s="335" t="s">
        <v>2554</v>
      </c>
      <c r="B1538" s="335">
        <v>41000</v>
      </c>
      <c r="C1538" s="335" t="s">
        <v>895</v>
      </c>
      <c r="D1538" s="336">
        <v>41000</v>
      </c>
      <c r="E1538" s="335" t="s">
        <v>955</v>
      </c>
      <c r="F1538" s="335" t="s">
        <v>868</v>
      </c>
      <c r="G1538" s="335" t="s">
        <v>861</v>
      </c>
      <c r="H1538" s="335">
        <v>10</v>
      </c>
    </row>
    <row r="1539" spans="1:8">
      <c r="A1539" s="335" t="s">
        <v>2555</v>
      </c>
      <c r="B1539" s="335">
        <v>11000</v>
      </c>
      <c r="C1539" s="335" t="s">
        <v>895</v>
      </c>
      <c r="D1539" s="336">
        <v>11000</v>
      </c>
      <c r="E1539" s="335" t="s">
        <v>909</v>
      </c>
      <c r="F1539" s="335" t="s">
        <v>1036</v>
      </c>
      <c r="G1539" s="335" t="s">
        <v>861</v>
      </c>
      <c r="H1539" s="335">
        <v>2</v>
      </c>
    </row>
    <row r="1540" spans="1:8">
      <c r="A1540" s="335" t="s">
        <v>2556</v>
      </c>
      <c r="B1540" s="335">
        <v>35000</v>
      </c>
      <c r="C1540" s="335" t="s">
        <v>951</v>
      </c>
      <c r="D1540" s="336">
        <v>55166.239522354947</v>
      </c>
      <c r="E1540" s="335" t="s">
        <v>1434</v>
      </c>
      <c r="F1540" s="335" t="s">
        <v>865</v>
      </c>
      <c r="G1540" s="335" t="s">
        <v>867</v>
      </c>
      <c r="H1540" s="335">
        <v>30</v>
      </c>
    </row>
    <row r="1541" spans="1:8">
      <c r="A1541" s="335" t="s">
        <v>2557</v>
      </c>
      <c r="B1541" s="335">
        <v>240000</v>
      </c>
      <c r="C1541" s="335" t="s">
        <v>1211</v>
      </c>
      <c r="D1541" s="336">
        <v>5689.2125418690484</v>
      </c>
      <c r="E1541" s="335" t="s">
        <v>909</v>
      </c>
      <c r="F1541" s="335" t="s">
        <v>1212</v>
      </c>
      <c r="G1541" s="335" t="s">
        <v>864</v>
      </c>
      <c r="H1541" s="335">
        <v>15</v>
      </c>
    </row>
    <row r="1542" spans="1:8">
      <c r="A1542" s="335" t="s">
        <v>2558</v>
      </c>
      <c r="B1542" s="335">
        <v>17728</v>
      </c>
      <c r="C1542" s="335" t="s">
        <v>895</v>
      </c>
      <c r="D1542" s="336">
        <v>17728</v>
      </c>
      <c r="E1542" s="335" t="s">
        <v>896</v>
      </c>
      <c r="F1542" s="335" t="s">
        <v>1036</v>
      </c>
      <c r="G1542" s="335" t="s">
        <v>861</v>
      </c>
      <c r="H1542" s="335">
        <v>3</v>
      </c>
    </row>
    <row r="1543" spans="1:8">
      <c r="A1543" s="335" t="s">
        <v>2559</v>
      </c>
      <c r="B1543" s="335">
        <v>120000</v>
      </c>
      <c r="C1543" s="335" t="s">
        <v>2560</v>
      </c>
      <c r="D1543" s="336">
        <v>13745.704467353951</v>
      </c>
      <c r="E1543" s="335" t="s">
        <v>898</v>
      </c>
      <c r="F1543" s="335" t="s">
        <v>2561</v>
      </c>
      <c r="G1543" s="335" t="s">
        <v>403</v>
      </c>
      <c r="H1543" s="335">
        <v>8</v>
      </c>
    </row>
    <row r="1544" spans="1:8">
      <c r="A1544" s="335" t="s">
        <v>2562</v>
      </c>
      <c r="B1544" s="335">
        <v>50000</v>
      </c>
      <c r="C1544" s="335" t="s">
        <v>895</v>
      </c>
      <c r="D1544" s="336">
        <v>50000</v>
      </c>
      <c r="E1544" s="335" t="s">
        <v>918</v>
      </c>
      <c r="F1544" s="335" t="s">
        <v>868</v>
      </c>
      <c r="G1544" s="335" t="s">
        <v>861</v>
      </c>
      <c r="H1544" s="335">
        <v>15</v>
      </c>
    </row>
    <row r="1545" spans="1:8">
      <c r="A1545" s="335" t="s">
        <v>2563</v>
      </c>
      <c r="B1545" s="335">
        <v>80000</v>
      </c>
      <c r="C1545" s="335" t="s">
        <v>964</v>
      </c>
      <c r="D1545" s="336">
        <v>78668.921842426149</v>
      </c>
      <c r="E1545" s="335" t="s">
        <v>896</v>
      </c>
      <c r="F1545" s="335" t="s">
        <v>859</v>
      </c>
      <c r="G1545" s="335" t="s">
        <v>861</v>
      </c>
      <c r="H1545" s="335">
        <v>7</v>
      </c>
    </row>
    <row r="1546" spans="1:8">
      <c r="A1546" s="335" t="s">
        <v>2564</v>
      </c>
      <c r="B1546" s="335">
        <v>85000</v>
      </c>
      <c r="C1546" s="335" t="s">
        <v>895</v>
      </c>
      <c r="D1546" s="336">
        <v>85000</v>
      </c>
      <c r="E1546" s="335" t="s">
        <v>932</v>
      </c>
      <c r="F1546" s="335" t="s">
        <v>868</v>
      </c>
      <c r="G1546" s="335" t="s">
        <v>861</v>
      </c>
      <c r="H1546" s="335">
        <v>10</v>
      </c>
    </row>
    <row r="1547" spans="1:8">
      <c r="A1547" s="335" t="s">
        <v>2565</v>
      </c>
      <c r="B1547" s="335">
        <v>100000</v>
      </c>
      <c r="C1547" s="335" t="s">
        <v>961</v>
      </c>
      <c r="D1547" s="336">
        <v>101990.96564026357</v>
      </c>
      <c r="E1547" s="335" t="s">
        <v>909</v>
      </c>
      <c r="F1547" s="335" t="s">
        <v>857</v>
      </c>
      <c r="G1547" s="335" t="s">
        <v>870</v>
      </c>
      <c r="H1547" s="335">
        <v>20</v>
      </c>
    </row>
    <row r="1548" spans="1:8">
      <c r="A1548" s="335" t="s">
        <v>2566</v>
      </c>
      <c r="B1548" s="335">
        <v>5650000</v>
      </c>
      <c r="C1548" s="335" t="s">
        <v>925</v>
      </c>
      <c r="D1548" s="336">
        <v>100614.72928405051</v>
      </c>
      <c r="E1548" s="335" t="s">
        <v>932</v>
      </c>
      <c r="F1548" s="335" t="s">
        <v>862</v>
      </c>
      <c r="G1548" s="335" t="s">
        <v>864</v>
      </c>
      <c r="H1548" s="335">
        <v>6</v>
      </c>
    </row>
    <row r="1549" spans="1:8">
      <c r="A1549" s="335" t="s">
        <v>2567</v>
      </c>
      <c r="B1549" s="335">
        <v>85000</v>
      </c>
      <c r="C1549" s="335" t="s">
        <v>961</v>
      </c>
      <c r="D1549" s="336">
        <v>86692.320794224041</v>
      </c>
      <c r="E1549" s="335" t="s">
        <v>896</v>
      </c>
      <c r="F1549" s="335" t="s">
        <v>857</v>
      </c>
      <c r="G1549" s="335" t="s">
        <v>870</v>
      </c>
      <c r="H1549" s="335">
        <v>30</v>
      </c>
    </row>
    <row r="1550" spans="1:8">
      <c r="A1550" s="335" t="s">
        <v>2568</v>
      </c>
      <c r="B1550" s="335">
        <v>120000</v>
      </c>
      <c r="C1550" s="335" t="s">
        <v>961</v>
      </c>
      <c r="D1550" s="336">
        <v>122389.15876831629</v>
      </c>
      <c r="E1550" s="335" t="s">
        <v>896</v>
      </c>
      <c r="F1550" s="335" t="s">
        <v>857</v>
      </c>
      <c r="G1550" s="335" t="s">
        <v>870</v>
      </c>
      <c r="H1550" s="335">
        <v>5</v>
      </c>
    </row>
    <row r="1551" spans="1:8">
      <c r="A1551" s="335" t="s">
        <v>2569</v>
      </c>
      <c r="B1551" s="335">
        <v>360000</v>
      </c>
      <c r="C1551" s="335" t="s">
        <v>925</v>
      </c>
      <c r="D1551" s="336">
        <v>6410.8500074793246</v>
      </c>
      <c r="E1551" s="335" t="s">
        <v>909</v>
      </c>
      <c r="F1551" s="335" t="s">
        <v>862</v>
      </c>
      <c r="G1551" s="335" t="s">
        <v>864</v>
      </c>
      <c r="H1551" s="335">
        <v>8</v>
      </c>
    </row>
    <row r="1552" spans="1:8">
      <c r="A1552" s="335" t="s">
        <v>2570</v>
      </c>
      <c r="B1552" s="335">
        <v>44000</v>
      </c>
      <c r="C1552" s="335" t="s">
        <v>895</v>
      </c>
      <c r="D1552" s="336">
        <v>44000</v>
      </c>
      <c r="E1552" s="335" t="s">
        <v>896</v>
      </c>
      <c r="F1552" s="335" t="s">
        <v>868</v>
      </c>
      <c r="G1552" s="335" t="s">
        <v>861</v>
      </c>
      <c r="H1552" s="335">
        <v>4</v>
      </c>
    </row>
    <row r="1553" spans="1:8">
      <c r="A1553" s="335" t="s">
        <v>2571</v>
      </c>
      <c r="B1553" s="335">
        <v>250000</v>
      </c>
      <c r="C1553" s="335" t="s">
        <v>925</v>
      </c>
      <c r="D1553" s="336">
        <v>4451.9791718606421</v>
      </c>
      <c r="E1553" s="335" t="s">
        <v>904</v>
      </c>
      <c r="F1553" s="335" t="s">
        <v>862</v>
      </c>
      <c r="G1553" s="335" t="s">
        <v>864</v>
      </c>
      <c r="H1553" s="335">
        <v>3</v>
      </c>
    </row>
    <row r="1554" spans="1:8">
      <c r="A1554" s="335" t="s">
        <v>2572</v>
      </c>
      <c r="B1554" s="335">
        <v>4500</v>
      </c>
      <c r="C1554" s="335" t="s">
        <v>895</v>
      </c>
      <c r="D1554" s="336">
        <v>4500</v>
      </c>
      <c r="E1554" s="335" t="s">
        <v>896</v>
      </c>
      <c r="F1554" s="335" t="s">
        <v>902</v>
      </c>
      <c r="G1554" s="335" t="s">
        <v>864</v>
      </c>
      <c r="H1554" s="335">
        <v>6</v>
      </c>
    </row>
    <row r="1555" spans="1:8">
      <c r="A1555" s="335" t="s">
        <v>2573</v>
      </c>
      <c r="B1555" s="335">
        <v>1700000</v>
      </c>
      <c r="C1555" s="335" t="s">
        <v>925</v>
      </c>
      <c r="D1555" s="336">
        <v>30273.458368652366</v>
      </c>
      <c r="E1555" s="335" t="s">
        <v>1434</v>
      </c>
      <c r="F1555" s="335" t="s">
        <v>862</v>
      </c>
      <c r="G1555" s="335" t="s">
        <v>864</v>
      </c>
      <c r="H1555" s="335">
        <v>6</v>
      </c>
    </row>
    <row r="1556" spans="1:8">
      <c r="A1556" s="335" t="s">
        <v>2574</v>
      </c>
      <c r="B1556" s="335">
        <v>52000</v>
      </c>
      <c r="C1556" s="335" t="s">
        <v>895</v>
      </c>
      <c r="D1556" s="336">
        <v>52000</v>
      </c>
      <c r="E1556" s="335" t="s">
        <v>896</v>
      </c>
      <c r="F1556" s="335" t="s">
        <v>868</v>
      </c>
      <c r="G1556" s="335" t="s">
        <v>861</v>
      </c>
      <c r="H1556" s="335">
        <v>5</v>
      </c>
    </row>
    <row r="1557" spans="1:8">
      <c r="A1557" s="335" t="s">
        <v>2575</v>
      </c>
      <c r="B1557" s="335">
        <v>75000</v>
      </c>
      <c r="C1557" s="335" t="s">
        <v>895</v>
      </c>
      <c r="D1557" s="336">
        <v>75000</v>
      </c>
      <c r="E1557" s="335" t="s">
        <v>955</v>
      </c>
      <c r="F1557" s="335" t="s">
        <v>910</v>
      </c>
      <c r="G1557" s="335" t="s">
        <v>867</v>
      </c>
      <c r="H1557" s="335">
        <v>9</v>
      </c>
    </row>
    <row r="1558" spans="1:8">
      <c r="A1558" s="335" t="s">
        <v>2576</v>
      </c>
      <c r="B1558" s="335">
        <v>1000000</v>
      </c>
      <c r="C1558" s="335" t="s">
        <v>925</v>
      </c>
      <c r="D1558" s="336">
        <v>17807.916687442568</v>
      </c>
      <c r="E1558" s="335" t="s">
        <v>896</v>
      </c>
      <c r="F1558" s="335" t="s">
        <v>862</v>
      </c>
      <c r="G1558" s="335" t="s">
        <v>864</v>
      </c>
      <c r="H1558" s="335">
        <v>4</v>
      </c>
    </row>
    <row r="1559" spans="1:8">
      <c r="A1559" s="335" t="s">
        <v>2577</v>
      </c>
      <c r="B1559" s="335">
        <v>177600</v>
      </c>
      <c r="C1559" s="335" t="s">
        <v>895</v>
      </c>
      <c r="D1559" s="336">
        <v>177600</v>
      </c>
      <c r="E1559" s="335" t="s">
        <v>918</v>
      </c>
      <c r="F1559" s="335" t="s">
        <v>2578</v>
      </c>
      <c r="G1559" s="335" t="s">
        <v>403</v>
      </c>
      <c r="H1559" s="335">
        <v>6</v>
      </c>
    </row>
    <row r="1560" spans="1:8">
      <c r="A1560" s="335" t="s">
        <v>2579</v>
      </c>
      <c r="B1560" s="335">
        <v>650000</v>
      </c>
      <c r="C1560" s="335" t="s">
        <v>925</v>
      </c>
      <c r="D1560" s="336">
        <v>11575.14584683767</v>
      </c>
      <c r="E1560" s="335" t="s">
        <v>896</v>
      </c>
      <c r="F1560" s="335" t="s">
        <v>862</v>
      </c>
      <c r="G1560" s="335" t="s">
        <v>864</v>
      </c>
      <c r="H1560" s="335">
        <v>5</v>
      </c>
    </row>
    <row r="1561" spans="1:8">
      <c r="A1561" s="335" t="s">
        <v>2580</v>
      </c>
      <c r="B1561" s="335">
        <v>21000</v>
      </c>
      <c r="C1561" s="335" t="s">
        <v>908</v>
      </c>
      <c r="D1561" s="336">
        <v>26678.388218823762</v>
      </c>
      <c r="E1561" s="335" t="s">
        <v>909</v>
      </c>
      <c r="F1561" s="335" t="s">
        <v>915</v>
      </c>
      <c r="G1561" s="335" t="s">
        <v>867</v>
      </c>
      <c r="H1561" s="335">
        <v>10</v>
      </c>
    </row>
    <row r="1562" spans="1:8">
      <c r="A1562" s="335" t="s">
        <v>2581</v>
      </c>
      <c r="B1562" s="335">
        <v>80000</v>
      </c>
      <c r="C1562" s="335" t="s">
        <v>951</v>
      </c>
      <c r="D1562" s="336">
        <v>126094.26176538273</v>
      </c>
      <c r="E1562" s="335" t="s">
        <v>955</v>
      </c>
      <c r="F1562" s="335" t="s">
        <v>865</v>
      </c>
      <c r="G1562" s="335" t="s">
        <v>867</v>
      </c>
      <c r="H1562" s="335">
        <v>12</v>
      </c>
    </row>
    <row r="1563" spans="1:8">
      <c r="A1563" s="335" t="s">
        <v>2582</v>
      </c>
      <c r="B1563" s="335">
        <v>6000</v>
      </c>
      <c r="C1563" s="335" t="s">
        <v>895</v>
      </c>
      <c r="D1563" s="336">
        <v>6000</v>
      </c>
      <c r="E1563" s="335" t="s">
        <v>896</v>
      </c>
      <c r="F1563" s="335" t="s">
        <v>862</v>
      </c>
      <c r="G1563" s="335" t="s">
        <v>864</v>
      </c>
      <c r="H1563" s="335">
        <v>2</v>
      </c>
    </row>
    <row r="1564" spans="1:8">
      <c r="A1564" s="335" t="s">
        <v>2583</v>
      </c>
      <c r="B1564" s="335">
        <v>10000</v>
      </c>
      <c r="C1564" s="335" t="s">
        <v>895</v>
      </c>
      <c r="D1564" s="336">
        <v>10000</v>
      </c>
      <c r="E1564" s="335" t="s">
        <v>932</v>
      </c>
      <c r="F1564" s="335" t="s">
        <v>862</v>
      </c>
      <c r="G1564" s="335" t="s">
        <v>864</v>
      </c>
      <c r="H1564" s="335">
        <v>6</v>
      </c>
    </row>
    <row r="1565" spans="1:8">
      <c r="A1565" s="335" t="s">
        <v>2584</v>
      </c>
      <c r="B1565" s="335">
        <v>50000</v>
      </c>
      <c r="C1565" s="335" t="s">
        <v>895</v>
      </c>
      <c r="D1565" s="336">
        <v>50000</v>
      </c>
      <c r="E1565" s="335" t="s">
        <v>896</v>
      </c>
      <c r="F1565" s="335" t="s">
        <v>868</v>
      </c>
      <c r="G1565" s="335" t="s">
        <v>861</v>
      </c>
      <c r="H1565" s="335">
        <v>2</v>
      </c>
    </row>
    <row r="1566" spans="1:8">
      <c r="A1566" s="335" t="s">
        <v>2585</v>
      </c>
      <c r="B1566" s="335">
        <v>10000</v>
      </c>
      <c r="C1566" s="335" t="s">
        <v>895</v>
      </c>
      <c r="D1566" s="336">
        <v>10000</v>
      </c>
      <c r="E1566" s="335" t="s">
        <v>909</v>
      </c>
      <c r="F1566" s="335" t="s">
        <v>862</v>
      </c>
      <c r="G1566" s="335" t="s">
        <v>864</v>
      </c>
      <c r="H1566" s="335">
        <v>12</v>
      </c>
    </row>
    <row r="1567" spans="1:8">
      <c r="A1567" s="335" t="s">
        <v>2586</v>
      </c>
      <c r="B1567" s="335">
        <v>50000</v>
      </c>
      <c r="C1567" s="335" t="s">
        <v>895</v>
      </c>
      <c r="D1567" s="336">
        <v>50000</v>
      </c>
      <c r="E1567" s="335" t="s">
        <v>896</v>
      </c>
      <c r="F1567" s="335" t="s">
        <v>868</v>
      </c>
      <c r="G1567" s="335" t="s">
        <v>861</v>
      </c>
      <c r="H1567" s="335">
        <v>12</v>
      </c>
    </row>
    <row r="1568" spans="1:8">
      <c r="A1568" s="335" t="s">
        <v>2587</v>
      </c>
      <c r="B1568" s="335">
        <v>20000</v>
      </c>
      <c r="C1568" s="335" t="s">
        <v>895</v>
      </c>
      <c r="D1568" s="336">
        <v>20000</v>
      </c>
      <c r="E1568" s="335" t="s">
        <v>909</v>
      </c>
      <c r="F1568" s="335" t="s">
        <v>862</v>
      </c>
      <c r="G1568" s="335" t="s">
        <v>864</v>
      </c>
      <c r="H1568" s="335">
        <v>1</v>
      </c>
    </row>
    <row r="1569" spans="1:8">
      <c r="A1569" s="335" t="s">
        <v>2588</v>
      </c>
      <c r="B1569" s="335">
        <v>20000</v>
      </c>
      <c r="C1569" s="335" t="s">
        <v>951</v>
      </c>
      <c r="D1569" s="336">
        <v>31523.565441345683</v>
      </c>
      <c r="E1569" s="335" t="s">
        <v>896</v>
      </c>
      <c r="F1569" s="335" t="s">
        <v>865</v>
      </c>
      <c r="G1569" s="335" t="s">
        <v>867</v>
      </c>
      <c r="H1569" s="335">
        <v>3</v>
      </c>
    </row>
    <row r="1570" spans="1:8">
      <c r="A1570" s="335" t="s">
        <v>2589</v>
      </c>
      <c r="B1570" s="335">
        <v>50000</v>
      </c>
      <c r="C1570" s="335" t="s">
        <v>908</v>
      </c>
      <c r="D1570" s="336">
        <v>63519.971949580387</v>
      </c>
      <c r="E1570" s="335" t="s">
        <v>898</v>
      </c>
      <c r="F1570" s="335" t="s">
        <v>972</v>
      </c>
      <c r="G1570" s="335" t="s">
        <v>867</v>
      </c>
      <c r="H1570" s="335">
        <v>10</v>
      </c>
    </row>
    <row r="1571" spans="1:8">
      <c r="A1571" s="335" t="s">
        <v>2590</v>
      </c>
      <c r="B1571" s="335">
        <v>27600</v>
      </c>
      <c r="C1571" s="335" t="s">
        <v>908</v>
      </c>
      <c r="D1571" s="336">
        <v>35063.024516168378</v>
      </c>
      <c r="E1571" s="335" t="s">
        <v>898</v>
      </c>
      <c r="F1571" s="335" t="s">
        <v>923</v>
      </c>
      <c r="G1571" s="335" t="s">
        <v>867</v>
      </c>
      <c r="H1571" s="335">
        <v>15</v>
      </c>
    </row>
    <row r="1572" spans="1:8">
      <c r="A1572" s="335" t="s">
        <v>2591</v>
      </c>
      <c r="B1572" s="335">
        <v>55000</v>
      </c>
      <c r="C1572" s="335" t="s">
        <v>895</v>
      </c>
      <c r="D1572" s="336">
        <v>55000</v>
      </c>
      <c r="E1572" s="335" t="s">
        <v>896</v>
      </c>
      <c r="F1572" s="335" t="s">
        <v>868</v>
      </c>
      <c r="G1572" s="335" t="s">
        <v>861</v>
      </c>
      <c r="H1572" s="335">
        <v>2</v>
      </c>
    </row>
    <row r="1573" spans="1:8">
      <c r="A1573" s="335" t="s">
        <v>2592</v>
      </c>
      <c r="B1573" s="335">
        <v>38000</v>
      </c>
      <c r="C1573" s="335" t="s">
        <v>895</v>
      </c>
      <c r="D1573" s="336">
        <v>38000</v>
      </c>
      <c r="E1573" s="335" t="s">
        <v>896</v>
      </c>
      <c r="F1573" s="335" t="s">
        <v>868</v>
      </c>
      <c r="G1573" s="335" t="s">
        <v>861</v>
      </c>
      <c r="H1573" s="335">
        <v>1</v>
      </c>
    </row>
    <row r="1574" spans="1:8">
      <c r="A1574" s="335" t="s">
        <v>2593</v>
      </c>
      <c r="B1574" s="335">
        <v>1800000</v>
      </c>
      <c r="C1574" s="335" t="s">
        <v>925</v>
      </c>
      <c r="D1574" s="336">
        <v>32054.250037396621</v>
      </c>
      <c r="E1574" s="335" t="s">
        <v>896</v>
      </c>
      <c r="F1574" s="335" t="s">
        <v>862</v>
      </c>
      <c r="G1574" s="335" t="s">
        <v>864</v>
      </c>
      <c r="H1574" s="335">
        <v>1</v>
      </c>
    </row>
    <row r="1575" spans="1:8">
      <c r="A1575" s="335" t="s">
        <v>2594</v>
      </c>
      <c r="B1575" s="335">
        <v>35500</v>
      </c>
      <c r="C1575" s="335" t="s">
        <v>895</v>
      </c>
      <c r="D1575" s="336">
        <v>35500</v>
      </c>
      <c r="E1575" s="335" t="s">
        <v>896</v>
      </c>
      <c r="F1575" s="335" t="s">
        <v>868</v>
      </c>
      <c r="G1575" s="335" t="s">
        <v>861</v>
      </c>
      <c r="H1575" s="335">
        <v>20</v>
      </c>
    </row>
    <row r="1576" spans="1:8">
      <c r="A1576" s="335" t="s">
        <v>2595</v>
      </c>
      <c r="B1576" s="335">
        <v>62000</v>
      </c>
      <c r="C1576" s="335" t="s">
        <v>895</v>
      </c>
      <c r="D1576" s="336">
        <v>62000</v>
      </c>
      <c r="E1576" s="335" t="s">
        <v>896</v>
      </c>
      <c r="F1576" s="335" t="s">
        <v>868</v>
      </c>
      <c r="G1576" s="335" t="s">
        <v>861</v>
      </c>
      <c r="H1576" s="335">
        <v>5</v>
      </c>
    </row>
    <row r="1577" spans="1:8">
      <c r="A1577" s="335" t="s">
        <v>2596</v>
      </c>
      <c r="B1577" s="335">
        <v>21500</v>
      </c>
      <c r="C1577" s="335" t="s">
        <v>951</v>
      </c>
      <c r="D1577" s="336">
        <v>33887.832849446611</v>
      </c>
      <c r="E1577" s="335" t="s">
        <v>896</v>
      </c>
      <c r="F1577" s="335" t="s">
        <v>865</v>
      </c>
      <c r="G1577" s="335" t="s">
        <v>867</v>
      </c>
      <c r="H1577" s="335">
        <v>1</v>
      </c>
    </row>
    <row r="1578" spans="1:8">
      <c r="A1578" s="335" t="s">
        <v>2597</v>
      </c>
      <c r="B1578" s="335">
        <v>60000</v>
      </c>
      <c r="C1578" s="335" t="s">
        <v>895</v>
      </c>
      <c r="D1578" s="336">
        <v>60000</v>
      </c>
      <c r="E1578" s="335" t="s">
        <v>896</v>
      </c>
      <c r="F1578" s="335" t="s">
        <v>868</v>
      </c>
      <c r="G1578" s="335" t="s">
        <v>861</v>
      </c>
      <c r="H1578" s="335">
        <v>1</v>
      </c>
    </row>
    <row r="1579" spans="1:8">
      <c r="A1579" s="335" t="s">
        <v>2598</v>
      </c>
      <c r="B1579" s="335">
        <v>32884</v>
      </c>
      <c r="C1579" s="335" t="s">
        <v>895</v>
      </c>
      <c r="D1579" s="336">
        <v>32884</v>
      </c>
      <c r="E1579" s="335" t="s">
        <v>896</v>
      </c>
      <c r="F1579" s="335" t="s">
        <v>868</v>
      </c>
      <c r="G1579" s="335" t="s">
        <v>861</v>
      </c>
      <c r="H1579" s="335">
        <v>10</v>
      </c>
    </row>
    <row r="1580" spans="1:8">
      <c r="A1580" s="335" t="s">
        <v>2599</v>
      </c>
      <c r="B1580" s="335">
        <v>42000</v>
      </c>
      <c r="C1580" s="335" t="s">
        <v>895</v>
      </c>
      <c r="D1580" s="336">
        <v>42000</v>
      </c>
      <c r="E1580" s="335" t="s">
        <v>896</v>
      </c>
      <c r="F1580" s="335" t="s">
        <v>868</v>
      </c>
      <c r="G1580" s="335" t="s">
        <v>861</v>
      </c>
      <c r="H1580" s="335">
        <v>2</v>
      </c>
    </row>
    <row r="1581" spans="1:8">
      <c r="A1581" s="335" t="s">
        <v>2600</v>
      </c>
      <c r="B1581" s="335">
        <v>68000</v>
      </c>
      <c r="C1581" s="335" t="s">
        <v>895</v>
      </c>
      <c r="D1581" s="336">
        <v>68000</v>
      </c>
      <c r="E1581" s="335" t="s">
        <v>896</v>
      </c>
      <c r="F1581" s="335" t="s">
        <v>868</v>
      </c>
      <c r="G1581" s="335" t="s">
        <v>861</v>
      </c>
      <c r="H1581" s="335">
        <v>12</v>
      </c>
    </row>
    <row r="1582" spans="1:8">
      <c r="A1582" s="335" t="s">
        <v>2601</v>
      </c>
      <c r="B1582" s="335">
        <v>85000</v>
      </c>
      <c r="C1582" s="335" t="s">
        <v>895</v>
      </c>
      <c r="D1582" s="336">
        <v>85000</v>
      </c>
      <c r="E1582" s="335" t="s">
        <v>918</v>
      </c>
      <c r="F1582" s="335" t="s">
        <v>868</v>
      </c>
      <c r="G1582" s="335" t="s">
        <v>861</v>
      </c>
      <c r="H1582" s="335">
        <v>8</v>
      </c>
    </row>
    <row r="1583" spans="1:8">
      <c r="A1583" s="335" t="s">
        <v>2602</v>
      </c>
      <c r="B1583" s="335">
        <v>13000</v>
      </c>
      <c r="C1583" s="335" t="s">
        <v>895</v>
      </c>
      <c r="D1583" s="336">
        <v>13000</v>
      </c>
      <c r="E1583" s="335" t="s">
        <v>896</v>
      </c>
      <c r="F1583" s="335" t="s">
        <v>988</v>
      </c>
      <c r="G1583" s="335" t="s">
        <v>861</v>
      </c>
      <c r="H1583" s="335">
        <v>4</v>
      </c>
    </row>
    <row r="1584" spans="1:8">
      <c r="A1584" s="335" t="s">
        <v>2603</v>
      </c>
      <c r="B1584" s="335">
        <v>15000</v>
      </c>
      <c r="C1584" s="335" t="s">
        <v>895</v>
      </c>
      <c r="D1584" s="336">
        <v>15000</v>
      </c>
      <c r="E1584" s="335" t="s">
        <v>896</v>
      </c>
      <c r="F1584" s="335" t="s">
        <v>862</v>
      </c>
      <c r="G1584" s="335" t="s">
        <v>864</v>
      </c>
      <c r="H1584" s="335">
        <v>5</v>
      </c>
    </row>
    <row r="1585" spans="1:8">
      <c r="A1585" s="335" t="s">
        <v>2604</v>
      </c>
      <c r="B1585" s="335">
        <v>50000</v>
      </c>
      <c r="C1585" s="335" t="s">
        <v>895</v>
      </c>
      <c r="D1585" s="336">
        <v>50000</v>
      </c>
      <c r="E1585" s="335" t="s">
        <v>1434</v>
      </c>
      <c r="F1585" s="335" t="s">
        <v>862</v>
      </c>
      <c r="G1585" s="335" t="s">
        <v>864</v>
      </c>
      <c r="H1585" s="335">
        <v>8</v>
      </c>
    </row>
    <row r="1586" spans="1:8">
      <c r="A1586" s="335" t="s">
        <v>2605</v>
      </c>
      <c r="B1586" s="335">
        <v>7000</v>
      </c>
      <c r="C1586" s="335" t="s">
        <v>895</v>
      </c>
      <c r="D1586" s="336">
        <v>7000</v>
      </c>
      <c r="E1586" s="335" t="s">
        <v>932</v>
      </c>
      <c r="F1586" s="335" t="s">
        <v>862</v>
      </c>
      <c r="G1586" s="335" t="s">
        <v>864</v>
      </c>
      <c r="H1586" s="335">
        <v>1</v>
      </c>
    </row>
    <row r="1587" spans="1:8">
      <c r="A1587" s="335" t="s">
        <v>2606</v>
      </c>
      <c r="B1587" s="335">
        <v>140000</v>
      </c>
      <c r="C1587" s="335" t="s">
        <v>895</v>
      </c>
      <c r="D1587" s="336">
        <v>140000</v>
      </c>
      <c r="E1587" s="335" t="s">
        <v>909</v>
      </c>
      <c r="F1587" s="335" t="s">
        <v>868</v>
      </c>
      <c r="G1587" s="335" t="s">
        <v>861</v>
      </c>
      <c r="H1587" s="335">
        <v>12</v>
      </c>
    </row>
    <row r="1588" spans="1:8">
      <c r="A1588" s="335" t="s">
        <v>2607</v>
      </c>
      <c r="B1588" s="335">
        <v>400000</v>
      </c>
      <c r="C1588" s="335" t="s">
        <v>925</v>
      </c>
      <c r="D1588" s="336">
        <v>7123.1666749770275</v>
      </c>
      <c r="E1588" s="335" t="s">
        <v>896</v>
      </c>
      <c r="F1588" s="335" t="s">
        <v>862</v>
      </c>
      <c r="G1588" s="335" t="s">
        <v>864</v>
      </c>
      <c r="H1588" s="335">
        <v>3</v>
      </c>
    </row>
    <row r="1589" spans="1:8">
      <c r="A1589" s="335" t="s">
        <v>2608</v>
      </c>
      <c r="B1589" s="335">
        <v>37000</v>
      </c>
      <c r="C1589" s="335" t="s">
        <v>951</v>
      </c>
      <c r="D1589" s="336">
        <v>58318.59606648951</v>
      </c>
      <c r="E1589" s="335" t="s">
        <v>896</v>
      </c>
      <c r="F1589" s="335" t="s">
        <v>865</v>
      </c>
      <c r="G1589" s="335" t="s">
        <v>867</v>
      </c>
      <c r="H1589" s="335">
        <v>9</v>
      </c>
    </row>
    <row r="1590" spans="1:8">
      <c r="A1590" s="335" t="s">
        <v>2609</v>
      </c>
      <c r="B1590" s="335">
        <v>680000</v>
      </c>
      <c r="C1590" s="335" t="s">
        <v>925</v>
      </c>
      <c r="D1590" s="336">
        <v>12109.383347460946</v>
      </c>
      <c r="E1590" s="335" t="s">
        <v>909</v>
      </c>
      <c r="F1590" s="335" t="s">
        <v>862</v>
      </c>
      <c r="G1590" s="335" t="s">
        <v>864</v>
      </c>
      <c r="H1590" s="335">
        <v>2</v>
      </c>
    </row>
    <row r="1591" spans="1:8">
      <c r="A1591" s="335" t="s">
        <v>2610</v>
      </c>
      <c r="B1591" s="335">
        <v>55000</v>
      </c>
      <c r="C1591" s="335" t="s">
        <v>895</v>
      </c>
      <c r="D1591" s="336">
        <v>55000</v>
      </c>
      <c r="E1591" s="335" t="s">
        <v>896</v>
      </c>
      <c r="F1591" s="335" t="s">
        <v>868</v>
      </c>
      <c r="G1591" s="335" t="s">
        <v>861</v>
      </c>
      <c r="H1591" s="335">
        <v>1</v>
      </c>
    </row>
    <row r="1592" spans="1:8">
      <c r="A1592" s="335" t="s">
        <v>2611</v>
      </c>
      <c r="B1592" s="335">
        <v>60000</v>
      </c>
      <c r="C1592" s="335" t="s">
        <v>895</v>
      </c>
      <c r="D1592" s="336">
        <v>60000</v>
      </c>
      <c r="E1592" s="335" t="s">
        <v>909</v>
      </c>
      <c r="F1592" s="335" t="s">
        <v>1587</v>
      </c>
      <c r="G1592" s="335" t="s">
        <v>864</v>
      </c>
      <c r="H1592" s="335">
        <v>16</v>
      </c>
    </row>
    <row r="1593" spans="1:8">
      <c r="A1593" s="335" t="s">
        <v>2612</v>
      </c>
      <c r="B1593" s="335">
        <v>320000</v>
      </c>
      <c r="C1593" s="335" t="s">
        <v>925</v>
      </c>
      <c r="D1593" s="336">
        <v>5698.5333399816218</v>
      </c>
      <c r="E1593" s="335" t="s">
        <v>909</v>
      </c>
      <c r="F1593" s="335" t="s">
        <v>862</v>
      </c>
      <c r="G1593" s="335" t="s">
        <v>864</v>
      </c>
      <c r="H1593" s="335">
        <v>5</v>
      </c>
    </row>
    <row r="1594" spans="1:8">
      <c r="A1594" s="335" t="s">
        <v>2613</v>
      </c>
      <c r="B1594" s="335">
        <v>288000</v>
      </c>
      <c r="C1594" s="335" t="s">
        <v>2614</v>
      </c>
      <c r="D1594" s="336">
        <v>9376.2513877177607</v>
      </c>
      <c r="E1594" s="335" t="s">
        <v>904</v>
      </c>
      <c r="F1594" s="335" t="s">
        <v>2615</v>
      </c>
      <c r="G1594" s="335" t="s">
        <v>403</v>
      </c>
      <c r="H1594" s="335">
        <v>7</v>
      </c>
    </row>
    <row r="1595" spans="1:8">
      <c r="A1595" s="335" t="s">
        <v>2616</v>
      </c>
      <c r="B1595" s="335">
        <v>60000</v>
      </c>
      <c r="C1595" s="335" t="s">
        <v>951</v>
      </c>
      <c r="D1595" s="336">
        <v>94570.696324037053</v>
      </c>
      <c r="E1595" s="335" t="s">
        <v>896</v>
      </c>
      <c r="F1595" s="335" t="s">
        <v>865</v>
      </c>
      <c r="G1595" s="335" t="s">
        <v>867</v>
      </c>
      <c r="H1595" s="335">
        <v>5</v>
      </c>
    </row>
    <row r="1596" spans="1:8">
      <c r="A1596" s="335" t="s">
        <v>2617</v>
      </c>
      <c r="B1596" s="335">
        <v>36000</v>
      </c>
      <c r="C1596" s="335" t="s">
        <v>895</v>
      </c>
      <c r="D1596" s="336">
        <v>36000</v>
      </c>
      <c r="E1596" s="335" t="s">
        <v>955</v>
      </c>
      <c r="F1596" s="335" t="s">
        <v>2618</v>
      </c>
      <c r="G1596" s="335" t="s">
        <v>864</v>
      </c>
      <c r="H1596" s="335">
        <v>5</v>
      </c>
    </row>
    <row r="1597" spans="1:8">
      <c r="A1597" s="335" t="s">
        <v>2619</v>
      </c>
      <c r="B1597" s="335">
        <v>3700000</v>
      </c>
      <c r="C1597" s="335" t="s">
        <v>925</v>
      </c>
      <c r="D1597" s="336">
        <v>65889.291743537498</v>
      </c>
      <c r="E1597" s="335" t="s">
        <v>909</v>
      </c>
      <c r="F1597" s="335" t="s">
        <v>862</v>
      </c>
      <c r="G1597" s="335" t="s">
        <v>864</v>
      </c>
      <c r="H1597" s="335">
        <v>4</v>
      </c>
    </row>
    <row r="1598" spans="1:8">
      <c r="A1598" s="335" t="s">
        <v>2620</v>
      </c>
      <c r="B1598" s="335">
        <v>106000</v>
      </c>
      <c r="C1598" s="335" t="s">
        <v>895</v>
      </c>
      <c r="D1598" s="336">
        <v>106000</v>
      </c>
      <c r="E1598" s="335" t="s">
        <v>896</v>
      </c>
      <c r="F1598" s="335" t="s">
        <v>1727</v>
      </c>
      <c r="G1598" s="335" t="s">
        <v>867</v>
      </c>
      <c r="H1598" s="335">
        <v>7</v>
      </c>
    </row>
    <row r="1599" spans="1:8">
      <c r="A1599" s="335" t="s">
        <v>2621</v>
      </c>
      <c r="B1599" s="335">
        <v>485000</v>
      </c>
      <c r="C1599" s="335" t="s">
        <v>2189</v>
      </c>
      <c r="D1599" s="336">
        <v>82888.5550559455</v>
      </c>
      <c r="E1599" s="335" t="s">
        <v>898</v>
      </c>
      <c r="F1599" s="335" t="s">
        <v>1727</v>
      </c>
      <c r="G1599" s="335" t="s">
        <v>867</v>
      </c>
      <c r="H1599" s="335">
        <v>18</v>
      </c>
    </row>
    <row r="1600" spans="1:8">
      <c r="A1600" s="335" t="s">
        <v>2622</v>
      </c>
      <c r="B1600" s="335">
        <v>75000</v>
      </c>
      <c r="C1600" s="335" t="s">
        <v>1527</v>
      </c>
      <c r="D1600" s="336">
        <v>59819.107020370408</v>
      </c>
      <c r="E1600" s="335" t="s">
        <v>896</v>
      </c>
      <c r="F1600" s="335" t="s">
        <v>1490</v>
      </c>
      <c r="G1600" s="335" t="s">
        <v>870</v>
      </c>
      <c r="H1600" s="335">
        <v>10</v>
      </c>
    </row>
    <row r="1601" spans="1:8">
      <c r="A1601" s="335" t="s">
        <v>2623</v>
      </c>
      <c r="B1601" s="335">
        <v>6545</v>
      </c>
      <c r="C1601" s="335" t="s">
        <v>895</v>
      </c>
      <c r="D1601" s="336">
        <v>6545</v>
      </c>
      <c r="E1601" s="335" t="s">
        <v>909</v>
      </c>
      <c r="F1601" s="335" t="s">
        <v>862</v>
      </c>
      <c r="G1601" s="335" t="s">
        <v>864</v>
      </c>
      <c r="H1601" s="335">
        <v>9</v>
      </c>
    </row>
    <row r="1602" spans="1:8">
      <c r="A1602" s="335" t="s">
        <v>2624</v>
      </c>
      <c r="B1602" s="335">
        <v>1000000</v>
      </c>
      <c r="C1602" s="335" t="s">
        <v>925</v>
      </c>
      <c r="D1602" s="336">
        <v>17807.916687442568</v>
      </c>
      <c r="E1602" s="335" t="s">
        <v>909</v>
      </c>
      <c r="F1602" s="335" t="s">
        <v>862</v>
      </c>
      <c r="G1602" s="335" t="s">
        <v>864</v>
      </c>
      <c r="H1602" s="335">
        <v>13</v>
      </c>
    </row>
    <row r="1603" spans="1:8">
      <c r="A1603" s="335" t="s">
        <v>2625</v>
      </c>
      <c r="B1603" s="335">
        <v>54000</v>
      </c>
      <c r="C1603" s="335" t="s">
        <v>895</v>
      </c>
      <c r="D1603" s="336">
        <v>54000</v>
      </c>
      <c r="E1603" s="335" t="s">
        <v>1434</v>
      </c>
      <c r="F1603" s="335" t="s">
        <v>868</v>
      </c>
      <c r="G1603" s="335" t="s">
        <v>861</v>
      </c>
      <c r="H1603" s="335">
        <v>10</v>
      </c>
    </row>
    <row r="1604" spans="1:8">
      <c r="A1604" s="335" t="s">
        <v>2626</v>
      </c>
      <c r="B1604" s="335">
        <v>100000</v>
      </c>
      <c r="C1604" s="335" t="s">
        <v>895</v>
      </c>
      <c r="D1604" s="336">
        <v>100000</v>
      </c>
      <c r="E1604" s="335" t="s">
        <v>955</v>
      </c>
      <c r="F1604" s="335" t="s">
        <v>868</v>
      </c>
      <c r="G1604" s="335" t="s">
        <v>861</v>
      </c>
      <c r="H1604" s="335">
        <v>4</v>
      </c>
    </row>
    <row r="1605" spans="1:8">
      <c r="A1605" s="335" t="s">
        <v>2627</v>
      </c>
      <c r="B1605" s="335">
        <v>50000</v>
      </c>
      <c r="C1605" s="335" t="s">
        <v>964</v>
      </c>
      <c r="D1605" s="336">
        <v>49168.076151516347</v>
      </c>
      <c r="E1605" s="335" t="s">
        <v>896</v>
      </c>
      <c r="F1605" s="335" t="s">
        <v>859</v>
      </c>
      <c r="G1605" s="335" t="s">
        <v>861</v>
      </c>
      <c r="H1605" s="335">
        <v>5</v>
      </c>
    </row>
    <row r="1606" spans="1:8">
      <c r="A1606" s="335" t="s">
        <v>2628</v>
      </c>
      <c r="B1606" s="335">
        <v>4019</v>
      </c>
      <c r="C1606" s="335" t="s">
        <v>895</v>
      </c>
      <c r="D1606" s="336">
        <v>4019</v>
      </c>
      <c r="E1606" s="335" t="s">
        <v>920</v>
      </c>
      <c r="F1606" s="335" t="s">
        <v>1212</v>
      </c>
      <c r="G1606" s="335" t="s">
        <v>864</v>
      </c>
      <c r="H1606" s="335">
        <v>3</v>
      </c>
    </row>
    <row r="1607" spans="1:8">
      <c r="A1607" s="335" t="s">
        <v>2629</v>
      </c>
      <c r="B1607" s="335">
        <v>15000</v>
      </c>
      <c r="C1607" s="335" t="s">
        <v>895</v>
      </c>
      <c r="D1607" s="336">
        <v>15000</v>
      </c>
      <c r="E1607" s="335" t="s">
        <v>896</v>
      </c>
      <c r="F1607" s="335" t="s">
        <v>902</v>
      </c>
      <c r="G1607" s="335" t="s">
        <v>864</v>
      </c>
      <c r="H1607" s="335">
        <v>5</v>
      </c>
    </row>
    <row r="1608" spans="1:8">
      <c r="A1608" s="335" t="s">
        <v>2630</v>
      </c>
      <c r="B1608" s="335">
        <v>1000000</v>
      </c>
      <c r="C1608" s="335" t="s">
        <v>925</v>
      </c>
      <c r="D1608" s="336">
        <v>17807.916687442568</v>
      </c>
      <c r="E1608" s="335" t="s">
        <v>896</v>
      </c>
      <c r="F1608" s="335" t="s">
        <v>862</v>
      </c>
      <c r="G1608" s="335" t="s">
        <v>864</v>
      </c>
      <c r="H1608" s="335">
        <v>4</v>
      </c>
    </row>
    <row r="1609" spans="1:8">
      <c r="A1609" s="335" t="s">
        <v>2631</v>
      </c>
      <c r="B1609" s="335">
        <v>12000</v>
      </c>
      <c r="C1609" s="335" t="s">
        <v>895</v>
      </c>
      <c r="D1609" s="336">
        <v>12000</v>
      </c>
      <c r="E1609" s="335" t="s">
        <v>932</v>
      </c>
      <c r="F1609" s="335" t="s">
        <v>862</v>
      </c>
      <c r="G1609" s="335" t="s">
        <v>864</v>
      </c>
      <c r="H1609" s="335">
        <v>3</v>
      </c>
    </row>
    <row r="1610" spans="1:8">
      <c r="A1610" s="335" t="s">
        <v>2632</v>
      </c>
      <c r="B1610" s="335">
        <v>125000</v>
      </c>
      <c r="C1610" s="335" t="s">
        <v>925</v>
      </c>
      <c r="D1610" s="336">
        <v>2225.989585930321</v>
      </c>
      <c r="E1610" s="335" t="s">
        <v>896</v>
      </c>
      <c r="F1610" s="335" t="s">
        <v>862</v>
      </c>
      <c r="G1610" s="335" t="s">
        <v>864</v>
      </c>
      <c r="H1610" s="335">
        <v>4</v>
      </c>
    </row>
    <row r="1611" spans="1:8">
      <c r="A1611" s="335" t="s">
        <v>2633</v>
      </c>
      <c r="B1611" s="335">
        <v>86000</v>
      </c>
      <c r="C1611" s="335" t="s">
        <v>895</v>
      </c>
      <c r="D1611" s="336">
        <v>86000</v>
      </c>
      <c r="E1611" s="335" t="s">
        <v>896</v>
      </c>
      <c r="F1611" s="335" t="s">
        <v>1212</v>
      </c>
      <c r="G1611" s="335" t="s">
        <v>864</v>
      </c>
      <c r="H1611" s="335">
        <v>3</v>
      </c>
    </row>
    <row r="1612" spans="1:8">
      <c r="A1612" s="335" t="s">
        <v>2634</v>
      </c>
      <c r="B1612" s="335">
        <v>340000</v>
      </c>
      <c r="C1612" s="335" t="s">
        <v>925</v>
      </c>
      <c r="D1612" s="336">
        <v>6054.6916737304728</v>
      </c>
      <c r="E1612" s="335" t="s">
        <v>909</v>
      </c>
      <c r="F1612" s="335" t="s">
        <v>862</v>
      </c>
      <c r="G1612" s="335" t="s">
        <v>864</v>
      </c>
      <c r="H1612" s="335">
        <v>5</v>
      </c>
    </row>
    <row r="1613" spans="1:8">
      <c r="A1613" s="335" t="s">
        <v>2635</v>
      </c>
      <c r="B1613" s="335">
        <v>3360</v>
      </c>
      <c r="C1613" s="335" t="s">
        <v>895</v>
      </c>
      <c r="D1613" s="336">
        <v>3360</v>
      </c>
      <c r="E1613" s="335" t="s">
        <v>896</v>
      </c>
      <c r="F1613" s="335" t="s">
        <v>862</v>
      </c>
      <c r="G1613" s="335" t="s">
        <v>864</v>
      </c>
      <c r="H1613" s="335">
        <v>3</v>
      </c>
    </row>
    <row r="1614" spans="1:8">
      <c r="A1614" s="335" t="s">
        <v>2636</v>
      </c>
      <c r="B1614" s="335">
        <v>10000</v>
      </c>
      <c r="C1614" s="335" t="s">
        <v>895</v>
      </c>
      <c r="D1614" s="336">
        <v>10000</v>
      </c>
      <c r="E1614" s="335" t="s">
        <v>1434</v>
      </c>
      <c r="F1614" s="335" t="s">
        <v>862</v>
      </c>
      <c r="G1614" s="335" t="s">
        <v>864</v>
      </c>
      <c r="H1614" s="335">
        <v>1</v>
      </c>
    </row>
    <row r="1615" spans="1:8">
      <c r="A1615" s="335" t="s">
        <v>2637</v>
      </c>
      <c r="B1615" s="335">
        <v>70000</v>
      </c>
      <c r="C1615" s="335" t="s">
        <v>895</v>
      </c>
      <c r="D1615" s="336">
        <v>70000</v>
      </c>
      <c r="E1615" s="335" t="s">
        <v>896</v>
      </c>
      <c r="F1615" s="335" t="s">
        <v>868</v>
      </c>
      <c r="G1615" s="335" t="s">
        <v>861</v>
      </c>
      <c r="H1615" s="335">
        <v>9</v>
      </c>
    </row>
    <row r="1616" spans="1:8">
      <c r="A1616" s="335" t="s">
        <v>2638</v>
      </c>
      <c r="B1616" s="335">
        <v>155000</v>
      </c>
      <c r="C1616" s="335" t="s">
        <v>895</v>
      </c>
      <c r="D1616" s="336">
        <v>155000</v>
      </c>
      <c r="E1616" s="335" t="s">
        <v>909</v>
      </c>
      <c r="F1616" s="335" t="s">
        <v>868</v>
      </c>
      <c r="G1616" s="335" t="s">
        <v>861</v>
      </c>
      <c r="H1616" s="335">
        <v>14</v>
      </c>
    </row>
    <row r="1617" spans="1:8">
      <c r="A1617" s="335" t="s">
        <v>2639</v>
      </c>
      <c r="B1617" s="335">
        <v>225000</v>
      </c>
      <c r="C1617" s="335" t="s">
        <v>895</v>
      </c>
      <c r="D1617" s="336">
        <v>225000</v>
      </c>
      <c r="E1617" s="335" t="s">
        <v>1434</v>
      </c>
      <c r="F1617" s="335" t="s">
        <v>868</v>
      </c>
      <c r="G1617" s="335" t="s">
        <v>861</v>
      </c>
      <c r="H1617" s="335">
        <v>15</v>
      </c>
    </row>
    <row r="1618" spans="1:8">
      <c r="A1618" s="335" t="s">
        <v>2640</v>
      </c>
      <c r="B1618" s="335">
        <v>10000</v>
      </c>
      <c r="C1618" s="335" t="s">
        <v>895</v>
      </c>
      <c r="D1618" s="336">
        <v>10000</v>
      </c>
      <c r="E1618" s="335" t="s">
        <v>932</v>
      </c>
      <c r="F1618" s="335" t="s">
        <v>862</v>
      </c>
      <c r="G1618" s="335" t="s">
        <v>864</v>
      </c>
      <c r="H1618" s="335">
        <v>2</v>
      </c>
    </row>
    <row r="1619" spans="1:8">
      <c r="A1619" s="335" t="s">
        <v>2641</v>
      </c>
      <c r="B1619" s="335">
        <v>300000</v>
      </c>
      <c r="C1619" s="335" t="s">
        <v>925</v>
      </c>
      <c r="D1619" s="336">
        <v>5342.3750062327708</v>
      </c>
      <c r="E1619" s="335" t="s">
        <v>896</v>
      </c>
      <c r="F1619" s="335" t="s">
        <v>862</v>
      </c>
      <c r="G1619" s="335" t="s">
        <v>864</v>
      </c>
      <c r="H1619" s="335">
        <v>8</v>
      </c>
    </row>
    <row r="1620" spans="1:8">
      <c r="A1620" s="335" t="s">
        <v>2642</v>
      </c>
      <c r="B1620" s="335">
        <v>84000</v>
      </c>
      <c r="C1620" s="335" t="s">
        <v>961</v>
      </c>
      <c r="D1620" s="336">
        <v>85672.4111378214</v>
      </c>
      <c r="E1620" s="335" t="s">
        <v>955</v>
      </c>
      <c r="F1620" s="335" t="s">
        <v>857</v>
      </c>
      <c r="G1620" s="335" t="s">
        <v>870</v>
      </c>
      <c r="H1620" s="335">
        <v>6</v>
      </c>
    </row>
    <row r="1621" spans="1:8">
      <c r="A1621" s="335" t="s">
        <v>2643</v>
      </c>
      <c r="B1621" s="335">
        <v>240000</v>
      </c>
      <c r="C1621" s="335" t="s">
        <v>925</v>
      </c>
      <c r="D1621" s="336">
        <v>4273.9000049862161</v>
      </c>
      <c r="E1621" s="335" t="s">
        <v>898</v>
      </c>
      <c r="F1621" s="335" t="s">
        <v>862</v>
      </c>
      <c r="G1621" s="335" t="s">
        <v>864</v>
      </c>
      <c r="H1621" s="335">
        <v>15</v>
      </c>
    </row>
    <row r="1622" spans="1:8">
      <c r="A1622" s="335" t="s">
        <v>2644</v>
      </c>
      <c r="B1622" s="335">
        <v>500000</v>
      </c>
      <c r="C1622" s="335" t="s">
        <v>925</v>
      </c>
      <c r="D1622" s="336">
        <v>8903.9583437212841</v>
      </c>
      <c r="E1622" s="335" t="s">
        <v>909</v>
      </c>
      <c r="F1622" s="335" t="s">
        <v>862</v>
      </c>
      <c r="G1622" s="335" t="s">
        <v>864</v>
      </c>
      <c r="H1622" s="335">
        <v>20</v>
      </c>
    </row>
    <row r="1623" spans="1:8">
      <c r="A1623" s="335" t="s">
        <v>2645</v>
      </c>
      <c r="B1623" s="335">
        <v>42000</v>
      </c>
      <c r="C1623" s="335" t="s">
        <v>951</v>
      </c>
      <c r="D1623" s="336">
        <v>66199.48742682593</v>
      </c>
      <c r="E1623" s="335" t="s">
        <v>909</v>
      </c>
      <c r="F1623" s="335" t="s">
        <v>865</v>
      </c>
      <c r="G1623" s="335" t="s">
        <v>867</v>
      </c>
      <c r="H1623" s="335">
        <v>23</v>
      </c>
    </row>
    <row r="1624" spans="1:8">
      <c r="A1624" s="335" t="s">
        <v>2646</v>
      </c>
      <c r="B1624" s="335">
        <v>320000</v>
      </c>
      <c r="C1624" s="335" t="s">
        <v>925</v>
      </c>
      <c r="D1624" s="336">
        <v>5698.5333399816218</v>
      </c>
      <c r="E1624" s="335" t="s">
        <v>896</v>
      </c>
      <c r="F1624" s="335" t="s">
        <v>862</v>
      </c>
      <c r="G1624" s="335" t="s">
        <v>864</v>
      </c>
      <c r="H1624" s="335">
        <v>3</v>
      </c>
    </row>
    <row r="1625" spans="1:8">
      <c r="A1625" s="335" t="s">
        <v>2647</v>
      </c>
      <c r="B1625" s="335">
        <v>22000</v>
      </c>
      <c r="C1625" s="335" t="s">
        <v>951</v>
      </c>
      <c r="D1625" s="336">
        <v>34675.92198548025</v>
      </c>
      <c r="E1625" s="335" t="s">
        <v>909</v>
      </c>
      <c r="F1625" s="335" t="s">
        <v>865</v>
      </c>
      <c r="G1625" s="335" t="s">
        <v>867</v>
      </c>
      <c r="H1625" s="335">
        <v>17</v>
      </c>
    </row>
    <row r="1626" spans="1:8">
      <c r="A1626" s="335" t="s">
        <v>2648</v>
      </c>
      <c r="B1626" s="335">
        <v>31200</v>
      </c>
      <c r="C1626" s="335" t="s">
        <v>895</v>
      </c>
      <c r="D1626" s="336">
        <v>31200</v>
      </c>
      <c r="E1626" s="335" t="s">
        <v>932</v>
      </c>
      <c r="F1626" s="335" t="s">
        <v>1276</v>
      </c>
      <c r="G1626" s="335" t="s">
        <v>864</v>
      </c>
      <c r="H1626" s="335">
        <v>11</v>
      </c>
    </row>
    <row r="1627" spans="1:8">
      <c r="A1627" s="335" t="s">
        <v>2649</v>
      </c>
      <c r="B1627" s="335">
        <v>56000</v>
      </c>
      <c r="C1627" s="335" t="s">
        <v>964</v>
      </c>
      <c r="D1627" s="336">
        <v>55068.245289698301</v>
      </c>
      <c r="E1627" s="335" t="s">
        <v>955</v>
      </c>
      <c r="F1627" s="335" t="s">
        <v>859</v>
      </c>
      <c r="G1627" s="335" t="s">
        <v>861</v>
      </c>
      <c r="H1627" s="335">
        <v>1</v>
      </c>
    </row>
    <row r="1628" spans="1:8">
      <c r="A1628" s="335" t="s">
        <v>2650</v>
      </c>
      <c r="B1628" s="335">
        <v>13000</v>
      </c>
      <c r="C1628" s="335" t="s">
        <v>895</v>
      </c>
      <c r="D1628" s="336">
        <v>13000</v>
      </c>
      <c r="E1628" s="335" t="s">
        <v>896</v>
      </c>
      <c r="F1628" s="335" t="s">
        <v>2651</v>
      </c>
      <c r="G1628" s="335" t="s">
        <v>867</v>
      </c>
      <c r="H1628" s="335">
        <v>6</v>
      </c>
    </row>
    <row r="1629" spans="1:8">
      <c r="A1629" s="335" t="s">
        <v>2652</v>
      </c>
      <c r="B1629" s="335">
        <v>92000</v>
      </c>
      <c r="C1629" s="335" t="s">
        <v>895</v>
      </c>
      <c r="D1629" s="336">
        <v>92000</v>
      </c>
      <c r="E1629" s="335" t="s">
        <v>932</v>
      </c>
      <c r="F1629" s="335" t="s">
        <v>868</v>
      </c>
      <c r="G1629" s="335" t="s">
        <v>861</v>
      </c>
      <c r="H1629" s="335">
        <v>12</v>
      </c>
    </row>
    <row r="1630" spans="1:8">
      <c r="A1630" s="335" t="s">
        <v>2653</v>
      </c>
      <c r="B1630" s="335">
        <v>85000</v>
      </c>
      <c r="C1630" s="335" t="s">
        <v>895</v>
      </c>
      <c r="D1630" s="336">
        <v>85000</v>
      </c>
      <c r="E1630" s="335" t="s">
        <v>909</v>
      </c>
      <c r="F1630" s="335" t="s">
        <v>868</v>
      </c>
      <c r="G1630" s="335" t="s">
        <v>861</v>
      </c>
      <c r="H1630" s="335">
        <v>10</v>
      </c>
    </row>
    <row r="1631" spans="1:8">
      <c r="A1631" s="335" t="s">
        <v>2654</v>
      </c>
      <c r="B1631" s="335">
        <v>11000</v>
      </c>
      <c r="C1631" s="335" t="s">
        <v>895</v>
      </c>
      <c r="D1631" s="336">
        <v>11000</v>
      </c>
      <c r="E1631" s="335" t="s">
        <v>896</v>
      </c>
      <c r="F1631" s="335" t="s">
        <v>2655</v>
      </c>
      <c r="G1631" s="335" t="s">
        <v>403</v>
      </c>
      <c r="H1631" s="335">
        <v>8</v>
      </c>
    </row>
    <row r="1632" spans="1:8">
      <c r="A1632" s="335" t="s">
        <v>2656</v>
      </c>
      <c r="B1632" s="335">
        <v>30000</v>
      </c>
      <c r="C1632" s="335" t="s">
        <v>908</v>
      </c>
      <c r="D1632" s="336">
        <v>38111.983169748237</v>
      </c>
      <c r="E1632" s="335" t="s">
        <v>896</v>
      </c>
      <c r="F1632" s="335" t="s">
        <v>1461</v>
      </c>
      <c r="G1632" s="335" t="s">
        <v>867</v>
      </c>
      <c r="H1632" s="335">
        <v>12</v>
      </c>
    </row>
    <row r="1633" spans="1:8">
      <c r="A1633" s="335" t="s">
        <v>2657</v>
      </c>
      <c r="B1633" s="335">
        <v>49000</v>
      </c>
      <c r="C1633" s="335" t="s">
        <v>895</v>
      </c>
      <c r="D1633" s="336">
        <v>49000</v>
      </c>
      <c r="E1633" s="335" t="s">
        <v>896</v>
      </c>
      <c r="F1633" s="335" t="s">
        <v>868</v>
      </c>
      <c r="G1633" s="335" t="s">
        <v>861</v>
      </c>
      <c r="H1633" s="335">
        <v>3</v>
      </c>
    </row>
    <row r="1634" spans="1:8">
      <c r="A1634" s="335" t="s">
        <v>2658</v>
      </c>
      <c r="B1634" s="335">
        <v>59000</v>
      </c>
      <c r="C1634" s="335" t="s">
        <v>895</v>
      </c>
      <c r="D1634" s="336">
        <v>59000</v>
      </c>
      <c r="E1634" s="335" t="s">
        <v>909</v>
      </c>
      <c r="F1634" s="335" t="s">
        <v>868</v>
      </c>
      <c r="G1634" s="335" t="s">
        <v>861</v>
      </c>
      <c r="H1634" s="335">
        <v>3</v>
      </c>
    </row>
    <row r="1635" spans="1:8">
      <c r="A1635" s="335" t="s">
        <v>2659</v>
      </c>
      <c r="B1635" s="335">
        <v>55000</v>
      </c>
      <c r="C1635" s="335" t="s">
        <v>895</v>
      </c>
      <c r="D1635" s="336">
        <v>55000</v>
      </c>
      <c r="E1635" s="335" t="s">
        <v>896</v>
      </c>
      <c r="F1635" s="335" t="s">
        <v>868</v>
      </c>
      <c r="G1635" s="335" t="s">
        <v>861</v>
      </c>
      <c r="H1635" s="335">
        <v>15</v>
      </c>
    </row>
    <row r="1636" spans="1:8">
      <c r="A1636" s="335" t="s">
        <v>2660</v>
      </c>
      <c r="B1636" s="335">
        <v>75000</v>
      </c>
      <c r="C1636" s="335" t="s">
        <v>895</v>
      </c>
      <c r="D1636" s="336">
        <v>75000</v>
      </c>
      <c r="E1636" s="335" t="s">
        <v>918</v>
      </c>
      <c r="F1636" s="335" t="s">
        <v>868</v>
      </c>
      <c r="G1636" s="335" t="s">
        <v>861</v>
      </c>
      <c r="H1636" s="335">
        <v>10</v>
      </c>
    </row>
    <row r="1637" spans="1:8">
      <c r="A1637" s="335" t="s">
        <v>2661</v>
      </c>
      <c r="B1637" s="335">
        <v>39600</v>
      </c>
      <c r="C1637" s="335" t="s">
        <v>908</v>
      </c>
      <c r="D1637" s="336">
        <v>50307.817784067665</v>
      </c>
      <c r="E1637" s="335" t="s">
        <v>909</v>
      </c>
      <c r="F1637" s="335" t="s">
        <v>867</v>
      </c>
      <c r="G1637" s="335" t="s">
        <v>867</v>
      </c>
      <c r="H1637" s="335">
        <v>5</v>
      </c>
    </row>
    <row r="1638" spans="1:8">
      <c r="A1638" s="335" t="s">
        <v>2662</v>
      </c>
      <c r="B1638" s="335">
        <v>30500</v>
      </c>
      <c r="C1638" s="335" t="s">
        <v>895</v>
      </c>
      <c r="D1638" s="336">
        <v>30500</v>
      </c>
      <c r="E1638" s="335" t="s">
        <v>896</v>
      </c>
      <c r="F1638" s="335" t="s">
        <v>988</v>
      </c>
      <c r="G1638" s="335" t="s">
        <v>861</v>
      </c>
      <c r="H1638" s="335">
        <v>8</v>
      </c>
    </row>
    <row r="1639" spans="1:8">
      <c r="A1639" s="335" t="s">
        <v>2663</v>
      </c>
      <c r="B1639" s="335">
        <v>80000</v>
      </c>
      <c r="C1639" s="335" t="s">
        <v>895</v>
      </c>
      <c r="D1639" s="336">
        <v>80000</v>
      </c>
      <c r="E1639" s="335" t="s">
        <v>920</v>
      </c>
      <c r="F1639" s="335" t="s">
        <v>868</v>
      </c>
      <c r="G1639" s="335" t="s">
        <v>861</v>
      </c>
      <c r="H1639" s="335">
        <v>2</v>
      </c>
    </row>
    <row r="1640" spans="1:8">
      <c r="A1640" s="335" t="s">
        <v>2664</v>
      </c>
      <c r="B1640" s="335">
        <v>12000</v>
      </c>
      <c r="C1640" s="335" t="s">
        <v>895</v>
      </c>
      <c r="D1640" s="336">
        <v>12000</v>
      </c>
      <c r="E1640" s="335" t="s">
        <v>896</v>
      </c>
      <c r="F1640" s="335" t="s">
        <v>868</v>
      </c>
      <c r="G1640" s="335" t="s">
        <v>861</v>
      </c>
      <c r="H1640" s="335">
        <v>1</v>
      </c>
    </row>
    <row r="1641" spans="1:8">
      <c r="A1641" s="335" t="s">
        <v>2665</v>
      </c>
      <c r="B1641" s="335">
        <v>48500</v>
      </c>
      <c r="C1641" s="335" t="s">
        <v>895</v>
      </c>
      <c r="D1641" s="336">
        <v>48500</v>
      </c>
      <c r="E1641" s="335" t="s">
        <v>896</v>
      </c>
      <c r="F1641" s="335" t="s">
        <v>868</v>
      </c>
      <c r="G1641" s="335" t="s">
        <v>861</v>
      </c>
      <c r="H1641" s="335">
        <v>6</v>
      </c>
    </row>
    <row r="1642" spans="1:8">
      <c r="A1642" s="335" t="s">
        <v>2666</v>
      </c>
      <c r="B1642" s="335">
        <v>40000</v>
      </c>
      <c r="C1642" s="335" t="s">
        <v>951</v>
      </c>
      <c r="D1642" s="336">
        <v>63047.130882691366</v>
      </c>
      <c r="E1642" s="335" t="s">
        <v>920</v>
      </c>
      <c r="F1642" s="335" t="s">
        <v>865</v>
      </c>
      <c r="G1642" s="335" t="s">
        <v>867</v>
      </c>
      <c r="H1642" s="335">
        <v>25</v>
      </c>
    </row>
    <row r="1643" spans="1:8">
      <c r="A1643" s="335" t="s">
        <v>2667</v>
      </c>
      <c r="B1643" s="335">
        <v>192000</v>
      </c>
      <c r="C1643" s="335" t="s">
        <v>925</v>
      </c>
      <c r="D1643" s="336">
        <v>3419.1200039889732</v>
      </c>
      <c r="E1643" s="335" t="s">
        <v>896</v>
      </c>
      <c r="F1643" s="335" t="s">
        <v>862</v>
      </c>
      <c r="G1643" s="335" t="s">
        <v>864</v>
      </c>
      <c r="H1643" s="335">
        <v>5</v>
      </c>
    </row>
    <row r="1644" spans="1:8">
      <c r="A1644" s="335" t="s">
        <v>2668</v>
      </c>
      <c r="B1644" s="335">
        <v>110000</v>
      </c>
      <c r="C1644" s="335" t="s">
        <v>1527</v>
      </c>
      <c r="D1644" s="336">
        <v>87734.690296543267</v>
      </c>
      <c r="E1644" s="335" t="s">
        <v>909</v>
      </c>
      <c r="F1644" s="335" t="s">
        <v>1490</v>
      </c>
      <c r="G1644" s="335" t="s">
        <v>870</v>
      </c>
      <c r="H1644" s="335">
        <v>6</v>
      </c>
    </row>
    <row r="1645" spans="1:8">
      <c r="A1645" s="335" t="s">
        <v>2669</v>
      </c>
      <c r="B1645" s="335">
        <v>71000</v>
      </c>
      <c r="C1645" s="335" t="s">
        <v>1527</v>
      </c>
      <c r="D1645" s="336">
        <v>56628.754645950656</v>
      </c>
      <c r="E1645" s="335" t="s">
        <v>896</v>
      </c>
      <c r="F1645" s="335" t="s">
        <v>1490</v>
      </c>
      <c r="G1645" s="335" t="s">
        <v>870</v>
      </c>
      <c r="H1645" s="335">
        <v>6</v>
      </c>
    </row>
    <row r="1646" spans="1:8">
      <c r="A1646" s="335" t="s">
        <v>2670</v>
      </c>
      <c r="B1646" s="335">
        <v>450000</v>
      </c>
      <c r="C1646" s="335" t="s">
        <v>925</v>
      </c>
      <c r="D1646" s="336">
        <v>8013.5625093491553</v>
      </c>
      <c r="E1646" s="335" t="s">
        <v>932</v>
      </c>
      <c r="F1646" s="335" t="s">
        <v>862</v>
      </c>
      <c r="G1646" s="335" t="s">
        <v>864</v>
      </c>
      <c r="H1646" s="335">
        <v>4</v>
      </c>
    </row>
    <row r="1647" spans="1:8">
      <c r="A1647" s="335" t="s">
        <v>2671</v>
      </c>
      <c r="B1647" s="335">
        <v>200000</v>
      </c>
      <c r="C1647" s="335" t="s">
        <v>925</v>
      </c>
      <c r="D1647" s="336">
        <v>3561.5833374885137</v>
      </c>
      <c r="E1647" s="335" t="s">
        <v>896</v>
      </c>
      <c r="F1647" s="335" t="s">
        <v>862</v>
      </c>
      <c r="G1647" s="335" t="s">
        <v>864</v>
      </c>
      <c r="H1647" s="335">
        <v>16</v>
      </c>
    </row>
    <row r="1648" spans="1:8">
      <c r="A1648" s="335" t="s">
        <v>2672</v>
      </c>
      <c r="B1648" s="335">
        <v>62000</v>
      </c>
      <c r="C1648" s="335" t="s">
        <v>895</v>
      </c>
      <c r="D1648" s="336">
        <v>62000</v>
      </c>
      <c r="E1648" s="335" t="s">
        <v>904</v>
      </c>
      <c r="F1648" s="335" t="s">
        <v>868</v>
      </c>
      <c r="G1648" s="335" t="s">
        <v>861</v>
      </c>
      <c r="H1648" s="335">
        <v>12</v>
      </c>
    </row>
    <row r="1649" spans="1:8">
      <c r="A1649" s="335" t="s">
        <v>2673</v>
      </c>
      <c r="B1649" s="335">
        <v>21000</v>
      </c>
      <c r="C1649" s="335" t="s">
        <v>908</v>
      </c>
      <c r="D1649" s="336">
        <v>26678.388218823762</v>
      </c>
      <c r="E1649" s="335" t="s">
        <v>896</v>
      </c>
      <c r="F1649" s="335" t="s">
        <v>915</v>
      </c>
      <c r="G1649" s="335" t="s">
        <v>867</v>
      </c>
      <c r="H1649" s="335">
        <v>5</v>
      </c>
    </row>
    <row r="1650" spans="1:8">
      <c r="A1650" s="335" t="s">
        <v>2674</v>
      </c>
      <c r="B1650" s="335">
        <v>45000</v>
      </c>
      <c r="C1650" s="335" t="s">
        <v>951</v>
      </c>
      <c r="D1650" s="336">
        <v>70928.022243027779</v>
      </c>
      <c r="E1650" s="335" t="s">
        <v>896</v>
      </c>
      <c r="F1650" s="335" t="s">
        <v>865</v>
      </c>
      <c r="G1650" s="335" t="s">
        <v>867</v>
      </c>
      <c r="H1650" s="335">
        <v>5</v>
      </c>
    </row>
    <row r="1651" spans="1:8">
      <c r="A1651" s="335" t="s">
        <v>2675</v>
      </c>
      <c r="B1651" s="335">
        <v>33000</v>
      </c>
      <c r="C1651" s="335" t="s">
        <v>908</v>
      </c>
      <c r="D1651" s="336">
        <v>41923.181486723057</v>
      </c>
      <c r="E1651" s="335" t="s">
        <v>896</v>
      </c>
      <c r="F1651" s="335" t="s">
        <v>982</v>
      </c>
      <c r="G1651" s="335" t="s">
        <v>867</v>
      </c>
      <c r="H1651" s="335">
        <v>6</v>
      </c>
    </row>
    <row r="1652" spans="1:8">
      <c r="A1652" s="335" t="s">
        <v>2676</v>
      </c>
      <c r="B1652" s="335">
        <v>90000</v>
      </c>
      <c r="C1652" s="335" t="s">
        <v>895</v>
      </c>
      <c r="D1652" s="336">
        <v>90000</v>
      </c>
      <c r="E1652" s="335" t="s">
        <v>896</v>
      </c>
      <c r="F1652" s="335" t="s">
        <v>868</v>
      </c>
      <c r="G1652" s="335" t="s">
        <v>861</v>
      </c>
      <c r="H1652" s="335">
        <v>8</v>
      </c>
    </row>
    <row r="1653" spans="1:8">
      <c r="A1653" s="335" t="s">
        <v>2677</v>
      </c>
      <c r="B1653" s="335">
        <v>400000</v>
      </c>
      <c r="C1653" s="335" t="s">
        <v>2678</v>
      </c>
      <c r="D1653" s="336">
        <v>67700.452577525488</v>
      </c>
      <c r="E1653" s="335" t="s">
        <v>896</v>
      </c>
      <c r="F1653" s="335" t="s">
        <v>1436</v>
      </c>
      <c r="G1653" s="335" t="s">
        <v>867</v>
      </c>
      <c r="H1653" s="335">
        <v>5</v>
      </c>
    </row>
    <row r="1654" spans="1:8">
      <c r="A1654" s="335" t="s">
        <v>2679</v>
      </c>
      <c r="B1654" s="335">
        <v>85000</v>
      </c>
      <c r="C1654" s="335" t="s">
        <v>895</v>
      </c>
      <c r="D1654" s="336">
        <v>85000</v>
      </c>
      <c r="E1654" s="335" t="s">
        <v>896</v>
      </c>
      <c r="F1654" s="335" t="s">
        <v>868</v>
      </c>
      <c r="G1654" s="335" t="s">
        <v>861</v>
      </c>
      <c r="H1654" s="335">
        <v>12</v>
      </c>
    </row>
    <row r="1655" spans="1:8">
      <c r="A1655" s="335" t="s">
        <v>2680</v>
      </c>
      <c r="B1655" s="335">
        <v>50000</v>
      </c>
      <c r="C1655" s="335" t="s">
        <v>951</v>
      </c>
      <c r="D1655" s="336">
        <v>78808.913603364199</v>
      </c>
      <c r="E1655" s="335" t="s">
        <v>1434</v>
      </c>
      <c r="F1655" s="335" t="s">
        <v>865</v>
      </c>
      <c r="G1655" s="335" t="s">
        <v>867</v>
      </c>
      <c r="H1655" s="335">
        <v>10</v>
      </c>
    </row>
    <row r="1656" spans="1:8">
      <c r="A1656" s="335" t="s">
        <v>2681</v>
      </c>
      <c r="B1656" s="335">
        <v>65000</v>
      </c>
      <c r="C1656" s="335" t="s">
        <v>895</v>
      </c>
      <c r="D1656" s="336">
        <v>65000</v>
      </c>
      <c r="E1656" s="335" t="s">
        <v>896</v>
      </c>
      <c r="F1656" s="335" t="s">
        <v>868</v>
      </c>
      <c r="G1656" s="335" t="s">
        <v>861</v>
      </c>
      <c r="H1656" s="335">
        <v>8</v>
      </c>
    </row>
    <row r="1657" spans="1:8">
      <c r="A1657" s="335" t="s">
        <v>2682</v>
      </c>
      <c r="B1657" s="335">
        <v>75000</v>
      </c>
      <c r="C1657" s="335" t="s">
        <v>895</v>
      </c>
      <c r="D1657" s="336">
        <v>75000</v>
      </c>
      <c r="E1657" s="335" t="s">
        <v>1434</v>
      </c>
      <c r="F1657" s="335" t="s">
        <v>868</v>
      </c>
      <c r="G1657" s="335" t="s">
        <v>861</v>
      </c>
      <c r="H1657" s="335">
        <v>3</v>
      </c>
    </row>
    <row r="1658" spans="1:8">
      <c r="A1658" s="335" t="s">
        <v>2683</v>
      </c>
      <c r="B1658" s="335">
        <v>92000</v>
      </c>
      <c r="C1658" s="335" t="s">
        <v>895</v>
      </c>
      <c r="D1658" s="336">
        <v>92000</v>
      </c>
      <c r="E1658" s="335" t="s">
        <v>896</v>
      </c>
      <c r="F1658" s="335" t="s">
        <v>868</v>
      </c>
      <c r="G1658" s="335" t="s">
        <v>861</v>
      </c>
      <c r="H1658" s="335">
        <v>9</v>
      </c>
    </row>
    <row r="1659" spans="1:8">
      <c r="A1659" s="335" t="s">
        <v>2684</v>
      </c>
      <c r="B1659" s="335">
        <v>40000</v>
      </c>
      <c r="C1659" s="335" t="s">
        <v>908</v>
      </c>
      <c r="D1659" s="336">
        <v>50815.977559664309</v>
      </c>
      <c r="E1659" s="335" t="s">
        <v>896</v>
      </c>
      <c r="F1659" s="335" t="s">
        <v>910</v>
      </c>
      <c r="G1659" s="335" t="s">
        <v>867</v>
      </c>
      <c r="H1659" s="335">
        <v>3</v>
      </c>
    </row>
    <row r="1660" spans="1:8">
      <c r="A1660" s="335" t="s">
        <v>2685</v>
      </c>
      <c r="B1660" s="335">
        <v>35500</v>
      </c>
      <c r="C1660" s="335" t="s">
        <v>951</v>
      </c>
      <c r="D1660" s="336">
        <v>55954.328658388586</v>
      </c>
      <c r="E1660" s="335" t="s">
        <v>918</v>
      </c>
      <c r="F1660" s="335" t="s">
        <v>865</v>
      </c>
      <c r="G1660" s="335" t="s">
        <v>867</v>
      </c>
      <c r="H1660" s="335">
        <v>8</v>
      </c>
    </row>
    <row r="1661" spans="1:8">
      <c r="A1661" s="335" t="s">
        <v>2686</v>
      </c>
      <c r="B1661" s="335">
        <v>45000</v>
      </c>
      <c r="C1661" s="335" t="s">
        <v>895</v>
      </c>
      <c r="D1661" s="336">
        <v>45000</v>
      </c>
      <c r="E1661" s="335" t="s">
        <v>896</v>
      </c>
      <c r="F1661" s="335" t="s">
        <v>868</v>
      </c>
      <c r="G1661" s="335" t="s">
        <v>861</v>
      </c>
      <c r="H1661" s="335">
        <v>4</v>
      </c>
    </row>
    <row r="1662" spans="1:8">
      <c r="A1662" s="335" t="s">
        <v>2687</v>
      </c>
      <c r="B1662" s="335">
        <v>400000</v>
      </c>
      <c r="C1662" s="335" t="s">
        <v>925</v>
      </c>
      <c r="D1662" s="336">
        <v>7123.1666749770275</v>
      </c>
      <c r="E1662" s="335" t="s">
        <v>896</v>
      </c>
      <c r="F1662" s="335" t="s">
        <v>862</v>
      </c>
      <c r="G1662" s="335" t="s">
        <v>864</v>
      </c>
      <c r="H1662" s="335">
        <v>4</v>
      </c>
    </row>
    <row r="1663" spans="1:8">
      <c r="A1663" s="335" t="s">
        <v>2688</v>
      </c>
      <c r="B1663" s="335">
        <v>38920</v>
      </c>
      <c r="C1663" s="335" t="s">
        <v>908</v>
      </c>
      <c r="D1663" s="336">
        <v>49443.946165553374</v>
      </c>
      <c r="E1663" s="335" t="s">
        <v>896</v>
      </c>
      <c r="F1663" s="335" t="s">
        <v>944</v>
      </c>
      <c r="G1663" s="335" t="s">
        <v>867</v>
      </c>
      <c r="H1663" s="335">
        <v>2</v>
      </c>
    </row>
    <row r="1664" spans="1:8">
      <c r="A1664" s="335" t="s">
        <v>2689</v>
      </c>
      <c r="B1664" s="335">
        <v>45000</v>
      </c>
      <c r="C1664" s="335" t="s">
        <v>895</v>
      </c>
      <c r="D1664" s="336">
        <v>45000</v>
      </c>
      <c r="E1664" s="335" t="s">
        <v>1434</v>
      </c>
      <c r="F1664" s="335" t="s">
        <v>1036</v>
      </c>
      <c r="G1664" s="335" t="s">
        <v>861</v>
      </c>
      <c r="H1664" s="335">
        <v>5</v>
      </c>
    </row>
    <row r="1665" spans="1:8">
      <c r="A1665" s="335" t="s">
        <v>2690</v>
      </c>
      <c r="B1665" s="335">
        <v>60000</v>
      </c>
      <c r="C1665" s="335" t="s">
        <v>895</v>
      </c>
      <c r="D1665" s="336">
        <v>60000</v>
      </c>
      <c r="E1665" s="335" t="s">
        <v>896</v>
      </c>
      <c r="F1665" s="335" t="s">
        <v>868</v>
      </c>
      <c r="G1665" s="335" t="s">
        <v>861</v>
      </c>
      <c r="H1665" s="335">
        <v>1</v>
      </c>
    </row>
    <row r="1666" spans="1:8">
      <c r="A1666" s="335" t="s">
        <v>2691</v>
      </c>
      <c r="B1666" s="335">
        <v>65000</v>
      </c>
      <c r="C1666" s="335" t="s">
        <v>895</v>
      </c>
      <c r="D1666" s="336">
        <v>65000</v>
      </c>
      <c r="E1666" s="335" t="s">
        <v>896</v>
      </c>
      <c r="F1666" s="335" t="s">
        <v>868</v>
      </c>
      <c r="G1666" s="335" t="s">
        <v>861</v>
      </c>
      <c r="H1666" s="335">
        <v>4</v>
      </c>
    </row>
    <row r="1667" spans="1:8">
      <c r="A1667" s="335" t="s">
        <v>2692</v>
      </c>
      <c r="B1667" s="335">
        <v>73000</v>
      </c>
      <c r="C1667" s="335" t="s">
        <v>895</v>
      </c>
      <c r="D1667" s="336">
        <v>73000</v>
      </c>
      <c r="E1667" s="335" t="s">
        <v>909</v>
      </c>
      <c r="F1667" s="335" t="s">
        <v>868</v>
      </c>
      <c r="G1667" s="335" t="s">
        <v>861</v>
      </c>
      <c r="H1667" s="335">
        <v>6</v>
      </c>
    </row>
    <row r="1668" spans="1:8">
      <c r="A1668" s="335" t="s">
        <v>2693</v>
      </c>
      <c r="B1668" s="335">
        <v>54000</v>
      </c>
      <c r="C1668" s="335" t="s">
        <v>895</v>
      </c>
      <c r="D1668" s="336">
        <v>54000</v>
      </c>
      <c r="E1668" s="335" t="s">
        <v>896</v>
      </c>
      <c r="F1668" s="335" t="s">
        <v>868</v>
      </c>
      <c r="G1668" s="335" t="s">
        <v>861</v>
      </c>
      <c r="H1668" s="335">
        <v>6</v>
      </c>
    </row>
    <row r="1669" spans="1:8">
      <c r="A1669" s="335" t="s">
        <v>2694</v>
      </c>
      <c r="B1669" s="335">
        <v>81000</v>
      </c>
      <c r="C1669" s="335" t="s">
        <v>895</v>
      </c>
      <c r="D1669" s="336">
        <v>81000</v>
      </c>
      <c r="E1669" s="335" t="s">
        <v>896</v>
      </c>
      <c r="F1669" s="335" t="s">
        <v>868</v>
      </c>
      <c r="G1669" s="335" t="s">
        <v>861</v>
      </c>
      <c r="H1669" s="335">
        <v>6</v>
      </c>
    </row>
    <row r="1670" spans="1:8">
      <c r="A1670" s="335" t="s">
        <v>2695</v>
      </c>
      <c r="B1670" s="335">
        <v>10000</v>
      </c>
      <c r="C1670" s="335" t="s">
        <v>895</v>
      </c>
      <c r="D1670" s="336">
        <v>10000</v>
      </c>
      <c r="E1670" s="335" t="s">
        <v>896</v>
      </c>
      <c r="F1670" s="335" t="s">
        <v>868</v>
      </c>
      <c r="G1670" s="335" t="s">
        <v>861</v>
      </c>
      <c r="H1670" s="335">
        <v>2</v>
      </c>
    </row>
    <row r="1671" spans="1:8">
      <c r="A1671" s="335" t="s">
        <v>2696</v>
      </c>
      <c r="B1671" s="335">
        <v>42000</v>
      </c>
      <c r="C1671" s="335" t="s">
        <v>895</v>
      </c>
      <c r="D1671" s="336">
        <v>42000</v>
      </c>
      <c r="E1671" s="335" t="s">
        <v>918</v>
      </c>
      <c r="F1671" s="335" t="s">
        <v>868</v>
      </c>
      <c r="G1671" s="335" t="s">
        <v>861</v>
      </c>
      <c r="H1671" s="335">
        <v>1</v>
      </c>
    </row>
    <row r="1672" spans="1:8">
      <c r="A1672" s="335" t="s">
        <v>2697</v>
      </c>
      <c r="B1672" s="335">
        <v>80000</v>
      </c>
      <c r="C1672" s="335" t="s">
        <v>961</v>
      </c>
      <c r="D1672" s="336">
        <v>81592.772512210868</v>
      </c>
      <c r="E1672" s="335" t="s">
        <v>920</v>
      </c>
      <c r="F1672" s="335" t="s">
        <v>857</v>
      </c>
      <c r="G1672" s="335" t="s">
        <v>870</v>
      </c>
      <c r="H1672" s="335">
        <v>5</v>
      </c>
    </row>
    <row r="1673" spans="1:8">
      <c r="A1673" s="335" t="s">
        <v>2698</v>
      </c>
      <c r="B1673" s="335">
        <v>36000</v>
      </c>
      <c r="C1673" s="335" t="s">
        <v>964</v>
      </c>
      <c r="D1673" s="336">
        <v>35401.014829091764</v>
      </c>
      <c r="E1673" s="335" t="s">
        <v>896</v>
      </c>
      <c r="F1673" s="335" t="s">
        <v>859</v>
      </c>
      <c r="G1673" s="335" t="s">
        <v>861</v>
      </c>
      <c r="H1673" s="335">
        <v>2</v>
      </c>
    </row>
    <row r="1674" spans="1:8">
      <c r="A1674" s="335" t="s">
        <v>2699</v>
      </c>
      <c r="B1674" s="335">
        <v>500000</v>
      </c>
      <c r="C1674" s="335" t="s">
        <v>925</v>
      </c>
      <c r="D1674" s="336">
        <v>8903.9583437212841</v>
      </c>
      <c r="E1674" s="335" t="s">
        <v>896</v>
      </c>
      <c r="F1674" s="335" t="s">
        <v>862</v>
      </c>
      <c r="G1674" s="335" t="s">
        <v>864</v>
      </c>
      <c r="H1674" s="335">
        <v>4</v>
      </c>
    </row>
    <row r="1675" spans="1:8">
      <c r="A1675" s="335" t="s">
        <v>2700</v>
      </c>
      <c r="B1675" s="335">
        <v>600000</v>
      </c>
      <c r="C1675" s="335" t="s">
        <v>925</v>
      </c>
      <c r="D1675" s="336">
        <v>10684.750012465542</v>
      </c>
      <c r="E1675" s="335" t="s">
        <v>896</v>
      </c>
      <c r="F1675" s="335" t="s">
        <v>862</v>
      </c>
      <c r="G1675" s="335" t="s">
        <v>864</v>
      </c>
      <c r="H1675" s="335">
        <v>5</v>
      </c>
    </row>
    <row r="1676" spans="1:8">
      <c r="A1676" s="335" t="s">
        <v>2701</v>
      </c>
      <c r="B1676" s="335">
        <v>8400</v>
      </c>
      <c r="C1676" s="335" t="s">
        <v>895</v>
      </c>
      <c r="D1676" s="336">
        <v>8400</v>
      </c>
      <c r="E1676" s="335" t="s">
        <v>896</v>
      </c>
      <c r="F1676" s="335" t="s">
        <v>1587</v>
      </c>
      <c r="G1676" s="335" t="s">
        <v>864</v>
      </c>
      <c r="H1676" s="335">
        <v>14</v>
      </c>
    </row>
    <row r="1677" spans="1:8">
      <c r="A1677" s="335" t="s">
        <v>2702</v>
      </c>
      <c r="B1677" s="335">
        <v>550000</v>
      </c>
      <c r="C1677" s="335" t="s">
        <v>925</v>
      </c>
      <c r="D1677" s="336">
        <v>9794.354178093412</v>
      </c>
      <c r="E1677" s="335" t="s">
        <v>909</v>
      </c>
      <c r="F1677" s="335" t="s">
        <v>862</v>
      </c>
      <c r="G1677" s="335" t="s">
        <v>864</v>
      </c>
      <c r="H1677" s="335">
        <v>13</v>
      </c>
    </row>
    <row r="1678" spans="1:8">
      <c r="A1678" s="335" t="s">
        <v>2703</v>
      </c>
      <c r="B1678" s="335">
        <v>14400</v>
      </c>
      <c r="C1678" s="335" t="s">
        <v>895</v>
      </c>
      <c r="D1678" s="336">
        <v>14400</v>
      </c>
      <c r="E1678" s="335" t="s">
        <v>904</v>
      </c>
      <c r="F1678" s="335" t="s">
        <v>862</v>
      </c>
      <c r="G1678" s="335" t="s">
        <v>864</v>
      </c>
      <c r="H1678" s="335">
        <v>8</v>
      </c>
    </row>
    <row r="1679" spans="1:8">
      <c r="A1679" s="335" t="s">
        <v>2704</v>
      </c>
      <c r="B1679" s="335">
        <v>150000</v>
      </c>
      <c r="C1679" s="335" t="s">
        <v>925</v>
      </c>
      <c r="D1679" s="336">
        <v>2671.1875031163854</v>
      </c>
      <c r="E1679" s="335" t="s">
        <v>932</v>
      </c>
      <c r="F1679" s="335" t="s">
        <v>862</v>
      </c>
      <c r="G1679" s="335" t="s">
        <v>864</v>
      </c>
      <c r="H1679" s="335">
        <v>3</v>
      </c>
    </row>
    <row r="1680" spans="1:8">
      <c r="A1680" s="335" t="s">
        <v>2705</v>
      </c>
      <c r="B1680" s="335">
        <v>22000</v>
      </c>
      <c r="C1680" s="335" t="s">
        <v>895</v>
      </c>
      <c r="D1680" s="336">
        <v>22000</v>
      </c>
      <c r="E1680" s="335" t="s">
        <v>909</v>
      </c>
      <c r="F1680" s="335" t="s">
        <v>862</v>
      </c>
      <c r="G1680" s="335" t="s">
        <v>864</v>
      </c>
      <c r="H1680" s="335">
        <v>6</v>
      </c>
    </row>
    <row r="1681" spans="1:8">
      <c r="A1681" s="335" t="s">
        <v>2706</v>
      </c>
      <c r="B1681" s="335">
        <v>100000</v>
      </c>
      <c r="C1681" s="335" t="s">
        <v>895</v>
      </c>
      <c r="D1681" s="336">
        <v>100000</v>
      </c>
      <c r="E1681" s="335" t="s">
        <v>896</v>
      </c>
      <c r="F1681" s="335" t="s">
        <v>948</v>
      </c>
      <c r="G1681" s="335" t="s">
        <v>864</v>
      </c>
      <c r="H1681" s="335">
        <v>6</v>
      </c>
    </row>
    <row r="1682" spans="1:8">
      <c r="A1682" s="335" t="s">
        <v>2707</v>
      </c>
      <c r="B1682" s="335">
        <v>40000</v>
      </c>
      <c r="C1682" s="335" t="s">
        <v>951</v>
      </c>
      <c r="D1682" s="336">
        <v>63047.130882691366</v>
      </c>
      <c r="E1682" s="335" t="s">
        <v>909</v>
      </c>
      <c r="F1682" s="335" t="s">
        <v>865</v>
      </c>
      <c r="G1682" s="335" t="s">
        <v>867</v>
      </c>
      <c r="H1682" s="335">
        <v>15</v>
      </c>
    </row>
    <row r="1683" spans="1:8">
      <c r="A1683" s="335" t="s">
        <v>2708</v>
      </c>
      <c r="B1683" s="335">
        <v>36000</v>
      </c>
      <c r="C1683" s="335" t="s">
        <v>951</v>
      </c>
      <c r="D1683" s="336">
        <v>56742.417794422225</v>
      </c>
      <c r="E1683" s="335" t="s">
        <v>909</v>
      </c>
      <c r="F1683" s="335" t="s">
        <v>865</v>
      </c>
      <c r="G1683" s="335" t="s">
        <v>867</v>
      </c>
      <c r="H1683" s="335">
        <v>25</v>
      </c>
    </row>
    <row r="1684" spans="1:8">
      <c r="A1684" s="335" t="s">
        <v>2709</v>
      </c>
      <c r="B1684" s="335">
        <v>25000</v>
      </c>
      <c r="C1684" s="335" t="s">
        <v>895</v>
      </c>
      <c r="D1684" s="336">
        <v>25000</v>
      </c>
      <c r="E1684" s="335" t="s">
        <v>896</v>
      </c>
      <c r="F1684" s="335" t="s">
        <v>862</v>
      </c>
      <c r="G1684" s="335" t="s">
        <v>864</v>
      </c>
      <c r="H1684" s="335">
        <v>8</v>
      </c>
    </row>
    <row r="1685" spans="1:8">
      <c r="A1685" s="335" t="s">
        <v>2710</v>
      </c>
      <c r="B1685" s="335">
        <v>500000</v>
      </c>
      <c r="C1685" s="335" t="s">
        <v>925</v>
      </c>
      <c r="D1685" s="336">
        <v>8903.9583437212841</v>
      </c>
      <c r="E1685" s="335" t="s">
        <v>896</v>
      </c>
      <c r="F1685" s="335" t="s">
        <v>862</v>
      </c>
      <c r="G1685" s="335" t="s">
        <v>864</v>
      </c>
      <c r="H1685" s="335">
        <v>2</v>
      </c>
    </row>
    <row r="1686" spans="1:8">
      <c r="A1686" s="335" t="s">
        <v>2711</v>
      </c>
      <c r="B1686" s="335">
        <v>27000</v>
      </c>
      <c r="C1686" s="335" t="s">
        <v>951</v>
      </c>
      <c r="D1686" s="336">
        <v>42556.81334581667</v>
      </c>
      <c r="E1686" s="335" t="s">
        <v>896</v>
      </c>
      <c r="F1686" s="335" t="s">
        <v>865</v>
      </c>
      <c r="G1686" s="335" t="s">
        <v>867</v>
      </c>
      <c r="H1686" s="335">
        <v>2</v>
      </c>
    </row>
    <row r="1687" spans="1:8">
      <c r="A1687" s="335" t="s">
        <v>2712</v>
      </c>
      <c r="B1687" s="335">
        <v>134000</v>
      </c>
      <c r="C1687" s="335" t="s">
        <v>964</v>
      </c>
      <c r="D1687" s="336">
        <v>131770.4440860638</v>
      </c>
      <c r="E1687" s="335" t="s">
        <v>918</v>
      </c>
      <c r="F1687" s="335" t="s">
        <v>859</v>
      </c>
      <c r="G1687" s="335" t="s">
        <v>861</v>
      </c>
      <c r="H1687" s="335">
        <v>20</v>
      </c>
    </row>
    <row r="1688" spans="1:8">
      <c r="A1688" s="335" t="s">
        <v>2713</v>
      </c>
      <c r="B1688" s="335">
        <v>70000</v>
      </c>
      <c r="C1688" s="335" t="s">
        <v>964</v>
      </c>
      <c r="D1688" s="336">
        <v>68835.306612122877</v>
      </c>
      <c r="E1688" s="335" t="s">
        <v>896</v>
      </c>
      <c r="F1688" s="335" t="s">
        <v>859</v>
      </c>
      <c r="G1688" s="335" t="s">
        <v>861</v>
      </c>
      <c r="H1688" s="335">
        <v>2</v>
      </c>
    </row>
    <row r="1689" spans="1:8">
      <c r="A1689" s="335" t="s">
        <v>2714</v>
      </c>
      <c r="B1689" s="335">
        <v>6000</v>
      </c>
      <c r="C1689" s="335" t="s">
        <v>895</v>
      </c>
      <c r="D1689" s="336">
        <v>6000</v>
      </c>
      <c r="E1689" s="335" t="s">
        <v>932</v>
      </c>
      <c r="F1689" s="335" t="s">
        <v>2715</v>
      </c>
      <c r="G1689" s="335" t="s">
        <v>864</v>
      </c>
      <c r="H1689" s="335">
        <v>5</v>
      </c>
    </row>
    <row r="1690" spans="1:8">
      <c r="A1690" s="335" t="s">
        <v>2716</v>
      </c>
      <c r="B1690" s="335">
        <v>50000</v>
      </c>
      <c r="C1690" s="335" t="s">
        <v>951</v>
      </c>
      <c r="D1690" s="336">
        <v>78808.913603364199</v>
      </c>
      <c r="E1690" s="335" t="s">
        <v>896</v>
      </c>
      <c r="F1690" s="335" t="s">
        <v>865</v>
      </c>
      <c r="G1690" s="335" t="s">
        <v>867</v>
      </c>
      <c r="H1690" s="335">
        <v>2</v>
      </c>
    </row>
    <row r="1691" spans="1:8">
      <c r="A1691" s="335" t="s">
        <v>2717</v>
      </c>
      <c r="B1691" s="335">
        <v>421000</v>
      </c>
      <c r="C1691" s="335" t="s">
        <v>925</v>
      </c>
      <c r="D1691" s="336">
        <v>7497.1329254133216</v>
      </c>
      <c r="E1691" s="335" t="s">
        <v>896</v>
      </c>
      <c r="F1691" s="335" t="s">
        <v>862</v>
      </c>
      <c r="G1691" s="335" t="s">
        <v>864</v>
      </c>
      <c r="H1691" s="335">
        <v>4</v>
      </c>
    </row>
    <row r="1692" spans="1:8">
      <c r="A1692" s="335" t="s">
        <v>2718</v>
      </c>
      <c r="B1692" s="335">
        <v>10000</v>
      </c>
      <c r="C1692" s="335" t="s">
        <v>895</v>
      </c>
      <c r="D1692" s="336">
        <v>10000</v>
      </c>
      <c r="E1692" s="335" t="s">
        <v>909</v>
      </c>
      <c r="F1692" s="335" t="s">
        <v>862</v>
      </c>
      <c r="G1692" s="335" t="s">
        <v>864</v>
      </c>
      <c r="H1692" s="335">
        <v>11</v>
      </c>
    </row>
    <row r="1693" spans="1:8">
      <c r="A1693" s="335" t="s">
        <v>2719</v>
      </c>
      <c r="B1693" s="335">
        <v>360000</v>
      </c>
      <c r="C1693" s="335" t="s">
        <v>925</v>
      </c>
      <c r="D1693" s="336">
        <v>6410.8500074793246</v>
      </c>
      <c r="E1693" s="335" t="s">
        <v>955</v>
      </c>
      <c r="F1693" s="335" t="s">
        <v>862</v>
      </c>
      <c r="G1693" s="335" t="s">
        <v>864</v>
      </c>
      <c r="H1693" s="335">
        <v>2</v>
      </c>
    </row>
    <row r="1694" spans="1:8">
      <c r="A1694" s="335" t="s">
        <v>2720</v>
      </c>
      <c r="B1694" s="335">
        <v>40000</v>
      </c>
      <c r="C1694" s="335" t="s">
        <v>951</v>
      </c>
      <c r="D1694" s="336">
        <v>63047.130882691366</v>
      </c>
      <c r="E1694" s="335" t="s">
        <v>896</v>
      </c>
      <c r="F1694" s="335" t="s">
        <v>865</v>
      </c>
      <c r="G1694" s="335" t="s">
        <v>867</v>
      </c>
      <c r="H1694" s="335">
        <v>5</v>
      </c>
    </row>
    <row r="1695" spans="1:8">
      <c r="A1695" s="335" t="s">
        <v>2721</v>
      </c>
      <c r="B1695" s="335">
        <v>60000</v>
      </c>
      <c r="C1695" s="335" t="s">
        <v>961</v>
      </c>
      <c r="D1695" s="336">
        <v>61194.579384158147</v>
      </c>
      <c r="E1695" s="335" t="s">
        <v>896</v>
      </c>
      <c r="F1695" s="335" t="s">
        <v>857</v>
      </c>
      <c r="G1695" s="335" t="s">
        <v>870</v>
      </c>
      <c r="H1695" s="335">
        <v>3</v>
      </c>
    </row>
    <row r="1696" spans="1:8">
      <c r="A1696" s="335" t="s">
        <v>2722</v>
      </c>
      <c r="B1696" s="335">
        <v>73000</v>
      </c>
      <c r="C1696" s="335" t="s">
        <v>951</v>
      </c>
      <c r="D1696" s="336">
        <v>115061.01386091174</v>
      </c>
      <c r="E1696" s="335" t="s">
        <v>898</v>
      </c>
      <c r="F1696" s="335" t="s">
        <v>865</v>
      </c>
      <c r="G1696" s="335" t="s">
        <v>867</v>
      </c>
      <c r="H1696" s="335">
        <v>8</v>
      </c>
    </row>
    <row r="1697" spans="1:8">
      <c r="A1697" s="335" t="s">
        <v>2723</v>
      </c>
      <c r="B1697" s="335">
        <v>45000</v>
      </c>
      <c r="C1697" s="335" t="s">
        <v>895</v>
      </c>
      <c r="D1697" s="336">
        <v>45000</v>
      </c>
      <c r="E1697" s="335" t="s">
        <v>896</v>
      </c>
      <c r="F1697" s="335" t="s">
        <v>868</v>
      </c>
      <c r="G1697" s="335" t="s">
        <v>861</v>
      </c>
      <c r="H1697" s="335">
        <v>2</v>
      </c>
    </row>
    <row r="1698" spans="1:8">
      <c r="A1698" s="335" t="s">
        <v>2724</v>
      </c>
      <c r="B1698" s="335">
        <v>36000</v>
      </c>
      <c r="C1698" s="335" t="s">
        <v>895</v>
      </c>
      <c r="D1698" s="336">
        <v>36000</v>
      </c>
      <c r="E1698" s="335" t="s">
        <v>896</v>
      </c>
      <c r="F1698" s="335" t="s">
        <v>868</v>
      </c>
      <c r="G1698" s="335" t="s">
        <v>861</v>
      </c>
      <c r="H1698" s="335">
        <v>4</v>
      </c>
    </row>
    <row r="1699" spans="1:8">
      <c r="A1699" s="335" t="s">
        <v>2725</v>
      </c>
      <c r="B1699" s="335">
        <v>68000</v>
      </c>
      <c r="C1699" s="335" t="s">
        <v>895</v>
      </c>
      <c r="D1699" s="336">
        <v>68000</v>
      </c>
      <c r="E1699" s="335" t="s">
        <v>896</v>
      </c>
      <c r="F1699" s="335" t="s">
        <v>868</v>
      </c>
      <c r="G1699" s="335" t="s">
        <v>861</v>
      </c>
      <c r="H1699" s="335">
        <v>3</v>
      </c>
    </row>
    <row r="1700" spans="1:8">
      <c r="A1700" s="335" t="s">
        <v>2726</v>
      </c>
      <c r="B1700" s="335">
        <v>75000</v>
      </c>
      <c r="C1700" s="335" t="s">
        <v>895</v>
      </c>
      <c r="D1700" s="336">
        <v>75000</v>
      </c>
      <c r="E1700" s="335" t="s">
        <v>896</v>
      </c>
      <c r="F1700" s="335" t="s">
        <v>868</v>
      </c>
      <c r="G1700" s="335" t="s">
        <v>861</v>
      </c>
      <c r="H1700" s="335">
        <v>5</v>
      </c>
    </row>
    <row r="1701" spans="1:8">
      <c r="A1701" s="335" t="s">
        <v>2727</v>
      </c>
      <c r="B1701" s="335">
        <v>88000</v>
      </c>
      <c r="C1701" s="335" t="s">
        <v>895</v>
      </c>
      <c r="D1701" s="336">
        <v>88000</v>
      </c>
      <c r="E1701" s="335" t="s">
        <v>896</v>
      </c>
      <c r="F1701" s="335" t="s">
        <v>868</v>
      </c>
      <c r="G1701" s="335" t="s">
        <v>861</v>
      </c>
      <c r="H1701" s="335">
        <v>10</v>
      </c>
    </row>
    <row r="1702" spans="1:8">
      <c r="A1702" s="335" t="s">
        <v>2728</v>
      </c>
      <c r="B1702" s="335">
        <v>258000</v>
      </c>
      <c r="C1702" s="335" t="s">
        <v>925</v>
      </c>
      <c r="D1702" s="336">
        <v>4594.4425053601826</v>
      </c>
      <c r="E1702" s="335" t="s">
        <v>896</v>
      </c>
      <c r="F1702" s="335" t="s">
        <v>862</v>
      </c>
      <c r="G1702" s="335" t="s">
        <v>864</v>
      </c>
      <c r="H1702" s="335">
        <v>4</v>
      </c>
    </row>
    <row r="1703" spans="1:8">
      <c r="A1703" s="335" t="s">
        <v>2729</v>
      </c>
      <c r="B1703" s="335">
        <v>69000</v>
      </c>
      <c r="C1703" s="335" t="s">
        <v>895</v>
      </c>
      <c r="D1703" s="336">
        <v>69000</v>
      </c>
      <c r="E1703" s="335" t="s">
        <v>896</v>
      </c>
      <c r="F1703" s="335" t="s">
        <v>868</v>
      </c>
      <c r="G1703" s="335" t="s">
        <v>861</v>
      </c>
      <c r="H1703" s="335">
        <v>15</v>
      </c>
    </row>
    <row r="1704" spans="1:8">
      <c r="A1704" s="335" t="s">
        <v>2730</v>
      </c>
      <c r="B1704" s="335">
        <v>30000</v>
      </c>
      <c r="C1704" s="335" t="s">
        <v>895</v>
      </c>
      <c r="D1704" s="336">
        <v>30000</v>
      </c>
      <c r="E1704" s="335" t="s">
        <v>909</v>
      </c>
      <c r="F1704" s="335" t="s">
        <v>868</v>
      </c>
      <c r="G1704" s="335" t="s">
        <v>861</v>
      </c>
      <c r="H1704" s="335">
        <v>1</v>
      </c>
    </row>
    <row r="1705" spans="1:8">
      <c r="A1705" s="335" t="s">
        <v>2731</v>
      </c>
      <c r="B1705" s="335">
        <v>80000</v>
      </c>
      <c r="C1705" s="335" t="s">
        <v>895</v>
      </c>
      <c r="D1705" s="336">
        <v>80000</v>
      </c>
      <c r="E1705" s="335" t="s">
        <v>909</v>
      </c>
      <c r="F1705" s="335" t="s">
        <v>868</v>
      </c>
      <c r="G1705" s="335" t="s">
        <v>861</v>
      </c>
      <c r="H1705" s="335">
        <v>7</v>
      </c>
    </row>
    <row r="1706" spans="1:8">
      <c r="A1706" s="335" t="s">
        <v>2732</v>
      </c>
      <c r="B1706" s="335">
        <v>75000</v>
      </c>
      <c r="C1706" s="335" t="s">
        <v>895</v>
      </c>
      <c r="D1706" s="336">
        <v>75000</v>
      </c>
      <c r="E1706" s="335" t="s">
        <v>918</v>
      </c>
      <c r="F1706" s="335" t="s">
        <v>868</v>
      </c>
      <c r="G1706" s="335" t="s">
        <v>861</v>
      </c>
      <c r="H1706" s="335">
        <v>1</v>
      </c>
    </row>
    <row r="1707" spans="1:8">
      <c r="A1707" s="335" t="s">
        <v>2733</v>
      </c>
      <c r="B1707" s="335">
        <v>31200</v>
      </c>
      <c r="C1707" s="335" t="s">
        <v>895</v>
      </c>
      <c r="D1707" s="336">
        <v>31200</v>
      </c>
      <c r="E1707" s="335" t="s">
        <v>896</v>
      </c>
      <c r="F1707" s="335" t="s">
        <v>988</v>
      </c>
      <c r="G1707" s="335" t="s">
        <v>861</v>
      </c>
      <c r="H1707" s="335">
        <v>4</v>
      </c>
    </row>
    <row r="1708" spans="1:8">
      <c r="A1708" s="335" t="s">
        <v>2734</v>
      </c>
      <c r="B1708" s="335">
        <v>85000</v>
      </c>
      <c r="C1708" s="335" t="s">
        <v>895</v>
      </c>
      <c r="D1708" s="336">
        <v>85000</v>
      </c>
      <c r="E1708" s="335" t="s">
        <v>918</v>
      </c>
      <c r="F1708" s="335" t="s">
        <v>868</v>
      </c>
      <c r="G1708" s="335" t="s">
        <v>861</v>
      </c>
      <c r="H1708" s="335">
        <v>20</v>
      </c>
    </row>
    <row r="1709" spans="1:8">
      <c r="A1709" s="335" t="s">
        <v>2735</v>
      </c>
      <c r="B1709" s="335">
        <v>950000</v>
      </c>
      <c r="C1709" s="335" t="s">
        <v>925</v>
      </c>
      <c r="D1709" s="336">
        <v>16917.52085307044</v>
      </c>
      <c r="E1709" s="335" t="s">
        <v>909</v>
      </c>
      <c r="F1709" s="335" t="s">
        <v>862</v>
      </c>
      <c r="G1709" s="335" t="s">
        <v>864</v>
      </c>
      <c r="H1709" s="335">
        <v>9</v>
      </c>
    </row>
    <row r="1710" spans="1:8">
      <c r="A1710" s="335" t="s">
        <v>2736</v>
      </c>
      <c r="B1710" s="335">
        <v>180000</v>
      </c>
      <c r="C1710" s="335" t="s">
        <v>925</v>
      </c>
      <c r="D1710" s="336">
        <v>3205.4250037396623</v>
      </c>
      <c r="E1710" s="335" t="s">
        <v>932</v>
      </c>
      <c r="F1710" s="335" t="s">
        <v>862</v>
      </c>
      <c r="G1710" s="335" t="s">
        <v>864</v>
      </c>
      <c r="H1710" s="335">
        <v>2</v>
      </c>
    </row>
    <row r="1711" spans="1:8">
      <c r="A1711" s="335" t="s">
        <v>2737</v>
      </c>
      <c r="B1711" s="335">
        <v>60000</v>
      </c>
      <c r="C1711" s="335" t="s">
        <v>895</v>
      </c>
      <c r="D1711" s="336">
        <v>60000</v>
      </c>
      <c r="E1711" s="335" t="s">
        <v>909</v>
      </c>
      <c r="F1711" s="335" t="s">
        <v>868</v>
      </c>
      <c r="G1711" s="335" t="s">
        <v>861</v>
      </c>
      <c r="H1711" s="335">
        <v>2</v>
      </c>
    </row>
    <row r="1712" spans="1:8">
      <c r="A1712" s="335" t="s">
        <v>2738</v>
      </c>
      <c r="B1712" s="335">
        <v>60000</v>
      </c>
      <c r="C1712" s="335" t="s">
        <v>895</v>
      </c>
      <c r="D1712" s="336">
        <v>60000</v>
      </c>
      <c r="E1712" s="335" t="s">
        <v>909</v>
      </c>
      <c r="F1712" s="335" t="s">
        <v>868</v>
      </c>
      <c r="G1712" s="335" t="s">
        <v>861</v>
      </c>
      <c r="H1712" s="335">
        <v>2</v>
      </c>
    </row>
    <row r="1713" spans="1:8">
      <c r="A1713" s="335" t="s">
        <v>2739</v>
      </c>
      <c r="B1713" s="335">
        <v>800000</v>
      </c>
      <c r="C1713" s="335" t="s">
        <v>925</v>
      </c>
      <c r="D1713" s="336">
        <v>14246.333349954055</v>
      </c>
      <c r="E1713" s="335" t="s">
        <v>909</v>
      </c>
      <c r="F1713" s="335" t="s">
        <v>862</v>
      </c>
      <c r="G1713" s="335" t="s">
        <v>864</v>
      </c>
      <c r="H1713" s="335">
        <v>0</v>
      </c>
    </row>
    <row r="1714" spans="1:8">
      <c r="A1714" s="335" t="s">
        <v>2740</v>
      </c>
      <c r="B1714" s="335">
        <v>800000</v>
      </c>
      <c r="C1714" s="335" t="s">
        <v>925</v>
      </c>
      <c r="D1714" s="336">
        <v>14246.333349954055</v>
      </c>
      <c r="E1714" s="335" t="s">
        <v>909</v>
      </c>
      <c r="F1714" s="335" t="s">
        <v>862</v>
      </c>
      <c r="G1714" s="335" t="s">
        <v>864</v>
      </c>
      <c r="H1714" s="335">
        <v>0</v>
      </c>
    </row>
    <row r="1715" spans="1:8">
      <c r="A1715" s="335" t="s">
        <v>2741</v>
      </c>
      <c r="B1715" s="335">
        <v>28995</v>
      </c>
      <c r="C1715" s="335" t="s">
        <v>895</v>
      </c>
      <c r="D1715" s="336">
        <v>28995</v>
      </c>
      <c r="E1715" s="335" t="s">
        <v>909</v>
      </c>
      <c r="F1715" s="335" t="s">
        <v>862</v>
      </c>
      <c r="G1715" s="335" t="s">
        <v>864</v>
      </c>
      <c r="H1715" s="335">
        <v>6</v>
      </c>
    </row>
    <row r="1716" spans="1:8">
      <c r="A1716" s="335" t="s">
        <v>2742</v>
      </c>
      <c r="B1716" s="335">
        <v>1230000</v>
      </c>
      <c r="C1716" s="335" t="s">
        <v>925</v>
      </c>
      <c r="D1716" s="336">
        <v>21903.737525554359</v>
      </c>
      <c r="E1716" s="335" t="s">
        <v>896</v>
      </c>
      <c r="F1716" s="335" t="s">
        <v>862</v>
      </c>
      <c r="G1716" s="335" t="s">
        <v>864</v>
      </c>
      <c r="H1716" s="335">
        <v>3</v>
      </c>
    </row>
    <row r="1717" spans="1:8">
      <c r="A1717" s="335" t="s">
        <v>2743</v>
      </c>
      <c r="B1717" s="335">
        <v>1130000</v>
      </c>
      <c r="C1717" s="335" t="s">
        <v>925</v>
      </c>
      <c r="D1717" s="336">
        <v>20122.945856810104</v>
      </c>
      <c r="E1717" s="335" t="s">
        <v>896</v>
      </c>
      <c r="F1717" s="335" t="s">
        <v>862</v>
      </c>
      <c r="G1717" s="335" t="s">
        <v>864</v>
      </c>
      <c r="H1717" s="335">
        <v>3</v>
      </c>
    </row>
    <row r="1718" spans="1:8">
      <c r="A1718" s="335" t="s">
        <v>2744</v>
      </c>
      <c r="B1718" s="335">
        <v>45000</v>
      </c>
      <c r="C1718" s="335" t="s">
        <v>951</v>
      </c>
      <c r="D1718" s="336">
        <v>70928.022243027779</v>
      </c>
      <c r="E1718" s="335" t="s">
        <v>896</v>
      </c>
      <c r="F1718" s="335" t="s">
        <v>865</v>
      </c>
      <c r="G1718" s="335" t="s">
        <v>867</v>
      </c>
      <c r="H1718" s="335">
        <v>20</v>
      </c>
    </row>
    <row r="1719" spans="1:8">
      <c r="A1719" s="335" t="s">
        <v>2745</v>
      </c>
      <c r="B1719" s="335">
        <v>67000</v>
      </c>
      <c r="C1719" s="335" t="s">
        <v>895</v>
      </c>
      <c r="D1719" s="336">
        <v>67000</v>
      </c>
      <c r="E1719" s="335" t="s">
        <v>909</v>
      </c>
      <c r="F1719" s="335" t="s">
        <v>868</v>
      </c>
      <c r="G1719" s="335" t="s">
        <v>861</v>
      </c>
      <c r="H1719" s="335">
        <v>16</v>
      </c>
    </row>
    <row r="1720" spans="1:8">
      <c r="A1720" s="335" t="s">
        <v>2746</v>
      </c>
      <c r="B1720" s="335">
        <v>30000</v>
      </c>
      <c r="C1720" s="335" t="s">
        <v>895</v>
      </c>
      <c r="D1720" s="336">
        <v>30000</v>
      </c>
      <c r="E1720" s="335" t="s">
        <v>896</v>
      </c>
      <c r="F1720" s="335" t="s">
        <v>868</v>
      </c>
      <c r="G1720" s="335" t="s">
        <v>861</v>
      </c>
      <c r="H1720" s="335">
        <v>4</v>
      </c>
    </row>
    <row r="1721" spans="1:8">
      <c r="A1721" s="335" t="s">
        <v>2747</v>
      </c>
      <c r="B1721" s="335">
        <v>140000</v>
      </c>
      <c r="C1721" s="335" t="s">
        <v>2748</v>
      </c>
      <c r="D1721" s="336">
        <v>148102.22862117883</v>
      </c>
      <c r="E1721" s="335" t="s">
        <v>909</v>
      </c>
      <c r="F1721" s="335" t="s">
        <v>930</v>
      </c>
      <c r="G1721" s="335" t="s">
        <v>867</v>
      </c>
      <c r="H1721" s="335">
        <v>6</v>
      </c>
    </row>
    <row r="1722" spans="1:8">
      <c r="A1722" s="335" t="s">
        <v>2749</v>
      </c>
      <c r="B1722" s="335">
        <v>71500</v>
      </c>
      <c r="C1722" s="335" t="s">
        <v>895</v>
      </c>
      <c r="D1722" s="336">
        <v>71500</v>
      </c>
      <c r="E1722" s="335" t="s">
        <v>909</v>
      </c>
      <c r="F1722" s="335" t="s">
        <v>868</v>
      </c>
      <c r="G1722" s="335" t="s">
        <v>861</v>
      </c>
      <c r="H1722" s="335">
        <v>11</v>
      </c>
    </row>
    <row r="1723" spans="1:8">
      <c r="A1723" s="335" t="s">
        <v>2750</v>
      </c>
      <c r="B1723" s="335">
        <v>67000</v>
      </c>
      <c r="C1723" s="335" t="s">
        <v>895</v>
      </c>
      <c r="D1723" s="336">
        <v>67000</v>
      </c>
      <c r="E1723" s="335" t="s">
        <v>909</v>
      </c>
      <c r="F1723" s="335" t="s">
        <v>868</v>
      </c>
      <c r="G1723" s="335" t="s">
        <v>861</v>
      </c>
      <c r="H1723" s="335">
        <v>6</v>
      </c>
    </row>
    <row r="1724" spans="1:8">
      <c r="A1724" s="335" t="s">
        <v>2751</v>
      </c>
      <c r="B1724" s="335">
        <v>40000</v>
      </c>
      <c r="C1724" s="335" t="s">
        <v>895</v>
      </c>
      <c r="D1724" s="336">
        <v>40000</v>
      </c>
      <c r="E1724" s="335" t="s">
        <v>896</v>
      </c>
      <c r="F1724" s="335" t="s">
        <v>868</v>
      </c>
      <c r="G1724" s="335" t="s">
        <v>861</v>
      </c>
      <c r="H1724" s="335">
        <v>5</v>
      </c>
    </row>
    <row r="1725" spans="1:8">
      <c r="A1725" s="335" t="s">
        <v>2752</v>
      </c>
      <c r="B1725" s="335">
        <v>65000</v>
      </c>
      <c r="C1725" s="335" t="s">
        <v>895</v>
      </c>
      <c r="D1725" s="336">
        <v>65000</v>
      </c>
      <c r="E1725" s="335" t="s">
        <v>909</v>
      </c>
      <c r="F1725" s="335" t="s">
        <v>868</v>
      </c>
      <c r="G1725" s="335" t="s">
        <v>861</v>
      </c>
      <c r="H1725" s="335">
        <v>2</v>
      </c>
    </row>
    <row r="1726" spans="1:8">
      <c r="A1726" s="335" t="s">
        <v>2753</v>
      </c>
      <c r="B1726" s="335">
        <v>72000</v>
      </c>
      <c r="C1726" s="335" t="s">
        <v>895</v>
      </c>
      <c r="D1726" s="336">
        <v>72000</v>
      </c>
      <c r="E1726" s="335" t="s">
        <v>955</v>
      </c>
      <c r="F1726" s="335" t="s">
        <v>868</v>
      </c>
      <c r="G1726" s="335" t="s">
        <v>861</v>
      </c>
      <c r="H1726" s="335">
        <v>13</v>
      </c>
    </row>
    <row r="1727" spans="1:8">
      <c r="A1727" s="335" t="s">
        <v>2754</v>
      </c>
      <c r="B1727" s="335">
        <v>52500</v>
      </c>
      <c r="C1727" s="335" t="s">
        <v>895</v>
      </c>
      <c r="D1727" s="336">
        <v>52500</v>
      </c>
      <c r="E1727" s="335" t="s">
        <v>909</v>
      </c>
      <c r="F1727" s="335" t="s">
        <v>868</v>
      </c>
      <c r="G1727" s="335" t="s">
        <v>861</v>
      </c>
      <c r="H1727" s="335">
        <v>3</v>
      </c>
    </row>
    <row r="1728" spans="1:8">
      <c r="A1728" s="335" t="s">
        <v>2755</v>
      </c>
      <c r="B1728" s="335">
        <v>5320</v>
      </c>
      <c r="C1728" s="335" t="s">
        <v>895</v>
      </c>
      <c r="D1728" s="336">
        <v>5320</v>
      </c>
      <c r="E1728" s="335" t="s">
        <v>909</v>
      </c>
      <c r="F1728" s="335" t="s">
        <v>862</v>
      </c>
      <c r="G1728" s="335" t="s">
        <v>864</v>
      </c>
      <c r="H1728" s="335">
        <v>5</v>
      </c>
    </row>
    <row r="1729" spans="1:8">
      <c r="A1729" s="335" t="s">
        <v>2756</v>
      </c>
      <c r="B1729" s="335">
        <v>18000</v>
      </c>
      <c r="C1729" s="335" t="s">
        <v>895</v>
      </c>
      <c r="D1729" s="336">
        <v>18000</v>
      </c>
      <c r="E1729" s="335" t="s">
        <v>918</v>
      </c>
      <c r="F1729" s="335" t="s">
        <v>1000</v>
      </c>
      <c r="G1729" s="335" t="s">
        <v>864</v>
      </c>
      <c r="H1729" s="335">
        <v>3</v>
      </c>
    </row>
    <row r="1730" spans="1:8">
      <c r="A1730" s="335" t="s">
        <v>2757</v>
      </c>
      <c r="B1730" s="335">
        <v>140000</v>
      </c>
      <c r="C1730" s="335" t="s">
        <v>925</v>
      </c>
      <c r="D1730" s="336">
        <v>2493.1083362419595</v>
      </c>
      <c r="E1730" s="335" t="s">
        <v>2758</v>
      </c>
      <c r="F1730" s="335" t="s">
        <v>862</v>
      </c>
      <c r="G1730" s="335" t="s">
        <v>864</v>
      </c>
      <c r="H1730" s="335">
        <v>5</v>
      </c>
    </row>
    <row r="1731" spans="1:8">
      <c r="A1731" s="335" t="s">
        <v>2759</v>
      </c>
      <c r="B1731" s="335">
        <v>16800</v>
      </c>
      <c r="C1731" s="335" t="s">
        <v>908</v>
      </c>
      <c r="D1731" s="336">
        <v>21342.710575059013</v>
      </c>
      <c r="E1731" s="335" t="s">
        <v>918</v>
      </c>
      <c r="F1731" s="335" t="s">
        <v>915</v>
      </c>
      <c r="G1731" s="335" t="s">
        <v>867</v>
      </c>
      <c r="H1731" s="335">
        <v>15</v>
      </c>
    </row>
    <row r="1732" spans="1:8">
      <c r="A1732" s="335" t="s">
        <v>2760</v>
      </c>
      <c r="B1732" s="335">
        <v>85000</v>
      </c>
      <c r="C1732" s="335" t="s">
        <v>895</v>
      </c>
      <c r="D1732" s="336">
        <v>85000</v>
      </c>
      <c r="E1732" s="335" t="s">
        <v>909</v>
      </c>
      <c r="F1732" s="335" t="s">
        <v>868</v>
      </c>
      <c r="G1732" s="335" t="s">
        <v>861</v>
      </c>
      <c r="H1732" s="335">
        <v>15</v>
      </c>
    </row>
    <row r="1733" spans="1:8">
      <c r="A1733" s="335" t="s">
        <v>2761</v>
      </c>
      <c r="B1733" s="335">
        <v>80000</v>
      </c>
      <c r="C1733" s="335" t="s">
        <v>895</v>
      </c>
      <c r="D1733" s="336">
        <v>80000</v>
      </c>
      <c r="E1733" s="335" t="s">
        <v>904</v>
      </c>
      <c r="F1733" s="335" t="s">
        <v>988</v>
      </c>
      <c r="G1733" s="335" t="s">
        <v>861</v>
      </c>
      <c r="H1733" s="335">
        <v>9</v>
      </c>
    </row>
    <row r="1734" spans="1:8">
      <c r="A1734" s="335" t="s">
        <v>2762</v>
      </c>
      <c r="B1734" s="335">
        <v>500000</v>
      </c>
      <c r="C1734" s="335" t="s">
        <v>925</v>
      </c>
      <c r="D1734" s="336">
        <v>8903.9583437212841</v>
      </c>
      <c r="E1734" s="335" t="s">
        <v>896</v>
      </c>
      <c r="F1734" s="335" t="s">
        <v>862</v>
      </c>
      <c r="G1734" s="335" t="s">
        <v>864</v>
      </c>
      <c r="H1734" s="335">
        <v>0</v>
      </c>
    </row>
    <row r="1735" spans="1:8">
      <c r="A1735" s="335" t="s">
        <v>2763</v>
      </c>
      <c r="B1735" s="335">
        <v>125000</v>
      </c>
      <c r="C1735" s="335" t="s">
        <v>895</v>
      </c>
      <c r="D1735" s="336">
        <v>125000</v>
      </c>
      <c r="E1735" s="335" t="s">
        <v>909</v>
      </c>
      <c r="F1735" s="335" t="s">
        <v>868</v>
      </c>
      <c r="G1735" s="335" t="s">
        <v>861</v>
      </c>
      <c r="H1735" s="335">
        <v>10</v>
      </c>
    </row>
    <row r="1736" spans="1:8">
      <c r="A1736" s="335" t="s">
        <v>2764</v>
      </c>
      <c r="B1736" s="335">
        <v>1300000</v>
      </c>
      <c r="C1736" s="335" t="s">
        <v>925</v>
      </c>
      <c r="D1736" s="336">
        <v>23150.291693675339</v>
      </c>
      <c r="E1736" s="335" t="s">
        <v>909</v>
      </c>
      <c r="F1736" s="335" t="s">
        <v>862</v>
      </c>
      <c r="G1736" s="335" t="s">
        <v>864</v>
      </c>
      <c r="H1736" s="335">
        <v>9</v>
      </c>
    </row>
    <row r="1737" spans="1:8">
      <c r="A1737" s="335" t="s">
        <v>2765</v>
      </c>
      <c r="B1737" s="335">
        <v>12000</v>
      </c>
      <c r="C1737" s="335" t="s">
        <v>895</v>
      </c>
      <c r="D1737" s="336">
        <v>12000</v>
      </c>
      <c r="E1737" s="335" t="s">
        <v>904</v>
      </c>
      <c r="F1737" s="335" t="s">
        <v>862</v>
      </c>
      <c r="G1737" s="335" t="s">
        <v>864</v>
      </c>
      <c r="H1737" s="335">
        <v>7</v>
      </c>
    </row>
    <row r="1738" spans="1:8">
      <c r="A1738" s="335" t="s">
        <v>2766</v>
      </c>
      <c r="B1738" s="335">
        <v>30000</v>
      </c>
      <c r="C1738" s="335" t="s">
        <v>895</v>
      </c>
      <c r="D1738" s="336">
        <v>30000</v>
      </c>
      <c r="E1738" s="335" t="s">
        <v>896</v>
      </c>
      <c r="F1738" s="335" t="s">
        <v>1956</v>
      </c>
      <c r="G1738" s="335" t="s">
        <v>864</v>
      </c>
      <c r="H1738" s="335">
        <v>12</v>
      </c>
    </row>
    <row r="1739" spans="1:8">
      <c r="A1739" s="335" t="s">
        <v>2767</v>
      </c>
      <c r="B1739" s="335">
        <v>72000</v>
      </c>
      <c r="C1739" s="335" t="s">
        <v>908</v>
      </c>
      <c r="D1739" s="336">
        <v>91468.759607395754</v>
      </c>
      <c r="E1739" s="335" t="s">
        <v>909</v>
      </c>
      <c r="F1739" s="335" t="s">
        <v>899</v>
      </c>
      <c r="G1739" s="335" t="s">
        <v>867</v>
      </c>
      <c r="H1739" s="335">
        <v>3</v>
      </c>
    </row>
    <row r="1740" spans="1:8">
      <c r="A1740" s="335" t="s">
        <v>2768</v>
      </c>
      <c r="B1740" s="335">
        <v>22300</v>
      </c>
      <c r="C1740" s="335" t="s">
        <v>951</v>
      </c>
      <c r="D1740" s="336">
        <v>35148.775467100437</v>
      </c>
      <c r="E1740" s="335" t="s">
        <v>896</v>
      </c>
      <c r="F1740" s="335" t="s">
        <v>865</v>
      </c>
      <c r="G1740" s="335" t="s">
        <v>867</v>
      </c>
      <c r="H1740" s="335">
        <v>4</v>
      </c>
    </row>
    <row r="1741" spans="1:8">
      <c r="A1741" s="335" t="s">
        <v>2769</v>
      </c>
      <c r="B1741" s="335">
        <v>31185</v>
      </c>
      <c r="C1741" s="335" t="s">
        <v>951</v>
      </c>
      <c r="D1741" s="336">
        <v>49153.119414418252</v>
      </c>
      <c r="E1741" s="335" t="s">
        <v>909</v>
      </c>
      <c r="F1741" s="335" t="s">
        <v>865</v>
      </c>
      <c r="G1741" s="335" t="s">
        <v>867</v>
      </c>
      <c r="H1741" s="335">
        <v>7</v>
      </c>
    </row>
    <row r="1742" spans="1:8">
      <c r="A1742" s="335" t="s">
        <v>2770</v>
      </c>
      <c r="B1742" s="335">
        <v>150000</v>
      </c>
      <c r="C1742" s="335" t="s">
        <v>925</v>
      </c>
      <c r="D1742" s="336">
        <v>2671.1875031163854</v>
      </c>
      <c r="E1742" s="335" t="s">
        <v>904</v>
      </c>
      <c r="F1742" s="335" t="s">
        <v>862</v>
      </c>
      <c r="G1742" s="335" t="s">
        <v>864</v>
      </c>
      <c r="H1742" s="335">
        <v>1</v>
      </c>
    </row>
    <row r="1743" spans="1:8">
      <c r="A1743" s="335" t="s">
        <v>2771</v>
      </c>
      <c r="B1743" s="335">
        <v>27000</v>
      </c>
      <c r="C1743" s="335" t="s">
        <v>951</v>
      </c>
      <c r="D1743" s="336">
        <v>42556.81334581667</v>
      </c>
      <c r="E1743" s="335" t="s">
        <v>909</v>
      </c>
      <c r="F1743" s="335" t="s">
        <v>865</v>
      </c>
      <c r="G1743" s="335" t="s">
        <v>867</v>
      </c>
      <c r="H1743" s="335">
        <v>3</v>
      </c>
    </row>
    <row r="1744" spans="1:8">
      <c r="A1744" s="335" t="s">
        <v>2772</v>
      </c>
      <c r="B1744" s="335">
        <v>27000</v>
      </c>
      <c r="C1744" s="335" t="s">
        <v>951</v>
      </c>
      <c r="D1744" s="336">
        <v>42556.81334581667</v>
      </c>
      <c r="E1744" s="335" t="s">
        <v>909</v>
      </c>
      <c r="F1744" s="335" t="s">
        <v>865</v>
      </c>
      <c r="G1744" s="335" t="s">
        <v>867</v>
      </c>
      <c r="H1744" s="335">
        <v>3</v>
      </c>
    </row>
    <row r="1745" spans="1:8">
      <c r="A1745" s="335" t="s">
        <v>2773</v>
      </c>
      <c r="B1745" s="335">
        <v>74461</v>
      </c>
      <c r="C1745" s="335" t="s">
        <v>895</v>
      </c>
      <c r="D1745" s="336">
        <v>74461</v>
      </c>
      <c r="E1745" s="335" t="s">
        <v>967</v>
      </c>
      <c r="F1745" s="335" t="s">
        <v>868</v>
      </c>
      <c r="G1745" s="335" t="s">
        <v>861</v>
      </c>
      <c r="H1745" s="335">
        <v>9</v>
      </c>
    </row>
    <row r="1746" spans="1:8">
      <c r="A1746" s="335" t="s">
        <v>2774</v>
      </c>
      <c r="B1746" s="335">
        <v>26500</v>
      </c>
      <c r="C1746" s="335" t="s">
        <v>951</v>
      </c>
      <c r="D1746" s="336">
        <v>41768.724209783031</v>
      </c>
      <c r="E1746" s="335" t="s">
        <v>909</v>
      </c>
      <c r="F1746" s="335" t="s">
        <v>865</v>
      </c>
      <c r="G1746" s="335" t="s">
        <v>867</v>
      </c>
      <c r="H1746" s="335">
        <v>16</v>
      </c>
    </row>
    <row r="1747" spans="1:8">
      <c r="A1747" s="335" t="s">
        <v>2775</v>
      </c>
      <c r="B1747" s="335">
        <v>480000</v>
      </c>
      <c r="C1747" s="335" t="s">
        <v>925</v>
      </c>
      <c r="D1747" s="336">
        <v>8547.8000099724322</v>
      </c>
      <c r="E1747" s="335" t="s">
        <v>896</v>
      </c>
      <c r="F1747" s="335" t="s">
        <v>862</v>
      </c>
      <c r="G1747" s="335" t="s">
        <v>864</v>
      </c>
      <c r="H1747" s="335">
        <v>1</v>
      </c>
    </row>
    <row r="1748" spans="1:8">
      <c r="A1748" s="335" t="s">
        <v>2776</v>
      </c>
      <c r="B1748" s="335">
        <v>2400</v>
      </c>
      <c r="C1748" s="335" t="s">
        <v>895</v>
      </c>
      <c r="D1748" s="336">
        <v>2400</v>
      </c>
      <c r="E1748" s="335" t="s">
        <v>896</v>
      </c>
      <c r="F1748" s="335" t="s">
        <v>862</v>
      </c>
      <c r="G1748" s="335" t="s">
        <v>864</v>
      </c>
      <c r="H1748" s="335">
        <v>3</v>
      </c>
    </row>
    <row r="1749" spans="1:8">
      <c r="A1749" s="335" t="s">
        <v>2777</v>
      </c>
      <c r="B1749" s="335">
        <v>3000</v>
      </c>
      <c r="C1749" s="335" t="s">
        <v>895</v>
      </c>
      <c r="D1749" s="336">
        <v>3000</v>
      </c>
      <c r="E1749" s="335" t="s">
        <v>896</v>
      </c>
      <c r="F1749" s="335" t="s">
        <v>1339</v>
      </c>
      <c r="G1749" s="335" t="s">
        <v>864</v>
      </c>
      <c r="H1749" s="335">
        <v>12</v>
      </c>
    </row>
    <row r="1750" spans="1:8">
      <c r="A1750" s="335" t="s">
        <v>2778</v>
      </c>
      <c r="B1750" s="335">
        <v>11000</v>
      </c>
      <c r="C1750" s="335" t="s">
        <v>895</v>
      </c>
      <c r="D1750" s="336">
        <v>11000</v>
      </c>
      <c r="E1750" s="335" t="s">
        <v>896</v>
      </c>
      <c r="F1750" s="335" t="s">
        <v>862</v>
      </c>
      <c r="G1750" s="335" t="s">
        <v>864</v>
      </c>
      <c r="H1750" s="335">
        <v>2</v>
      </c>
    </row>
    <row r="1751" spans="1:8">
      <c r="A1751" s="335" t="s">
        <v>2779</v>
      </c>
      <c r="B1751" s="335">
        <v>40000</v>
      </c>
      <c r="C1751" s="335" t="s">
        <v>895</v>
      </c>
      <c r="D1751" s="336">
        <v>40000</v>
      </c>
      <c r="E1751" s="335" t="s">
        <v>896</v>
      </c>
      <c r="F1751" s="335" t="s">
        <v>868</v>
      </c>
      <c r="G1751" s="335" t="s">
        <v>861</v>
      </c>
      <c r="H1751" s="335">
        <v>2</v>
      </c>
    </row>
    <row r="1752" spans="1:8">
      <c r="A1752" s="335" t="s">
        <v>2780</v>
      </c>
      <c r="B1752" s="335">
        <v>3600</v>
      </c>
      <c r="C1752" s="335" t="s">
        <v>895</v>
      </c>
      <c r="D1752" s="336">
        <v>3600</v>
      </c>
      <c r="E1752" s="335" t="s">
        <v>896</v>
      </c>
      <c r="F1752" s="335" t="s">
        <v>862</v>
      </c>
      <c r="G1752" s="335" t="s">
        <v>864</v>
      </c>
      <c r="H1752" s="335">
        <v>1</v>
      </c>
    </row>
    <row r="1753" spans="1:8">
      <c r="A1753" s="335" t="s">
        <v>2781</v>
      </c>
      <c r="B1753" s="335">
        <v>56600</v>
      </c>
      <c r="C1753" s="335" t="s">
        <v>895</v>
      </c>
      <c r="D1753" s="336">
        <v>56600</v>
      </c>
      <c r="E1753" s="335" t="s">
        <v>909</v>
      </c>
      <c r="F1753" s="335" t="s">
        <v>868</v>
      </c>
      <c r="G1753" s="335" t="s">
        <v>861</v>
      </c>
      <c r="H1753" s="335">
        <v>12</v>
      </c>
    </row>
    <row r="1754" spans="1:8">
      <c r="A1754" s="335" t="s">
        <v>2782</v>
      </c>
      <c r="B1754" s="335">
        <v>33600</v>
      </c>
      <c r="C1754" s="335" t="s">
        <v>895</v>
      </c>
      <c r="D1754" s="336">
        <v>33600</v>
      </c>
      <c r="E1754" s="335" t="s">
        <v>896</v>
      </c>
      <c r="F1754" s="335" t="s">
        <v>1144</v>
      </c>
      <c r="G1754" s="335" t="s">
        <v>864</v>
      </c>
      <c r="H1754" s="335">
        <v>2</v>
      </c>
    </row>
    <row r="1755" spans="1:8">
      <c r="A1755" s="335" t="s">
        <v>2783</v>
      </c>
      <c r="B1755" s="335">
        <v>33600</v>
      </c>
      <c r="C1755" s="335" t="s">
        <v>895</v>
      </c>
      <c r="D1755" s="336">
        <v>33600</v>
      </c>
      <c r="E1755" s="335" t="s">
        <v>896</v>
      </c>
      <c r="F1755" s="335" t="s">
        <v>1144</v>
      </c>
      <c r="G1755" s="335" t="s">
        <v>864</v>
      </c>
      <c r="H1755" s="335">
        <v>2</v>
      </c>
    </row>
    <row r="1756" spans="1:8">
      <c r="A1756" s="335" t="s">
        <v>2784</v>
      </c>
      <c r="B1756" s="335">
        <v>100000</v>
      </c>
      <c r="C1756" s="335" t="s">
        <v>895</v>
      </c>
      <c r="D1756" s="336">
        <v>100000</v>
      </c>
      <c r="E1756" s="335" t="s">
        <v>896</v>
      </c>
      <c r="F1756" s="335" t="s">
        <v>868</v>
      </c>
      <c r="G1756" s="335" t="s">
        <v>861</v>
      </c>
      <c r="H1756" s="335">
        <v>12</v>
      </c>
    </row>
    <row r="1757" spans="1:8">
      <c r="A1757" s="335" t="s">
        <v>2785</v>
      </c>
      <c r="B1757" s="335">
        <v>40000</v>
      </c>
      <c r="C1757" s="335" t="s">
        <v>964</v>
      </c>
      <c r="D1757" s="336">
        <v>39334.460921213074</v>
      </c>
      <c r="E1757" s="335" t="s">
        <v>896</v>
      </c>
      <c r="F1757" s="335" t="s">
        <v>859</v>
      </c>
      <c r="G1757" s="335" t="s">
        <v>861</v>
      </c>
      <c r="H1757" s="335">
        <v>1</v>
      </c>
    </row>
    <row r="1758" spans="1:8">
      <c r="A1758" s="335" t="s">
        <v>2786</v>
      </c>
      <c r="B1758" s="335">
        <v>400000</v>
      </c>
      <c r="C1758" s="335" t="s">
        <v>925</v>
      </c>
      <c r="D1758" s="336">
        <v>7123.1666749770275</v>
      </c>
      <c r="E1758" s="335" t="s">
        <v>896</v>
      </c>
      <c r="F1758" s="335" t="s">
        <v>862</v>
      </c>
      <c r="G1758" s="335" t="s">
        <v>864</v>
      </c>
      <c r="H1758" s="335">
        <v>3</v>
      </c>
    </row>
    <row r="1759" spans="1:8">
      <c r="A1759" s="335" t="s">
        <v>2787</v>
      </c>
      <c r="B1759" s="335">
        <v>65000</v>
      </c>
      <c r="C1759" s="335" t="s">
        <v>895</v>
      </c>
      <c r="D1759" s="336">
        <v>65000</v>
      </c>
      <c r="E1759" s="335" t="s">
        <v>896</v>
      </c>
      <c r="F1759" s="335" t="s">
        <v>868</v>
      </c>
      <c r="G1759" s="335" t="s">
        <v>861</v>
      </c>
      <c r="H1759" s="335">
        <v>14</v>
      </c>
    </row>
    <row r="1760" spans="1:8">
      <c r="A1760" s="335" t="s">
        <v>2788</v>
      </c>
      <c r="B1760" s="335">
        <v>65000</v>
      </c>
      <c r="C1760" s="335" t="s">
        <v>895</v>
      </c>
      <c r="D1760" s="336">
        <v>65000</v>
      </c>
      <c r="E1760" s="335" t="s">
        <v>896</v>
      </c>
      <c r="F1760" s="335" t="s">
        <v>868</v>
      </c>
      <c r="G1760" s="335" t="s">
        <v>861</v>
      </c>
      <c r="H1760" s="335">
        <v>10</v>
      </c>
    </row>
    <row r="1761" spans="1:8">
      <c r="A1761" s="335" t="s">
        <v>2789</v>
      </c>
      <c r="B1761" s="335">
        <v>65000</v>
      </c>
      <c r="C1761" s="335" t="s">
        <v>895</v>
      </c>
      <c r="D1761" s="336">
        <v>65000</v>
      </c>
      <c r="E1761" s="335" t="s">
        <v>898</v>
      </c>
      <c r="F1761" s="335" t="s">
        <v>868</v>
      </c>
      <c r="G1761" s="335" t="s">
        <v>861</v>
      </c>
      <c r="H1761" s="335">
        <v>13</v>
      </c>
    </row>
    <row r="1762" spans="1:8">
      <c r="A1762" s="335" t="s">
        <v>2790</v>
      </c>
      <c r="B1762" s="335">
        <v>78000</v>
      </c>
      <c r="C1762" s="335" t="s">
        <v>964</v>
      </c>
      <c r="D1762" s="336">
        <v>76702.198796365497</v>
      </c>
      <c r="E1762" s="335" t="s">
        <v>896</v>
      </c>
      <c r="F1762" s="335" t="s">
        <v>859</v>
      </c>
      <c r="G1762" s="335" t="s">
        <v>861</v>
      </c>
      <c r="H1762" s="335">
        <v>4</v>
      </c>
    </row>
    <row r="1763" spans="1:8">
      <c r="A1763" s="335" t="s">
        <v>2791</v>
      </c>
      <c r="B1763" s="335">
        <v>63000</v>
      </c>
      <c r="C1763" s="335" t="s">
        <v>895</v>
      </c>
      <c r="D1763" s="336">
        <v>63000</v>
      </c>
      <c r="E1763" s="335" t="s">
        <v>896</v>
      </c>
      <c r="F1763" s="335" t="s">
        <v>868</v>
      </c>
      <c r="G1763" s="335" t="s">
        <v>861</v>
      </c>
      <c r="H1763" s="335">
        <v>10</v>
      </c>
    </row>
    <row r="1764" spans="1:8">
      <c r="A1764" s="335" t="s">
        <v>2792</v>
      </c>
      <c r="B1764" s="335">
        <v>87000</v>
      </c>
      <c r="C1764" s="335" t="s">
        <v>895</v>
      </c>
      <c r="D1764" s="336">
        <v>87000</v>
      </c>
      <c r="E1764" s="335" t="s">
        <v>2793</v>
      </c>
      <c r="F1764" s="335" t="s">
        <v>868</v>
      </c>
      <c r="G1764" s="335" t="s">
        <v>861</v>
      </c>
      <c r="H1764" s="335">
        <v>3</v>
      </c>
    </row>
    <row r="1765" spans="1:8">
      <c r="A1765" s="335" t="s">
        <v>2794</v>
      </c>
      <c r="B1765" s="335">
        <v>45000</v>
      </c>
      <c r="C1765" s="335" t="s">
        <v>895</v>
      </c>
      <c r="D1765" s="336">
        <v>45000</v>
      </c>
      <c r="E1765" s="335" t="s">
        <v>896</v>
      </c>
      <c r="F1765" s="335" t="s">
        <v>868</v>
      </c>
      <c r="G1765" s="335" t="s">
        <v>861</v>
      </c>
      <c r="H1765" s="335">
        <v>4</v>
      </c>
    </row>
    <row r="1766" spans="1:8">
      <c r="A1766" s="335" t="s">
        <v>2795</v>
      </c>
      <c r="B1766" s="335">
        <v>85000</v>
      </c>
      <c r="C1766" s="335" t="s">
        <v>895</v>
      </c>
      <c r="D1766" s="336">
        <v>85000</v>
      </c>
      <c r="E1766" s="335" t="s">
        <v>896</v>
      </c>
      <c r="F1766" s="335" t="s">
        <v>868</v>
      </c>
      <c r="G1766" s="335" t="s">
        <v>861</v>
      </c>
      <c r="H1766" s="335">
        <v>3</v>
      </c>
    </row>
    <row r="1767" spans="1:8">
      <c r="A1767" s="335" t="s">
        <v>2796</v>
      </c>
      <c r="B1767" s="335">
        <v>156000</v>
      </c>
      <c r="C1767" s="335" t="s">
        <v>961</v>
      </c>
      <c r="D1767" s="336">
        <v>159105.90639881117</v>
      </c>
      <c r="E1767" s="335" t="s">
        <v>904</v>
      </c>
      <c r="F1767" s="335" t="s">
        <v>857</v>
      </c>
      <c r="G1767" s="335" t="s">
        <v>870</v>
      </c>
      <c r="H1767" s="335">
        <v>12</v>
      </c>
    </row>
    <row r="1768" spans="1:8">
      <c r="A1768" s="335" t="s">
        <v>2797</v>
      </c>
      <c r="B1768" s="335">
        <v>560000</v>
      </c>
      <c r="C1768" s="335" t="s">
        <v>925</v>
      </c>
      <c r="D1768" s="336">
        <v>9972.4333449678379</v>
      </c>
      <c r="E1768" s="335" t="s">
        <v>909</v>
      </c>
      <c r="F1768" s="335" t="s">
        <v>862</v>
      </c>
      <c r="G1768" s="335" t="s">
        <v>864</v>
      </c>
      <c r="H1768" s="335">
        <v>4</v>
      </c>
    </row>
    <row r="1769" spans="1:8">
      <c r="A1769" s="335" t="s">
        <v>2798</v>
      </c>
      <c r="B1769" s="335">
        <v>14000</v>
      </c>
      <c r="C1769" s="335" t="s">
        <v>895</v>
      </c>
      <c r="D1769" s="336">
        <v>14000</v>
      </c>
      <c r="E1769" s="335" t="s">
        <v>909</v>
      </c>
      <c r="F1769" s="335" t="s">
        <v>862</v>
      </c>
      <c r="G1769" s="335" t="s">
        <v>864</v>
      </c>
      <c r="H1769" s="335">
        <v>5</v>
      </c>
    </row>
    <row r="1770" spans="1:8">
      <c r="A1770" s="335" t="s">
        <v>2799</v>
      </c>
      <c r="B1770" s="335">
        <v>32000</v>
      </c>
      <c r="C1770" s="335" t="s">
        <v>951</v>
      </c>
      <c r="D1770" s="336">
        <v>50437.70470615309</v>
      </c>
      <c r="E1770" s="335" t="s">
        <v>896</v>
      </c>
      <c r="F1770" s="335" t="s">
        <v>865</v>
      </c>
      <c r="G1770" s="335" t="s">
        <v>867</v>
      </c>
      <c r="H1770" s="335">
        <v>20</v>
      </c>
    </row>
    <row r="1771" spans="1:8">
      <c r="A1771" s="335" t="s">
        <v>2800</v>
      </c>
      <c r="B1771" s="335">
        <v>32000</v>
      </c>
      <c r="C1771" s="335" t="s">
        <v>951</v>
      </c>
      <c r="D1771" s="336">
        <v>50437.70470615309</v>
      </c>
      <c r="E1771" s="335" t="s">
        <v>896</v>
      </c>
      <c r="F1771" s="335" t="s">
        <v>865</v>
      </c>
      <c r="G1771" s="335" t="s">
        <v>867</v>
      </c>
      <c r="H1771" s="335">
        <v>1</v>
      </c>
    </row>
    <row r="1772" spans="1:8">
      <c r="A1772" s="335" t="s">
        <v>2801</v>
      </c>
      <c r="B1772" s="335">
        <v>1281600</v>
      </c>
      <c r="C1772" s="335" t="s">
        <v>917</v>
      </c>
      <c r="D1772" s="336">
        <v>13603.016099449767</v>
      </c>
      <c r="E1772" s="335" t="s">
        <v>909</v>
      </c>
      <c r="F1772" s="335" t="s">
        <v>902</v>
      </c>
      <c r="G1772" s="335" t="s">
        <v>864</v>
      </c>
      <c r="H1772" s="335">
        <v>8</v>
      </c>
    </row>
    <row r="1773" spans="1:8">
      <c r="A1773" s="335" t="s">
        <v>2802</v>
      </c>
      <c r="B1773" s="335">
        <v>145000</v>
      </c>
      <c r="C1773" s="335" t="s">
        <v>961</v>
      </c>
      <c r="D1773" s="336">
        <v>147886.90017838217</v>
      </c>
      <c r="E1773" s="335" t="s">
        <v>898</v>
      </c>
      <c r="F1773" s="335" t="s">
        <v>857</v>
      </c>
      <c r="G1773" s="335" t="s">
        <v>870</v>
      </c>
      <c r="H1773" s="335">
        <v>15</v>
      </c>
    </row>
    <row r="1774" spans="1:8">
      <c r="A1774" s="335" t="s">
        <v>2803</v>
      </c>
      <c r="B1774" s="335">
        <v>280000</v>
      </c>
      <c r="C1774" s="335" t="s">
        <v>925</v>
      </c>
      <c r="D1774" s="336">
        <v>4986.216672483919</v>
      </c>
      <c r="E1774" s="335" t="s">
        <v>896</v>
      </c>
      <c r="F1774" s="335" t="s">
        <v>862</v>
      </c>
      <c r="G1774" s="335" t="s">
        <v>864</v>
      </c>
      <c r="H1774" s="335">
        <v>8</v>
      </c>
    </row>
    <row r="1775" spans="1:8">
      <c r="A1775" s="335" t="s">
        <v>2804</v>
      </c>
      <c r="B1775" s="335">
        <v>4800</v>
      </c>
      <c r="C1775" s="335" t="s">
        <v>895</v>
      </c>
      <c r="D1775" s="336">
        <v>4800</v>
      </c>
      <c r="E1775" s="335" t="s">
        <v>909</v>
      </c>
      <c r="F1775" s="335" t="s">
        <v>862</v>
      </c>
      <c r="G1775" s="335" t="s">
        <v>864</v>
      </c>
      <c r="H1775" s="335">
        <v>3</v>
      </c>
    </row>
    <row r="1776" spans="1:8">
      <c r="A1776" s="335" t="s">
        <v>2805</v>
      </c>
      <c r="B1776" s="335">
        <v>450000</v>
      </c>
      <c r="C1776" s="335" t="s">
        <v>925</v>
      </c>
      <c r="D1776" s="336">
        <v>8013.5625093491553</v>
      </c>
      <c r="E1776" s="335" t="s">
        <v>932</v>
      </c>
      <c r="F1776" s="335" t="s">
        <v>862</v>
      </c>
      <c r="G1776" s="335" t="s">
        <v>864</v>
      </c>
      <c r="H1776" s="335">
        <v>4</v>
      </c>
    </row>
    <row r="1777" spans="1:8">
      <c r="A1777" s="335" t="s">
        <v>2806</v>
      </c>
      <c r="B1777" s="335">
        <v>80000</v>
      </c>
      <c r="C1777" s="335" t="s">
        <v>895</v>
      </c>
      <c r="D1777" s="336">
        <v>80000</v>
      </c>
      <c r="E1777" s="335" t="s">
        <v>909</v>
      </c>
      <c r="F1777" s="335" t="s">
        <v>868</v>
      </c>
      <c r="G1777" s="335" t="s">
        <v>861</v>
      </c>
      <c r="H1777" s="335">
        <v>2</v>
      </c>
    </row>
    <row r="1778" spans="1:8">
      <c r="A1778" s="335" t="s">
        <v>2807</v>
      </c>
      <c r="B1778" s="335">
        <v>45000</v>
      </c>
      <c r="C1778" s="335" t="s">
        <v>908</v>
      </c>
      <c r="D1778" s="336">
        <v>57167.974754622352</v>
      </c>
      <c r="E1778" s="335" t="s">
        <v>896</v>
      </c>
      <c r="F1778" s="335" t="s">
        <v>972</v>
      </c>
      <c r="G1778" s="335" t="s">
        <v>867</v>
      </c>
      <c r="H1778" s="335">
        <v>14</v>
      </c>
    </row>
    <row r="1779" spans="1:8">
      <c r="A1779" s="335" t="s">
        <v>2808</v>
      </c>
      <c r="B1779" s="335">
        <v>20000</v>
      </c>
      <c r="C1779" s="335" t="s">
        <v>895</v>
      </c>
      <c r="D1779" s="336">
        <v>20000</v>
      </c>
      <c r="E1779" s="335" t="s">
        <v>896</v>
      </c>
      <c r="F1779" s="335" t="s">
        <v>859</v>
      </c>
      <c r="G1779" s="335" t="s">
        <v>861</v>
      </c>
      <c r="H1779" s="335">
        <v>2</v>
      </c>
    </row>
    <row r="1780" spans="1:8">
      <c r="A1780" s="335" t="s">
        <v>2809</v>
      </c>
      <c r="B1780" s="335">
        <v>70000</v>
      </c>
      <c r="C1780" s="335" t="s">
        <v>895</v>
      </c>
      <c r="D1780" s="336">
        <v>70000</v>
      </c>
      <c r="E1780" s="335" t="s">
        <v>896</v>
      </c>
      <c r="F1780" s="335" t="s">
        <v>868</v>
      </c>
      <c r="G1780" s="335" t="s">
        <v>861</v>
      </c>
      <c r="H1780" s="335">
        <v>5</v>
      </c>
    </row>
    <row r="1781" spans="1:8">
      <c r="A1781" s="335" t="s">
        <v>2810</v>
      </c>
      <c r="B1781" s="335">
        <v>214000</v>
      </c>
      <c r="C1781" s="335" t="s">
        <v>895</v>
      </c>
      <c r="D1781" s="336">
        <v>214000</v>
      </c>
      <c r="E1781" s="335" t="s">
        <v>898</v>
      </c>
      <c r="F1781" s="335" t="s">
        <v>868</v>
      </c>
      <c r="G1781" s="335" t="s">
        <v>861</v>
      </c>
      <c r="H1781" s="335">
        <v>20</v>
      </c>
    </row>
    <row r="1782" spans="1:8">
      <c r="A1782" s="335" t="s">
        <v>2811</v>
      </c>
      <c r="B1782" s="335">
        <v>78000</v>
      </c>
      <c r="C1782" s="335" t="s">
        <v>895</v>
      </c>
      <c r="D1782" s="336">
        <v>78000</v>
      </c>
      <c r="E1782" s="335" t="s">
        <v>904</v>
      </c>
      <c r="F1782" s="335" t="s">
        <v>868</v>
      </c>
      <c r="G1782" s="335" t="s">
        <v>861</v>
      </c>
      <c r="H1782" s="335">
        <v>5</v>
      </c>
    </row>
    <row r="1783" spans="1:8">
      <c r="A1783" s="335" t="s">
        <v>2812</v>
      </c>
      <c r="B1783" s="335">
        <v>42307</v>
      </c>
      <c r="C1783" s="335" t="s">
        <v>895</v>
      </c>
      <c r="D1783" s="336">
        <v>42307</v>
      </c>
      <c r="E1783" s="335" t="s">
        <v>896</v>
      </c>
      <c r="F1783" s="335" t="s">
        <v>868</v>
      </c>
      <c r="G1783" s="335" t="s">
        <v>861</v>
      </c>
      <c r="H1783" s="335">
        <v>25</v>
      </c>
    </row>
    <row r="1784" spans="1:8">
      <c r="A1784" s="335" t="s">
        <v>2813</v>
      </c>
      <c r="B1784" s="335">
        <v>33250</v>
      </c>
      <c r="C1784" s="335" t="s">
        <v>895</v>
      </c>
      <c r="D1784" s="336">
        <v>33250</v>
      </c>
      <c r="E1784" s="335" t="s">
        <v>909</v>
      </c>
      <c r="F1784" s="335" t="s">
        <v>868</v>
      </c>
      <c r="G1784" s="335" t="s">
        <v>861</v>
      </c>
      <c r="H1784" s="335">
        <v>20</v>
      </c>
    </row>
    <row r="1785" spans="1:8">
      <c r="A1785" s="335" t="s">
        <v>2814</v>
      </c>
      <c r="B1785" s="335">
        <v>19200</v>
      </c>
      <c r="C1785" s="335" t="s">
        <v>908</v>
      </c>
      <c r="D1785" s="336">
        <v>24391.669228638868</v>
      </c>
      <c r="E1785" s="335" t="s">
        <v>896</v>
      </c>
      <c r="F1785" s="335" t="s">
        <v>1743</v>
      </c>
      <c r="G1785" s="335" t="s">
        <v>867</v>
      </c>
      <c r="H1785" s="335">
        <v>10</v>
      </c>
    </row>
    <row r="1786" spans="1:8">
      <c r="A1786" s="335" t="s">
        <v>2815</v>
      </c>
      <c r="B1786" s="335">
        <v>120000</v>
      </c>
      <c r="C1786" s="335" t="s">
        <v>895</v>
      </c>
      <c r="D1786" s="336">
        <v>120000</v>
      </c>
      <c r="E1786" s="335" t="s">
        <v>918</v>
      </c>
      <c r="F1786" s="335" t="s">
        <v>868</v>
      </c>
      <c r="G1786" s="335" t="s">
        <v>861</v>
      </c>
      <c r="H1786" s="335">
        <v>20</v>
      </c>
    </row>
    <row r="1787" spans="1:8">
      <c r="A1787" s="335" t="s">
        <v>2816</v>
      </c>
      <c r="B1787" s="335">
        <v>20000</v>
      </c>
      <c r="C1787" s="335" t="s">
        <v>895</v>
      </c>
      <c r="D1787" s="336">
        <v>20000</v>
      </c>
      <c r="E1787" s="335" t="s">
        <v>896</v>
      </c>
      <c r="F1787" s="335" t="s">
        <v>2817</v>
      </c>
      <c r="G1787" s="335" t="s">
        <v>864</v>
      </c>
      <c r="H1787" s="335">
        <v>1</v>
      </c>
    </row>
    <row r="1788" spans="1:8">
      <c r="A1788" s="335" t="s">
        <v>2818</v>
      </c>
      <c r="B1788" s="335">
        <v>15000</v>
      </c>
      <c r="C1788" s="335" t="s">
        <v>895</v>
      </c>
      <c r="D1788" s="336">
        <v>15000</v>
      </c>
      <c r="E1788" s="335" t="s">
        <v>896</v>
      </c>
      <c r="F1788" s="335" t="s">
        <v>862</v>
      </c>
      <c r="G1788" s="335" t="s">
        <v>864</v>
      </c>
      <c r="H1788" s="335">
        <v>1</v>
      </c>
    </row>
    <row r="1789" spans="1:8">
      <c r="A1789" s="335" t="s">
        <v>2819</v>
      </c>
      <c r="B1789" s="335">
        <v>1000000</v>
      </c>
      <c r="C1789" s="335" t="s">
        <v>925</v>
      </c>
      <c r="D1789" s="336">
        <v>17807.916687442568</v>
      </c>
      <c r="E1789" s="335" t="s">
        <v>909</v>
      </c>
      <c r="F1789" s="335" t="s">
        <v>862</v>
      </c>
      <c r="G1789" s="335" t="s">
        <v>864</v>
      </c>
      <c r="H1789" s="335">
        <v>10</v>
      </c>
    </row>
    <row r="1790" spans="1:8">
      <c r="A1790" s="335" t="s">
        <v>2820</v>
      </c>
      <c r="B1790" s="335">
        <v>900000</v>
      </c>
      <c r="C1790" s="335" t="s">
        <v>925</v>
      </c>
      <c r="D1790" s="336">
        <v>16027.125018698311</v>
      </c>
      <c r="E1790" s="335" t="s">
        <v>909</v>
      </c>
      <c r="F1790" s="335" t="s">
        <v>862</v>
      </c>
      <c r="G1790" s="335" t="s">
        <v>864</v>
      </c>
      <c r="H1790" s="335">
        <v>6</v>
      </c>
    </row>
    <row r="1791" spans="1:8">
      <c r="A1791" s="335" t="s">
        <v>2821</v>
      </c>
      <c r="B1791" s="335">
        <v>36000</v>
      </c>
      <c r="C1791" s="335" t="s">
        <v>951</v>
      </c>
      <c r="D1791" s="336">
        <v>56742.417794422225</v>
      </c>
      <c r="E1791" s="335" t="s">
        <v>909</v>
      </c>
      <c r="F1791" s="335" t="s">
        <v>865</v>
      </c>
      <c r="G1791" s="335" t="s">
        <v>867</v>
      </c>
      <c r="H1791" s="335">
        <v>7</v>
      </c>
    </row>
    <row r="1792" spans="1:8">
      <c r="A1792" s="335" t="s">
        <v>2822</v>
      </c>
      <c r="B1792" s="335">
        <v>1200000</v>
      </c>
      <c r="C1792" s="335" t="s">
        <v>925</v>
      </c>
      <c r="D1792" s="336">
        <v>21369.500024931083</v>
      </c>
      <c r="E1792" s="335" t="s">
        <v>909</v>
      </c>
      <c r="F1792" s="335" t="s">
        <v>862</v>
      </c>
      <c r="G1792" s="335" t="s">
        <v>864</v>
      </c>
      <c r="H1792" s="335">
        <v>7</v>
      </c>
    </row>
    <row r="1793" spans="1:8">
      <c r="A1793" s="335" t="s">
        <v>2823</v>
      </c>
      <c r="B1793" s="335">
        <v>425000</v>
      </c>
      <c r="C1793" s="335" t="s">
        <v>925</v>
      </c>
      <c r="D1793" s="336">
        <v>7568.3645921630914</v>
      </c>
      <c r="E1793" s="335" t="s">
        <v>918</v>
      </c>
      <c r="F1793" s="335" t="s">
        <v>862</v>
      </c>
      <c r="G1793" s="335" t="s">
        <v>864</v>
      </c>
      <c r="H1793" s="335">
        <v>6</v>
      </c>
    </row>
    <row r="1794" spans="1:8">
      <c r="A1794" s="335" t="s">
        <v>2824</v>
      </c>
      <c r="B1794" s="335">
        <v>50000</v>
      </c>
      <c r="C1794" s="335" t="s">
        <v>951</v>
      </c>
      <c r="D1794" s="336">
        <v>78808.913603364199</v>
      </c>
      <c r="E1794" s="335" t="s">
        <v>918</v>
      </c>
      <c r="F1794" s="335" t="s">
        <v>865</v>
      </c>
      <c r="G1794" s="335" t="s">
        <v>867</v>
      </c>
      <c r="H1794" s="335">
        <v>10</v>
      </c>
    </row>
    <row r="1795" spans="1:8">
      <c r="A1795" s="335" t="s">
        <v>2825</v>
      </c>
      <c r="B1795" s="335">
        <v>60000</v>
      </c>
      <c r="C1795" s="335" t="s">
        <v>895</v>
      </c>
      <c r="D1795" s="336">
        <v>60000</v>
      </c>
      <c r="E1795" s="335" t="s">
        <v>896</v>
      </c>
      <c r="F1795" s="335" t="s">
        <v>868</v>
      </c>
      <c r="G1795" s="335" t="s">
        <v>861</v>
      </c>
      <c r="H1795" s="335">
        <v>15</v>
      </c>
    </row>
    <row r="1796" spans="1:8">
      <c r="A1796" s="335" t="s">
        <v>2826</v>
      </c>
      <c r="B1796" s="335">
        <v>57000</v>
      </c>
      <c r="C1796" s="335" t="s">
        <v>895</v>
      </c>
      <c r="D1796" s="336">
        <v>57000</v>
      </c>
      <c r="E1796" s="335" t="s">
        <v>918</v>
      </c>
      <c r="F1796" s="335" t="s">
        <v>868</v>
      </c>
      <c r="G1796" s="335" t="s">
        <v>861</v>
      </c>
      <c r="H1796" s="335">
        <v>9</v>
      </c>
    </row>
    <row r="1797" spans="1:8">
      <c r="A1797" s="335" t="s">
        <v>2827</v>
      </c>
      <c r="B1797" s="335">
        <v>40000</v>
      </c>
      <c r="C1797" s="335" t="s">
        <v>895</v>
      </c>
      <c r="D1797" s="336">
        <v>40000</v>
      </c>
      <c r="E1797" s="335" t="s">
        <v>896</v>
      </c>
      <c r="F1797" s="335" t="s">
        <v>868</v>
      </c>
      <c r="G1797" s="335" t="s">
        <v>861</v>
      </c>
      <c r="H1797" s="335">
        <v>0</v>
      </c>
    </row>
    <row r="1798" spans="1:8">
      <c r="A1798" s="335" t="s">
        <v>2828</v>
      </c>
      <c r="B1798" s="335">
        <v>80000</v>
      </c>
      <c r="C1798" s="335" t="s">
        <v>895</v>
      </c>
      <c r="D1798" s="336">
        <v>80000</v>
      </c>
      <c r="E1798" s="335" t="s">
        <v>898</v>
      </c>
      <c r="F1798" s="335" t="s">
        <v>868</v>
      </c>
      <c r="G1798" s="335" t="s">
        <v>861</v>
      </c>
      <c r="H1798" s="335">
        <v>9</v>
      </c>
    </row>
    <row r="1799" spans="1:8">
      <c r="A1799" s="335" t="s">
        <v>2829</v>
      </c>
      <c r="B1799" s="335">
        <v>118000</v>
      </c>
      <c r="C1799" s="335" t="s">
        <v>895</v>
      </c>
      <c r="D1799" s="336">
        <v>118000</v>
      </c>
      <c r="E1799" s="335" t="s">
        <v>1434</v>
      </c>
      <c r="F1799" s="335" t="s">
        <v>868</v>
      </c>
      <c r="G1799" s="335" t="s">
        <v>861</v>
      </c>
      <c r="H1799" s="335">
        <v>6</v>
      </c>
    </row>
    <row r="1800" spans="1:8">
      <c r="A1800" s="335" t="s">
        <v>2830</v>
      </c>
      <c r="B1800" s="335">
        <v>60000</v>
      </c>
      <c r="C1800" s="335" t="s">
        <v>895</v>
      </c>
      <c r="D1800" s="336">
        <v>60000</v>
      </c>
      <c r="E1800" s="335" t="s">
        <v>896</v>
      </c>
      <c r="F1800" s="335" t="s">
        <v>1000</v>
      </c>
      <c r="G1800" s="335" t="s">
        <v>864</v>
      </c>
      <c r="H1800" s="335">
        <v>5</v>
      </c>
    </row>
    <row r="1801" spans="1:8">
      <c r="A1801" s="335" t="s">
        <v>2831</v>
      </c>
      <c r="B1801" s="335">
        <v>6720</v>
      </c>
      <c r="C1801" s="335" t="s">
        <v>895</v>
      </c>
      <c r="D1801" s="336">
        <v>6720</v>
      </c>
      <c r="E1801" s="335" t="s">
        <v>918</v>
      </c>
      <c r="F1801" s="335" t="s">
        <v>862</v>
      </c>
      <c r="G1801" s="335" t="s">
        <v>864</v>
      </c>
      <c r="H1801" s="335">
        <v>5</v>
      </c>
    </row>
    <row r="1802" spans="1:8">
      <c r="A1802" s="335" t="s">
        <v>2832</v>
      </c>
      <c r="B1802" s="335">
        <v>20640</v>
      </c>
      <c r="C1802" s="335" t="s">
        <v>895</v>
      </c>
      <c r="D1802" s="336">
        <v>20640</v>
      </c>
      <c r="E1802" s="335" t="s">
        <v>909</v>
      </c>
      <c r="F1802" s="335" t="s">
        <v>1144</v>
      </c>
      <c r="G1802" s="335" t="s">
        <v>864</v>
      </c>
      <c r="H1802" s="335">
        <v>3</v>
      </c>
    </row>
    <row r="1803" spans="1:8">
      <c r="A1803" s="335" t="s">
        <v>2833</v>
      </c>
      <c r="B1803" s="335">
        <v>50000</v>
      </c>
      <c r="C1803" s="335" t="s">
        <v>895</v>
      </c>
      <c r="D1803" s="336">
        <v>50000</v>
      </c>
      <c r="E1803" s="335" t="s">
        <v>896</v>
      </c>
      <c r="F1803" s="335" t="s">
        <v>868</v>
      </c>
      <c r="G1803" s="335" t="s">
        <v>861</v>
      </c>
      <c r="H1803" s="335">
        <v>15</v>
      </c>
    </row>
    <row r="1804" spans="1:8">
      <c r="A1804" s="335" t="s">
        <v>2834</v>
      </c>
      <c r="B1804" s="335">
        <v>24000</v>
      </c>
      <c r="C1804" s="335" t="s">
        <v>895</v>
      </c>
      <c r="D1804" s="336">
        <v>24000</v>
      </c>
      <c r="E1804" s="335" t="s">
        <v>898</v>
      </c>
      <c r="F1804" s="335" t="s">
        <v>948</v>
      </c>
      <c r="G1804" s="335" t="s">
        <v>864</v>
      </c>
      <c r="H1804" s="335">
        <v>23</v>
      </c>
    </row>
    <row r="1805" spans="1:8">
      <c r="A1805" s="335" t="s">
        <v>2835</v>
      </c>
      <c r="B1805" s="335">
        <v>60000</v>
      </c>
      <c r="C1805" s="335" t="s">
        <v>895</v>
      </c>
      <c r="D1805" s="336">
        <v>60000</v>
      </c>
      <c r="E1805" s="335" t="s">
        <v>896</v>
      </c>
      <c r="F1805" s="335" t="s">
        <v>868</v>
      </c>
      <c r="G1805" s="335" t="s">
        <v>861</v>
      </c>
      <c r="H1805" s="335">
        <v>3</v>
      </c>
    </row>
    <row r="1806" spans="1:8">
      <c r="A1806" s="335" t="s">
        <v>2836</v>
      </c>
      <c r="B1806" s="335">
        <v>37500</v>
      </c>
      <c r="C1806" s="335" t="s">
        <v>895</v>
      </c>
      <c r="D1806" s="336">
        <v>37500</v>
      </c>
      <c r="E1806" s="335" t="s">
        <v>955</v>
      </c>
      <c r="F1806" s="335" t="s">
        <v>862</v>
      </c>
      <c r="G1806" s="335" t="s">
        <v>864</v>
      </c>
      <c r="H1806" s="335">
        <v>0</v>
      </c>
    </row>
    <row r="1807" spans="1:8">
      <c r="A1807" s="335" t="s">
        <v>2837</v>
      </c>
      <c r="B1807" s="335">
        <v>40000</v>
      </c>
      <c r="C1807" s="335" t="s">
        <v>895</v>
      </c>
      <c r="D1807" s="336">
        <v>40000</v>
      </c>
      <c r="E1807" s="335" t="s">
        <v>920</v>
      </c>
      <c r="F1807" s="335" t="s">
        <v>868</v>
      </c>
      <c r="G1807" s="335" t="s">
        <v>861</v>
      </c>
      <c r="H1807" s="335">
        <v>1</v>
      </c>
    </row>
    <row r="1808" spans="1:8">
      <c r="A1808" s="335" t="s">
        <v>2838</v>
      </c>
      <c r="B1808" s="335">
        <v>85000</v>
      </c>
      <c r="C1808" s="335" t="s">
        <v>895</v>
      </c>
      <c r="D1808" s="336">
        <v>85000</v>
      </c>
      <c r="E1808" s="335" t="s">
        <v>1434</v>
      </c>
      <c r="F1808" s="335" t="s">
        <v>868</v>
      </c>
      <c r="G1808" s="335" t="s">
        <v>861</v>
      </c>
      <c r="H1808" s="335">
        <v>15</v>
      </c>
    </row>
    <row r="1809" spans="1:8">
      <c r="A1809" s="335" t="s">
        <v>2839</v>
      </c>
      <c r="B1809" s="335">
        <v>30000</v>
      </c>
      <c r="C1809" s="335" t="s">
        <v>895</v>
      </c>
      <c r="D1809" s="336">
        <v>30000</v>
      </c>
      <c r="E1809" s="335" t="s">
        <v>896</v>
      </c>
      <c r="F1809" s="335" t="s">
        <v>988</v>
      </c>
      <c r="G1809" s="335" t="s">
        <v>861</v>
      </c>
      <c r="H1809" s="335">
        <v>1</v>
      </c>
    </row>
    <row r="1810" spans="1:8">
      <c r="A1810" s="335" t="s">
        <v>2840</v>
      </c>
      <c r="B1810" s="335">
        <v>33500</v>
      </c>
      <c r="C1810" s="335" t="s">
        <v>951</v>
      </c>
      <c r="D1810" s="336">
        <v>52801.972114254015</v>
      </c>
      <c r="E1810" s="335" t="s">
        <v>904</v>
      </c>
      <c r="F1810" s="335" t="s">
        <v>865</v>
      </c>
      <c r="G1810" s="335" t="s">
        <v>867</v>
      </c>
      <c r="H1810" s="335">
        <v>7</v>
      </c>
    </row>
    <row r="1811" spans="1:8">
      <c r="A1811" s="335" t="s">
        <v>2841</v>
      </c>
      <c r="B1811" s="335">
        <v>29000</v>
      </c>
      <c r="C1811" s="335" t="s">
        <v>895</v>
      </c>
      <c r="D1811" s="336">
        <v>29000</v>
      </c>
      <c r="E1811" s="335" t="s">
        <v>904</v>
      </c>
      <c r="F1811" s="335" t="s">
        <v>868</v>
      </c>
      <c r="G1811" s="335" t="s">
        <v>861</v>
      </c>
      <c r="H1811" s="335">
        <v>1</v>
      </c>
    </row>
    <row r="1812" spans="1:8">
      <c r="A1812" s="335" t="s">
        <v>2842</v>
      </c>
      <c r="B1812" s="335">
        <v>48000</v>
      </c>
      <c r="C1812" s="335" t="s">
        <v>895</v>
      </c>
      <c r="D1812" s="336">
        <v>48000</v>
      </c>
      <c r="E1812" s="335" t="s">
        <v>918</v>
      </c>
      <c r="F1812" s="335" t="s">
        <v>868</v>
      </c>
      <c r="G1812" s="335" t="s">
        <v>861</v>
      </c>
      <c r="H1812" s="335">
        <v>1</v>
      </c>
    </row>
    <row r="1813" spans="1:8">
      <c r="A1813" s="335" t="s">
        <v>2843</v>
      </c>
      <c r="B1813" s="335">
        <v>48000</v>
      </c>
      <c r="C1813" s="335" t="s">
        <v>895</v>
      </c>
      <c r="D1813" s="336">
        <v>48000</v>
      </c>
      <c r="E1813" s="335" t="s">
        <v>918</v>
      </c>
      <c r="F1813" s="335" t="s">
        <v>868</v>
      </c>
      <c r="G1813" s="335" t="s">
        <v>861</v>
      </c>
      <c r="H1813" s="335">
        <v>1</v>
      </c>
    </row>
    <row r="1814" spans="1:8">
      <c r="A1814" s="335" t="s">
        <v>2844</v>
      </c>
      <c r="B1814" s="335">
        <v>8400</v>
      </c>
      <c r="C1814" s="335" t="s">
        <v>895</v>
      </c>
      <c r="D1814" s="336">
        <v>8400</v>
      </c>
      <c r="E1814" s="335" t="s">
        <v>896</v>
      </c>
      <c r="F1814" s="335" t="s">
        <v>2845</v>
      </c>
      <c r="G1814" s="335" t="s">
        <v>864</v>
      </c>
      <c r="H1814" s="335">
        <v>1</v>
      </c>
    </row>
    <row r="1815" spans="1:8">
      <c r="A1815" s="335" t="s">
        <v>2846</v>
      </c>
      <c r="B1815" s="335">
        <v>270000</v>
      </c>
      <c r="C1815" s="335" t="s">
        <v>925</v>
      </c>
      <c r="D1815" s="336">
        <v>4808.137505609493</v>
      </c>
      <c r="E1815" s="335" t="s">
        <v>909</v>
      </c>
      <c r="F1815" s="335" t="s">
        <v>862</v>
      </c>
      <c r="G1815" s="335" t="s">
        <v>864</v>
      </c>
      <c r="H1815" s="335">
        <v>5</v>
      </c>
    </row>
    <row r="1816" spans="1:8">
      <c r="A1816" s="335" t="s">
        <v>2847</v>
      </c>
      <c r="B1816" s="335">
        <v>1400000</v>
      </c>
      <c r="C1816" s="335" t="s">
        <v>925</v>
      </c>
      <c r="D1816" s="336">
        <v>24931.083362419595</v>
      </c>
      <c r="E1816" s="335" t="s">
        <v>909</v>
      </c>
      <c r="F1816" s="335" t="s">
        <v>862</v>
      </c>
      <c r="G1816" s="335" t="s">
        <v>864</v>
      </c>
      <c r="H1816" s="335">
        <v>10</v>
      </c>
    </row>
    <row r="1817" spans="1:8">
      <c r="A1817" s="335" t="s">
        <v>2848</v>
      </c>
      <c r="B1817" s="335">
        <v>700000</v>
      </c>
      <c r="C1817" s="335" t="s">
        <v>925</v>
      </c>
      <c r="D1817" s="336">
        <v>12465.541681209797</v>
      </c>
      <c r="E1817" s="335" t="s">
        <v>896</v>
      </c>
      <c r="F1817" s="335" t="s">
        <v>862</v>
      </c>
      <c r="G1817" s="335" t="s">
        <v>864</v>
      </c>
      <c r="H1817" s="335">
        <v>4</v>
      </c>
    </row>
    <row r="1818" spans="1:8">
      <c r="A1818" s="335" t="s">
        <v>2849</v>
      </c>
      <c r="B1818" s="335">
        <v>20000</v>
      </c>
      <c r="C1818" s="335" t="s">
        <v>951</v>
      </c>
      <c r="D1818" s="336">
        <v>31523.565441345683</v>
      </c>
      <c r="E1818" s="335" t="s">
        <v>918</v>
      </c>
      <c r="F1818" s="335" t="s">
        <v>865</v>
      </c>
      <c r="G1818" s="335" t="s">
        <v>867</v>
      </c>
      <c r="H1818" s="335">
        <v>10</v>
      </c>
    </row>
    <row r="1819" spans="1:8">
      <c r="A1819" s="335" t="s">
        <v>2850</v>
      </c>
      <c r="B1819" s="335">
        <v>1000000</v>
      </c>
      <c r="C1819" s="335" t="s">
        <v>925</v>
      </c>
      <c r="D1819" s="336">
        <v>17807.916687442568</v>
      </c>
      <c r="E1819" s="335" t="s">
        <v>909</v>
      </c>
      <c r="F1819" s="335" t="s">
        <v>862</v>
      </c>
      <c r="G1819" s="335" t="s">
        <v>864</v>
      </c>
      <c r="H1819" s="335">
        <v>10</v>
      </c>
    </row>
    <row r="1820" spans="1:8">
      <c r="A1820" s="335" t="s">
        <v>2851</v>
      </c>
      <c r="B1820" s="335">
        <v>112000</v>
      </c>
      <c r="C1820" s="335" t="s">
        <v>895</v>
      </c>
      <c r="D1820" s="336">
        <v>112000</v>
      </c>
      <c r="E1820" s="335" t="s">
        <v>909</v>
      </c>
      <c r="F1820" s="335" t="s">
        <v>868</v>
      </c>
      <c r="G1820" s="335" t="s">
        <v>861</v>
      </c>
      <c r="H1820" s="335">
        <v>8</v>
      </c>
    </row>
    <row r="1821" spans="1:8">
      <c r="A1821" s="335" t="s">
        <v>2852</v>
      </c>
      <c r="B1821" s="335">
        <v>11000</v>
      </c>
      <c r="C1821" s="335" t="s">
        <v>895</v>
      </c>
      <c r="D1821" s="336">
        <v>11000</v>
      </c>
      <c r="E1821" s="335" t="s">
        <v>909</v>
      </c>
      <c r="F1821" s="335" t="s">
        <v>862</v>
      </c>
      <c r="G1821" s="335" t="s">
        <v>864</v>
      </c>
      <c r="H1821" s="335">
        <v>8</v>
      </c>
    </row>
    <row r="1822" spans="1:8">
      <c r="A1822" s="335" t="s">
        <v>2853</v>
      </c>
      <c r="B1822" s="335">
        <v>90000</v>
      </c>
      <c r="C1822" s="335" t="s">
        <v>908</v>
      </c>
      <c r="D1822" s="336">
        <v>114335.9495092447</v>
      </c>
      <c r="E1822" s="335" t="s">
        <v>898</v>
      </c>
      <c r="F1822" s="335" t="s">
        <v>867</v>
      </c>
      <c r="G1822" s="335" t="s">
        <v>867</v>
      </c>
      <c r="H1822" s="335">
        <v>20</v>
      </c>
    </row>
    <row r="1823" spans="1:8">
      <c r="A1823" s="335" t="s">
        <v>2854</v>
      </c>
      <c r="B1823" s="335">
        <v>16110</v>
      </c>
      <c r="C1823" s="335" t="s">
        <v>895</v>
      </c>
      <c r="D1823" s="336">
        <v>16110</v>
      </c>
      <c r="E1823" s="335" t="s">
        <v>896</v>
      </c>
      <c r="F1823" s="335" t="s">
        <v>1051</v>
      </c>
      <c r="G1823" s="335" t="s">
        <v>861</v>
      </c>
      <c r="H1823" s="335">
        <v>10</v>
      </c>
    </row>
    <row r="1824" spans="1:8">
      <c r="A1824" s="335" t="s">
        <v>2855</v>
      </c>
      <c r="B1824" s="335">
        <v>72000</v>
      </c>
      <c r="C1824" s="335" t="s">
        <v>895</v>
      </c>
      <c r="D1824" s="336">
        <v>72000</v>
      </c>
      <c r="E1824" s="335" t="s">
        <v>909</v>
      </c>
      <c r="F1824" s="335" t="s">
        <v>868</v>
      </c>
      <c r="G1824" s="335" t="s">
        <v>861</v>
      </c>
      <c r="H1824" s="335">
        <v>10</v>
      </c>
    </row>
    <row r="1825" spans="1:8">
      <c r="A1825" s="335" t="s">
        <v>2856</v>
      </c>
      <c r="B1825" s="335">
        <v>60000</v>
      </c>
      <c r="C1825" s="335" t="s">
        <v>895</v>
      </c>
      <c r="D1825" s="336">
        <v>60000</v>
      </c>
      <c r="E1825" s="335" t="s">
        <v>896</v>
      </c>
      <c r="F1825" s="335" t="s">
        <v>868</v>
      </c>
      <c r="G1825" s="335" t="s">
        <v>861</v>
      </c>
      <c r="H1825" s="335">
        <v>10</v>
      </c>
    </row>
    <row r="1826" spans="1:8">
      <c r="A1826" s="335" t="s">
        <v>2857</v>
      </c>
      <c r="B1826" s="335">
        <v>67000</v>
      </c>
      <c r="C1826" s="335" t="s">
        <v>895</v>
      </c>
      <c r="D1826" s="336">
        <v>67000</v>
      </c>
      <c r="E1826" s="335" t="s">
        <v>896</v>
      </c>
      <c r="F1826" s="335" t="s">
        <v>868</v>
      </c>
      <c r="G1826" s="335" t="s">
        <v>861</v>
      </c>
      <c r="H1826" s="335">
        <v>6</v>
      </c>
    </row>
    <row r="1827" spans="1:8">
      <c r="A1827" s="335" t="s">
        <v>2858</v>
      </c>
      <c r="B1827" s="335">
        <v>54000</v>
      </c>
      <c r="C1827" s="335" t="s">
        <v>895</v>
      </c>
      <c r="D1827" s="336">
        <v>54000</v>
      </c>
      <c r="E1827" s="335" t="s">
        <v>896</v>
      </c>
      <c r="F1827" s="335" t="s">
        <v>868</v>
      </c>
      <c r="G1827" s="335" t="s">
        <v>861</v>
      </c>
      <c r="H1827" s="335">
        <v>18</v>
      </c>
    </row>
    <row r="1828" spans="1:8">
      <c r="A1828" s="335" t="s">
        <v>2859</v>
      </c>
      <c r="B1828" s="335">
        <v>38666</v>
      </c>
      <c r="C1828" s="335" t="s">
        <v>895</v>
      </c>
      <c r="D1828" s="336">
        <v>38666</v>
      </c>
      <c r="E1828" s="335" t="s">
        <v>920</v>
      </c>
      <c r="F1828" s="335" t="s">
        <v>933</v>
      </c>
      <c r="G1828" s="335" t="s">
        <v>403</v>
      </c>
      <c r="H1828" s="335">
        <v>10</v>
      </c>
    </row>
    <row r="1829" spans="1:8">
      <c r="A1829" s="335" t="s">
        <v>2860</v>
      </c>
      <c r="B1829" s="335">
        <v>63000</v>
      </c>
      <c r="C1829" s="335" t="s">
        <v>895</v>
      </c>
      <c r="D1829" s="336">
        <v>63000</v>
      </c>
      <c r="E1829" s="335" t="s">
        <v>896</v>
      </c>
      <c r="F1829" s="335" t="s">
        <v>868</v>
      </c>
      <c r="G1829" s="335" t="s">
        <v>861</v>
      </c>
      <c r="H1829" s="335">
        <v>6</v>
      </c>
    </row>
    <row r="1830" spans="1:8">
      <c r="A1830" s="335" t="s">
        <v>2861</v>
      </c>
      <c r="B1830" s="335">
        <v>63000</v>
      </c>
      <c r="C1830" s="335" t="s">
        <v>895</v>
      </c>
      <c r="D1830" s="336">
        <v>63000</v>
      </c>
      <c r="E1830" s="335" t="s">
        <v>896</v>
      </c>
      <c r="F1830" s="335" t="s">
        <v>868</v>
      </c>
      <c r="G1830" s="335" t="s">
        <v>861</v>
      </c>
      <c r="H1830" s="335">
        <v>1</v>
      </c>
    </row>
    <row r="1831" spans="1:8">
      <c r="A1831" s="335" t="s">
        <v>2862</v>
      </c>
      <c r="B1831" s="335">
        <v>360000</v>
      </c>
      <c r="C1831" s="335" t="s">
        <v>925</v>
      </c>
      <c r="D1831" s="336">
        <v>6410.8500074793246</v>
      </c>
      <c r="E1831" s="335" t="s">
        <v>896</v>
      </c>
      <c r="F1831" s="335" t="s">
        <v>862</v>
      </c>
      <c r="G1831" s="335" t="s">
        <v>864</v>
      </c>
      <c r="H1831" s="335">
        <v>2</v>
      </c>
    </row>
    <row r="1832" spans="1:8">
      <c r="A1832" s="335" t="s">
        <v>2863</v>
      </c>
      <c r="B1832" s="335">
        <v>600000</v>
      </c>
      <c r="C1832" s="335" t="s">
        <v>925</v>
      </c>
      <c r="D1832" s="336">
        <v>10684.750012465542</v>
      </c>
      <c r="E1832" s="335" t="s">
        <v>909</v>
      </c>
      <c r="F1832" s="335" t="s">
        <v>862</v>
      </c>
      <c r="G1832" s="335" t="s">
        <v>864</v>
      </c>
      <c r="H1832" s="335">
        <v>12</v>
      </c>
    </row>
    <row r="1833" spans="1:8">
      <c r="A1833" s="335" t="s">
        <v>2864</v>
      </c>
      <c r="B1833" s="335">
        <v>40000</v>
      </c>
      <c r="C1833" s="335" t="s">
        <v>895</v>
      </c>
      <c r="D1833" s="336">
        <v>40000</v>
      </c>
      <c r="E1833" s="335" t="s">
        <v>909</v>
      </c>
      <c r="F1833" s="335" t="s">
        <v>862</v>
      </c>
      <c r="G1833" s="335" t="s">
        <v>864</v>
      </c>
      <c r="H1833" s="335">
        <v>5</v>
      </c>
    </row>
    <row r="1834" spans="1:8">
      <c r="A1834" s="335" t="s">
        <v>2865</v>
      </c>
      <c r="B1834" s="335">
        <v>350000</v>
      </c>
      <c r="C1834" s="335" t="s">
        <v>925</v>
      </c>
      <c r="D1834" s="336">
        <v>6232.7708406048987</v>
      </c>
      <c r="E1834" s="335" t="s">
        <v>896</v>
      </c>
      <c r="F1834" s="335" t="s">
        <v>862</v>
      </c>
      <c r="G1834" s="335" t="s">
        <v>864</v>
      </c>
      <c r="H1834" s="335">
        <v>6</v>
      </c>
    </row>
    <row r="1835" spans="1:8">
      <c r="A1835" s="335" t="s">
        <v>2866</v>
      </c>
      <c r="B1835" s="335">
        <v>2342342</v>
      </c>
      <c r="C1835" s="335" t="s">
        <v>925</v>
      </c>
      <c r="D1835" s="336">
        <v>41712.231189497601</v>
      </c>
      <c r="E1835" s="335" t="s">
        <v>2758</v>
      </c>
      <c r="F1835" s="335" t="s">
        <v>862</v>
      </c>
      <c r="G1835" s="335" t="s">
        <v>864</v>
      </c>
      <c r="H1835" s="335">
        <v>12</v>
      </c>
    </row>
    <row r="1836" spans="1:8">
      <c r="A1836" s="335" t="s">
        <v>2867</v>
      </c>
      <c r="B1836" s="335">
        <v>700000</v>
      </c>
      <c r="C1836" s="335" t="s">
        <v>925</v>
      </c>
      <c r="D1836" s="336">
        <v>12465.541681209797</v>
      </c>
      <c r="E1836" s="335" t="s">
        <v>909</v>
      </c>
      <c r="F1836" s="335" t="s">
        <v>862</v>
      </c>
      <c r="G1836" s="335" t="s">
        <v>864</v>
      </c>
      <c r="H1836" s="335">
        <v>9</v>
      </c>
    </row>
    <row r="1837" spans="1:8">
      <c r="A1837" s="335" t="s">
        <v>2868</v>
      </c>
      <c r="B1837" s="335">
        <v>20500</v>
      </c>
      <c r="C1837" s="335" t="s">
        <v>951</v>
      </c>
      <c r="D1837" s="336">
        <v>32311.654577379326</v>
      </c>
      <c r="E1837" s="335" t="s">
        <v>896</v>
      </c>
      <c r="F1837" s="335" t="s">
        <v>865</v>
      </c>
      <c r="G1837" s="335" t="s">
        <v>867</v>
      </c>
      <c r="H1837" s="335">
        <v>20</v>
      </c>
    </row>
    <row r="1838" spans="1:8">
      <c r="A1838" s="335" t="s">
        <v>2869</v>
      </c>
      <c r="B1838" s="335">
        <v>400000</v>
      </c>
      <c r="C1838" s="335" t="s">
        <v>925</v>
      </c>
      <c r="D1838" s="336">
        <v>7123.1666749770275</v>
      </c>
      <c r="E1838" s="335" t="s">
        <v>896</v>
      </c>
      <c r="F1838" s="335" t="s">
        <v>862</v>
      </c>
      <c r="G1838" s="335" t="s">
        <v>864</v>
      </c>
      <c r="H1838" s="335">
        <v>2</v>
      </c>
    </row>
    <row r="1839" spans="1:8">
      <c r="A1839" s="335" t="s">
        <v>2870</v>
      </c>
      <c r="B1839" s="335">
        <v>100000</v>
      </c>
      <c r="C1839" s="335" t="s">
        <v>895</v>
      </c>
      <c r="D1839" s="336">
        <v>100000</v>
      </c>
      <c r="E1839" s="335" t="s">
        <v>909</v>
      </c>
      <c r="F1839" s="335" t="s">
        <v>1000</v>
      </c>
      <c r="G1839" s="335" t="s">
        <v>864</v>
      </c>
      <c r="H1839" s="335">
        <v>15</v>
      </c>
    </row>
    <row r="1840" spans="1:8">
      <c r="A1840" s="335" t="s">
        <v>2871</v>
      </c>
      <c r="B1840" s="335">
        <v>75000</v>
      </c>
      <c r="C1840" s="335" t="s">
        <v>1527</v>
      </c>
      <c r="D1840" s="336">
        <v>59819.107020370408</v>
      </c>
      <c r="E1840" s="335" t="s">
        <v>918</v>
      </c>
      <c r="F1840" s="335" t="s">
        <v>1490</v>
      </c>
      <c r="G1840" s="335" t="s">
        <v>870</v>
      </c>
      <c r="H1840" s="335">
        <v>4</v>
      </c>
    </row>
    <row r="1841" spans="1:8">
      <c r="A1841" s="335" t="s">
        <v>2872</v>
      </c>
      <c r="B1841" s="335">
        <v>25000</v>
      </c>
      <c r="C1841" s="335" t="s">
        <v>895</v>
      </c>
      <c r="D1841" s="336">
        <v>25000</v>
      </c>
      <c r="E1841" s="335" t="s">
        <v>896</v>
      </c>
      <c r="F1841" s="335" t="s">
        <v>862</v>
      </c>
      <c r="G1841" s="335" t="s">
        <v>864</v>
      </c>
      <c r="H1841" s="335">
        <v>2</v>
      </c>
    </row>
    <row r="1842" spans="1:8">
      <c r="A1842" s="335" t="s">
        <v>2873</v>
      </c>
      <c r="B1842" s="335">
        <v>5000</v>
      </c>
      <c r="C1842" s="335" t="s">
        <v>895</v>
      </c>
      <c r="D1842" s="336">
        <v>5000</v>
      </c>
      <c r="E1842" s="335" t="s">
        <v>896</v>
      </c>
      <c r="F1842" s="335" t="s">
        <v>862</v>
      </c>
      <c r="G1842" s="335" t="s">
        <v>864</v>
      </c>
      <c r="H1842" s="335">
        <v>10</v>
      </c>
    </row>
    <row r="1843" spans="1:8">
      <c r="A1843" s="335" t="s">
        <v>2874</v>
      </c>
      <c r="B1843" s="335">
        <v>63000</v>
      </c>
      <c r="C1843" s="335" t="s">
        <v>961</v>
      </c>
      <c r="D1843" s="336">
        <v>64254.308353366054</v>
      </c>
      <c r="E1843" s="335" t="s">
        <v>918</v>
      </c>
      <c r="F1843" s="335" t="s">
        <v>857</v>
      </c>
      <c r="G1843" s="335" t="s">
        <v>870</v>
      </c>
      <c r="H1843" s="335">
        <v>3</v>
      </c>
    </row>
    <row r="1844" spans="1:8">
      <c r="A1844" s="335" t="s">
        <v>2875</v>
      </c>
      <c r="B1844" s="335">
        <v>60000</v>
      </c>
      <c r="C1844" s="335" t="s">
        <v>908</v>
      </c>
      <c r="D1844" s="336">
        <v>76223.966339496474</v>
      </c>
      <c r="E1844" s="335" t="s">
        <v>909</v>
      </c>
      <c r="F1844" s="335" t="s">
        <v>910</v>
      </c>
      <c r="G1844" s="335" t="s">
        <v>867</v>
      </c>
      <c r="H1844" s="335">
        <v>6</v>
      </c>
    </row>
    <row r="1845" spans="1:8">
      <c r="A1845" s="335" t="s">
        <v>2876</v>
      </c>
      <c r="B1845" s="335">
        <v>600000</v>
      </c>
      <c r="C1845" s="335" t="s">
        <v>2189</v>
      </c>
      <c r="D1845" s="336">
        <v>102542.54233725216</v>
      </c>
      <c r="E1845" s="335" t="s">
        <v>904</v>
      </c>
      <c r="F1845" s="335" t="s">
        <v>1727</v>
      </c>
      <c r="G1845" s="335" t="s">
        <v>867</v>
      </c>
      <c r="H1845" s="335">
        <v>20</v>
      </c>
    </row>
    <row r="1846" spans="1:8">
      <c r="A1846" s="335" t="s">
        <v>2877</v>
      </c>
      <c r="B1846" s="335">
        <v>46000</v>
      </c>
      <c r="C1846" s="335" t="s">
        <v>895</v>
      </c>
      <c r="D1846" s="336">
        <v>46000</v>
      </c>
      <c r="E1846" s="335" t="s">
        <v>896</v>
      </c>
      <c r="F1846" s="335" t="s">
        <v>868</v>
      </c>
      <c r="G1846" s="335" t="s">
        <v>861</v>
      </c>
      <c r="H1846" s="335">
        <v>1</v>
      </c>
    </row>
    <row r="1847" spans="1:8">
      <c r="A1847" s="335" t="s">
        <v>2878</v>
      </c>
      <c r="B1847" s="335">
        <v>5000</v>
      </c>
      <c r="C1847" s="335" t="s">
        <v>895</v>
      </c>
      <c r="D1847" s="336">
        <v>5000</v>
      </c>
      <c r="E1847" s="335" t="s">
        <v>896</v>
      </c>
      <c r="F1847" s="335" t="s">
        <v>862</v>
      </c>
      <c r="G1847" s="335" t="s">
        <v>864</v>
      </c>
      <c r="H1847" s="335">
        <v>2</v>
      </c>
    </row>
    <row r="1848" spans="1:8">
      <c r="A1848" s="335" t="s">
        <v>2879</v>
      </c>
      <c r="B1848" s="335">
        <v>76300</v>
      </c>
      <c r="C1848" s="335" t="s">
        <v>961</v>
      </c>
      <c r="D1848" s="336">
        <v>77819.106783521114</v>
      </c>
      <c r="E1848" s="335" t="s">
        <v>896</v>
      </c>
      <c r="F1848" s="335" t="s">
        <v>857</v>
      </c>
      <c r="G1848" s="335" t="s">
        <v>870</v>
      </c>
      <c r="H1848" s="335">
        <v>3</v>
      </c>
    </row>
    <row r="1849" spans="1:8">
      <c r="A1849" s="335" t="s">
        <v>2880</v>
      </c>
      <c r="B1849" s="335">
        <v>350000</v>
      </c>
      <c r="C1849" s="335" t="s">
        <v>925</v>
      </c>
      <c r="D1849" s="336">
        <v>6232.7708406048987</v>
      </c>
      <c r="E1849" s="335" t="s">
        <v>909</v>
      </c>
      <c r="F1849" s="335" t="s">
        <v>862</v>
      </c>
      <c r="G1849" s="335" t="s">
        <v>864</v>
      </c>
      <c r="H1849" s="335">
        <v>27</v>
      </c>
    </row>
    <row r="1850" spans="1:8">
      <c r="A1850" s="335" t="s">
        <v>2881</v>
      </c>
      <c r="B1850" s="335">
        <v>35000</v>
      </c>
      <c r="C1850" s="335" t="s">
        <v>951</v>
      </c>
      <c r="D1850" s="336">
        <v>55166.239522354947</v>
      </c>
      <c r="E1850" s="335" t="s">
        <v>896</v>
      </c>
      <c r="F1850" s="335" t="s">
        <v>865</v>
      </c>
      <c r="G1850" s="335" t="s">
        <v>867</v>
      </c>
      <c r="H1850" s="335">
        <v>34</v>
      </c>
    </row>
    <row r="1851" spans="1:8">
      <c r="A1851" s="335" t="s">
        <v>2882</v>
      </c>
      <c r="B1851" s="335">
        <v>45000</v>
      </c>
      <c r="C1851" s="335" t="s">
        <v>895</v>
      </c>
      <c r="D1851" s="336">
        <v>45000</v>
      </c>
      <c r="E1851" s="335" t="s">
        <v>918</v>
      </c>
      <c r="F1851" s="335" t="s">
        <v>868</v>
      </c>
      <c r="G1851" s="335" t="s">
        <v>861</v>
      </c>
      <c r="H1851" s="335">
        <v>5</v>
      </c>
    </row>
    <row r="1852" spans="1:8">
      <c r="A1852" s="335" t="s">
        <v>2883</v>
      </c>
      <c r="B1852" s="335">
        <v>60000</v>
      </c>
      <c r="C1852" s="335" t="s">
        <v>895</v>
      </c>
      <c r="D1852" s="336">
        <v>60000</v>
      </c>
      <c r="E1852" s="335" t="s">
        <v>909</v>
      </c>
      <c r="F1852" s="335" t="s">
        <v>859</v>
      </c>
      <c r="G1852" s="335" t="s">
        <v>861</v>
      </c>
      <c r="H1852" s="335">
        <v>10</v>
      </c>
    </row>
    <row r="1853" spans="1:8">
      <c r="A1853" s="335" t="s">
        <v>2884</v>
      </c>
      <c r="B1853" s="335">
        <v>43000</v>
      </c>
      <c r="C1853" s="335" t="s">
        <v>895</v>
      </c>
      <c r="D1853" s="336">
        <v>43000</v>
      </c>
      <c r="E1853" s="335" t="s">
        <v>896</v>
      </c>
      <c r="F1853" s="335" t="s">
        <v>868</v>
      </c>
      <c r="G1853" s="335" t="s">
        <v>861</v>
      </c>
      <c r="H1853" s="335">
        <v>5</v>
      </c>
    </row>
    <row r="1854" spans="1:8">
      <c r="A1854" s="335" t="s">
        <v>2885</v>
      </c>
      <c r="B1854" s="335">
        <v>28000</v>
      </c>
      <c r="C1854" s="335" t="s">
        <v>908</v>
      </c>
      <c r="D1854" s="336">
        <v>35571.184291765021</v>
      </c>
      <c r="E1854" s="335" t="s">
        <v>898</v>
      </c>
      <c r="F1854" s="335" t="s">
        <v>1461</v>
      </c>
      <c r="G1854" s="335" t="s">
        <v>867</v>
      </c>
      <c r="H1854" s="335">
        <v>8</v>
      </c>
    </row>
    <row r="1855" spans="1:8">
      <c r="A1855" s="335" t="s">
        <v>2886</v>
      </c>
      <c r="B1855" s="335">
        <v>48000</v>
      </c>
      <c r="C1855" s="335" t="s">
        <v>895</v>
      </c>
      <c r="D1855" s="336">
        <v>48000</v>
      </c>
      <c r="E1855" s="335" t="s">
        <v>896</v>
      </c>
      <c r="F1855" s="335" t="s">
        <v>868</v>
      </c>
      <c r="G1855" s="335" t="s">
        <v>861</v>
      </c>
      <c r="H1855" s="335">
        <v>12</v>
      </c>
    </row>
    <row r="1856" spans="1:8">
      <c r="A1856" s="335" t="s">
        <v>2887</v>
      </c>
      <c r="B1856" s="335">
        <v>120000</v>
      </c>
      <c r="C1856" s="335" t="s">
        <v>961</v>
      </c>
      <c r="D1856" s="336">
        <v>122389.15876831629</v>
      </c>
      <c r="E1856" s="335" t="s">
        <v>909</v>
      </c>
      <c r="F1856" s="335" t="s">
        <v>857</v>
      </c>
      <c r="G1856" s="335" t="s">
        <v>870</v>
      </c>
      <c r="H1856" s="335">
        <v>8</v>
      </c>
    </row>
    <row r="1857" spans="1:8">
      <c r="A1857" s="335" t="s">
        <v>2888</v>
      </c>
      <c r="B1857" s="335">
        <v>4000</v>
      </c>
      <c r="C1857" s="335" t="s">
        <v>895</v>
      </c>
      <c r="D1857" s="336">
        <v>4000</v>
      </c>
      <c r="E1857" s="335" t="s">
        <v>896</v>
      </c>
      <c r="F1857" s="335" t="s">
        <v>862</v>
      </c>
      <c r="G1857" s="335" t="s">
        <v>864</v>
      </c>
      <c r="H1857" s="335">
        <v>4</v>
      </c>
    </row>
    <row r="1858" spans="1:8">
      <c r="A1858" s="335" t="s">
        <v>2889</v>
      </c>
      <c r="B1858" s="335">
        <v>250000</v>
      </c>
      <c r="C1858" s="335" t="s">
        <v>925</v>
      </c>
      <c r="D1858" s="336">
        <v>4451.9791718606421</v>
      </c>
      <c r="E1858" s="335" t="s">
        <v>932</v>
      </c>
      <c r="F1858" s="335" t="s">
        <v>862</v>
      </c>
      <c r="G1858" s="335" t="s">
        <v>864</v>
      </c>
      <c r="H1858" s="335">
        <v>3</v>
      </c>
    </row>
    <row r="1859" spans="1:8">
      <c r="A1859" s="335" t="s">
        <v>2890</v>
      </c>
      <c r="B1859" s="335">
        <v>52224</v>
      </c>
      <c r="C1859" s="335" t="s">
        <v>2891</v>
      </c>
      <c r="D1859" s="336">
        <v>2953.8461538461538</v>
      </c>
      <c r="E1859" s="335" t="s">
        <v>932</v>
      </c>
      <c r="F1859" s="335" t="s">
        <v>866</v>
      </c>
      <c r="G1859" s="335" t="s">
        <v>403</v>
      </c>
      <c r="H1859" s="335">
        <v>3</v>
      </c>
    </row>
    <row r="1860" spans="1:8">
      <c r="A1860" s="335" t="s">
        <v>2892</v>
      </c>
      <c r="B1860" s="335">
        <v>25000</v>
      </c>
      <c r="C1860" s="335" t="s">
        <v>951</v>
      </c>
      <c r="D1860" s="336">
        <v>39404.456801682099</v>
      </c>
      <c r="E1860" s="335" t="s">
        <v>896</v>
      </c>
      <c r="F1860" s="335" t="s">
        <v>865</v>
      </c>
      <c r="G1860" s="335" t="s">
        <v>867</v>
      </c>
      <c r="H1860" s="335">
        <v>3</v>
      </c>
    </row>
    <row r="1861" spans="1:8">
      <c r="A1861" s="335" t="s">
        <v>2893</v>
      </c>
      <c r="B1861" s="335">
        <v>74000</v>
      </c>
      <c r="C1861" s="335" t="s">
        <v>961</v>
      </c>
      <c r="D1861" s="336">
        <v>75473.31457379504</v>
      </c>
      <c r="E1861" s="335" t="s">
        <v>896</v>
      </c>
      <c r="F1861" s="335" t="s">
        <v>857</v>
      </c>
      <c r="G1861" s="335" t="s">
        <v>870</v>
      </c>
      <c r="H1861" s="335">
        <v>8</v>
      </c>
    </row>
    <row r="1862" spans="1:8">
      <c r="A1862" s="335" t="s">
        <v>2894</v>
      </c>
      <c r="B1862" s="335">
        <v>750000</v>
      </c>
      <c r="C1862" s="335" t="s">
        <v>925</v>
      </c>
      <c r="D1862" s="336">
        <v>13355.937515581925</v>
      </c>
      <c r="E1862" s="335" t="s">
        <v>896</v>
      </c>
      <c r="F1862" s="335" t="s">
        <v>862</v>
      </c>
      <c r="G1862" s="335" t="s">
        <v>864</v>
      </c>
      <c r="H1862" s="335">
        <v>5</v>
      </c>
    </row>
    <row r="1863" spans="1:8">
      <c r="A1863" s="335" t="s">
        <v>2895</v>
      </c>
      <c r="B1863" s="335">
        <v>25000</v>
      </c>
      <c r="C1863" s="335" t="s">
        <v>895</v>
      </c>
      <c r="D1863" s="336">
        <v>25000</v>
      </c>
      <c r="E1863" s="335" t="s">
        <v>909</v>
      </c>
      <c r="F1863" s="335" t="s">
        <v>862</v>
      </c>
      <c r="G1863" s="335" t="s">
        <v>864</v>
      </c>
      <c r="H1863" s="335">
        <v>10</v>
      </c>
    </row>
    <row r="1864" spans="1:8">
      <c r="A1864" s="335" t="s">
        <v>2896</v>
      </c>
      <c r="B1864" s="335">
        <v>420000</v>
      </c>
      <c r="C1864" s="335" t="s">
        <v>925</v>
      </c>
      <c r="D1864" s="336">
        <v>7479.3250087258784</v>
      </c>
      <c r="E1864" s="335" t="s">
        <v>896</v>
      </c>
      <c r="F1864" s="335" t="s">
        <v>862</v>
      </c>
      <c r="G1864" s="335" t="s">
        <v>864</v>
      </c>
      <c r="H1864" s="335">
        <v>2</v>
      </c>
    </row>
    <row r="1865" spans="1:8">
      <c r="A1865" s="335" t="s">
        <v>2897</v>
      </c>
      <c r="B1865" s="335">
        <v>62000</v>
      </c>
      <c r="C1865" s="335" t="s">
        <v>895</v>
      </c>
      <c r="D1865" s="336">
        <v>62000</v>
      </c>
      <c r="E1865" s="335" t="s">
        <v>896</v>
      </c>
      <c r="F1865" s="335" t="s">
        <v>868</v>
      </c>
      <c r="G1865" s="335" t="s">
        <v>861</v>
      </c>
      <c r="H1865" s="335">
        <v>4</v>
      </c>
    </row>
    <row r="1866" spans="1:8">
      <c r="A1866" s="335" t="s">
        <v>2898</v>
      </c>
      <c r="B1866" s="335">
        <v>48000</v>
      </c>
      <c r="C1866" s="335" t="s">
        <v>895</v>
      </c>
      <c r="D1866" s="336">
        <v>48000</v>
      </c>
      <c r="E1866" s="335" t="s">
        <v>896</v>
      </c>
      <c r="F1866" s="335" t="s">
        <v>868</v>
      </c>
      <c r="G1866" s="335" t="s">
        <v>861</v>
      </c>
      <c r="H1866" s="335">
        <v>1</v>
      </c>
    </row>
    <row r="1867" spans="1:8">
      <c r="A1867" s="335" t="s">
        <v>2899</v>
      </c>
      <c r="B1867" s="335">
        <v>5000</v>
      </c>
      <c r="C1867" s="335" t="s">
        <v>895</v>
      </c>
      <c r="D1867" s="336">
        <v>5000</v>
      </c>
      <c r="E1867" s="335" t="s">
        <v>2793</v>
      </c>
      <c r="F1867" s="335" t="s">
        <v>862</v>
      </c>
      <c r="G1867" s="335" t="s">
        <v>864</v>
      </c>
      <c r="H1867" s="335">
        <v>3</v>
      </c>
    </row>
    <row r="1868" spans="1:8">
      <c r="A1868" s="335" t="s">
        <v>2900</v>
      </c>
      <c r="B1868" s="335">
        <v>276000</v>
      </c>
      <c r="C1868" s="335" t="s">
        <v>925</v>
      </c>
      <c r="D1868" s="336">
        <v>4914.9850057341491</v>
      </c>
      <c r="E1868" s="335" t="s">
        <v>932</v>
      </c>
      <c r="F1868" s="335" t="s">
        <v>862</v>
      </c>
      <c r="G1868" s="335" t="s">
        <v>864</v>
      </c>
      <c r="H1868" s="335">
        <v>6</v>
      </c>
    </row>
    <row r="1869" spans="1:8">
      <c r="A1869" s="335" t="s">
        <v>2901</v>
      </c>
      <c r="B1869" s="335">
        <v>75000</v>
      </c>
      <c r="C1869" s="335" t="s">
        <v>895</v>
      </c>
      <c r="D1869" s="336">
        <v>75000</v>
      </c>
      <c r="E1869" s="335" t="s">
        <v>896</v>
      </c>
      <c r="F1869" s="335" t="s">
        <v>868</v>
      </c>
      <c r="G1869" s="335" t="s">
        <v>861</v>
      </c>
      <c r="H1869" s="335">
        <v>3</v>
      </c>
    </row>
    <row r="1870" spans="1:8">
      <c r="A1870" s="335" t="s">
        <v>2902</v>
      </c>
      <c r="B1870" s="335">
        <v>250000</v>
      </c>
      <c r="C1870" s="335" t="s">
        <v>925</v>
      </c>
      <c r="D1870" s="336">
        <v>4451.9791718606421</v>
      </c>
      <c r="E1870" s="335" t="s">
        <v>896</v>
      </c>
      <c r="F1870" s="335" t="s">
        <v>862</v>
      </c>
      <c r="G1870" s="335" t="s">
        <v>864</v>
      </c>
      <c r="H1870" s="335">
        <v>2</v>
      </c>
    </row>
    <row r="1871" spans="1:8">
      <c r="A1871" s="335" t="s">
        <v>2903</v>
      </c>
      <c r="B1871" s="335">
        <v>8400</v>
      </c>
      <c r="C1871" s="335" t="s">
        <v>895</v>
      </c>
      <c r="D1871" s="336">
        <v>8400</v>
      </c>
      <c r="E1871" s="335" t="s">
        <v>932</v>
      </c>
      <c r="F1871" s="335" t="s">
        <v>862</v>
      </c>
      <c r="G1871" s="335" t="s">
        <v>864</v>
      </c>
      <c r="H1871" s="335">
        <v>6</v>
      </c>
    </row>
    <row r="1872" spans="1:8">
      <c r="A1872" s="335" t="s">
        <v>2904</v>
      </c>
      <c r="B1872" s="335">
        <v>20000</v>
      </c>
      <c r="C1872" s="335" t="s">
        <v>895</v>
      </c>
      <c r="D1872" s="336">
        <v>20000</v>
      </c>
      <c r="E1872" s="335" t="s">
        <v>909</v>
      </c>
      <c r="F1872" s="335" t="s">
        <v>862</v>
      </c>
      <c r="G1872" s="335" t="s">
        <v>864</v>
      </c>
      <c r="H1872" s="335">
        <v>5</v>
      </c>
    </row>
    <row r="1873" spans="1:8">
      <c r="A1873" s="335" t="s">
        <v>2905</v>
      </c>
      <c r="B1873" s="335">
        <v>110000</v>
      </c>
      <c r="C1873" s="335" t="s">
        <v>895</v>
      </c>
      <c r="D1873" s="336">
        <v>110000</v>
      </c>
      <c r="E1873" s="335" t="s">
        <v>1434</v>
      </c>
      <c r="F1873" s="335" t="s">
        <v>868</v>
      </c>
      <c r="G1873" s="335" t="s">
        <v>861</v>
      </c>
      <c r="H1873" s="335">
        <v>10</v>
      </c>
    </row>
    <row r="1874" spans="1:8">
      <c r="A1874" s="335" t="s">
        <v>2906</v>
      </c>
      <c r="B1874" s="335">
        <v>50000</v>
      </c>
      <c r="C1874" s="335" t="s">
        <v>895</v>
      </c>
      <c r="D1874" s="336">
        <v>50000</v>
      </c>
      <c r="E1874" s="335" t="s">
        <v>896</v>
      </c>
      <c r="F1874" s="335" t="s">
        <v>868</v>
      </c>
      <c r="G1874" s="335" t="s">
        <v>861</v>
      </c>
      <c r="H1874" s="335">
        <v>4</v>
      </c>
    </row>
    <row r="1875" spans="1:8">
      <c r="A1875" s="335" t="s">
        <v>2907</v>
      </c>
      <c r="B1875" s="335">
        <v>46000</v>
      </c>
      <c r="C1875" s="335" t="s">
        <v>895</v>
      </c>
      <c r="D1875" s="336">
        <v>46000</v>
      </c>
      <c r="E1875" s="335" t="s">
        <v>896</v>
      </c>
      <c r="F1875" s="335" t="s">
        <v>868</v>
      </c>
      <c r="G1875" s="335" t="s">
        <v>861</v>
      </c>
      <c r="H1875" s="335">
        <v>8</v>
      </c>
    </row>
    <row r="1876" spans="1:8">
      <c r="A1876" s="335" t="s">
        <v>2908</v>
      </c>
      <c r="B1876" s="335">
        <v>115000</v>
      </c>
      <c r="C1876" s="335" t="s">
        <v>895</v>
      </c>
      <c r="D1876" s="336">
        <v>115000</v>
      </c>
      <c r="E1876" s="335" t="s">
        <v>896</v>
      </c>
      <c r="F1876" s="335" t="s">
        <v>868</v>
      </c>
      <c r="G1876" s="335" t="s">
        <v>861</v>
      </c>
      <c r="H1876" s="335">
        <v>15</v>
      </c>
    </row>
    <row r="1877" spans="1:8">
      <c r="A1877" s="335" t="s">
        <v>2909</v>
      </c>
      <c r="B1877" s="335">
        <v>180000</v>
      </c>
      <c r="C1877" s="335" t="s">
        <v>925</v>
      </c>
      <c r="D1877" s="336">
        <v>3205.4250037396623</v>
      </c>
      <c r="E1877" s="335" t="s">
        <v>896</v>
      </c>
      <c r="F1877" s="335" t="s">
        <v>862</v>
      </c>
      <c r="G1877" s="335" t="s">
        <v>864</v>
      </c>
      <c r="H1877" s="335">
        <v>3</v>
      </c>
    </row>
    <row r="1878" spans="1:8">
      <c r="A1878" s="335" t="s">
        <v>2910</v>
      </c>
      <c r="B1878" s="335">
        <v>60000</v>
      </c>
      <c r="C1878" s="335" t="s">
        <v>908</v>
      </c>
      <c r="D1878" s="336">
        <v>76223.966339496474</v>
      </c>
      <c r="E1878" s="335" t="s">
        <v>909</v>
      </c>
      <c r="F1878" s="335" t="s">
        <v>867</v>
      </c>
      <c r="G1878" s="335" t="s">
        <v>867</v>
      </c>
      <c r="H1878" s="335">
        <v>20</v>
      </c>
    </row>
    <row r="1879" spans="1:8">
      <c r="A1879" s="335" t="s">
        <v>2911</v>
      </c>
      <c r="B1879" s="335">
        <v>52500</v>
      </c>
      <c r="C1879" s="335" t="s">
        <v>895</v>
      </c>
      <c r="D1879" s="336">
        <v>52500</v>
      </c>
      <c r="E1879" s="335" t="s">
        <v>896</v>
      </c>
      <c r="F1879" s="335" t="s">
        <v>933</v>
      </c>
      <c r="G1879" s="335" t="s">
        <v>403</v>
      </c>
      <c r="H1879" s="335">
        <v>21</v>
      </c>
    </row>
    <row r="1880" spans="1:8">
      <c r="A1880" s="335" t="s">
        <v>2912</v>
      </c>
      <c r="B1880" s="335">
        <v>100800</v>
      </c>
      <c r="C1880" s="335" t="s">
        <v>895</v>
      </c>
      <c r="D1880" s="336">
        <v>100800</v>
      </c>
      <c r="E1880" s="335" t="s">
        <v>1434</v>
      </c>
      <c r="F1880" s="335" t="s">
        <v>2913</v>
      </c>
      <c r="G1880" s="335" t="s">
        <v>864</v>
      </c>
      <c r="H1880" s="335">
        <v>4</v>
      </c>
    </row>
    <row r="1881" spans="1:8">
      <c r="A1881" s="335" t="s">
        <v>2914</v>
      </c>
      <c r="B1881" s="335">
        <v>21000</v>
      </c>
      <c r="C1881" s="335" t="s">
        <v>895</v>
      </c>
      <c r="D1881" s="336">
        <v>21000</v>
      </c>
      <c r="E1881" s="335" t="s">
        <v>2793</v>
      </c>
      <c r="F1881" s="335" t="s">
        <v>862</v>
      </c>
      <c r="G1881" s="335" t="s">
        <v>864</v>
      </c>
      <c r="H1881" s="335">
        <v>5</v>
      </c>
    </row>
    <row r="1882" spans="1:8">
      <c r="A1882" s="335" t="s">
        <v>2915</v>
      </c>
      <c r="B1882" s="335">
        <v>40000</v>
      </c>
      <c r="C1882" s="335" t="s">
        <v>895</v>
      </c>
      <c r="D1882" s="336">
        <v>40000</v>
      </c>
      <c r="E1882" s="335" t="s">
        <v>896</v>
      </c>
      <c r="F1882" s="335" t="s">
        <v>868</v>
      </c>
      <c r="G1882" s="335" t="s">
        <v>861</v>
      </c>
      <c r="H1882" s="335">
        <v>3</v>
      </c>
    </row>
    <row r="1883" spans="1:8">
      <c r="A1883" s="335" t="s">
        <v>2916</v>
      </c>
      <c r="B1883" s="335">
        <v>46359</v>
      </c>
      <c r="C1883" s="335" t="s">
        <v>895</v>
      </c>
      <c r="D1883" s="336">
        <v>46359</v>
      </c>
      <c r="E1883" s="335" t="s">
        <v>896</v>
      </c>
      <c r="F1883" s="335" t="s">
        <v>868</v>
      </c>
      <c r="G1883" s="335" t="s">
        <v>861</v>
      </c>
      <c r="H1883" s="335">
        <v>5</v>
      </c>
    </row>
    <row r="1884" spans="1:8">
      <c r="A1884" s="335" t="s">
        <v>2917</v>
      </c>
      <c r="B1884" s="335">
        <v>70000</v>
      </c>
      <c r="C1884" s="335" t="s">
        <v>895</v>
      </c>
      <c r="D1884" s="336">
        <v>70000</v>
      </c>
      <c r="E1884" s="335" t="s">
        <v>896</v>
      </c>
      <c r="F1884" s="335" t="s">
        <v>868</v>
      </c>
      <c r="G1884" s="335" t="s">
        <v>861</v>
      </c>
      <c r="H1884" s="335">
        <v>10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92D050"/>
  </sheetPr>
  <dimension ref="A1:U26"/>
  <sheetViews>
    <sheetView showGridLines="0" zoomScaleNormal="100" workbookViewId="0">
      <selection activeCell="I22" sqref="I22"/>
    </sheetView>
  </sheetViews>
  <sheetFormatPr defaultRowHeight="16.5"/>
  <cols>
    <col min="1" max="1" width="23.625" customWidth="1"/>
    <col min="2" max="2" width="18.625" customWidth="1"/>
    <col min="3" max="3" width="20.25" customWidth="1"/>
    <col min="4" max="5" width="15.625" customWidth="1"/>
    <col min="6" max="6" width="22.25" customWidth="1"/>
    <col min="7" max="7" width="21.625" customWidth="1"/>
    <col min="8" max="8" width="10.75" customWidth="1"/>
    <col min="9" max="9" width="16.625" customWidth="1"/>
    <col min="10" max="10" width="13.875" customWidth="1"/>
    <col min="11" max="11" width="8.375" customWidth="1"/>
  </cols>
  <sheetData>
    <row r="1" spans="1:21" ht="52.5">
      <c r="A1" s="214" t="s">
        <v>2918</v>
      </c>
      <c r="B1" s="319"/>
      <c r="C1" s="320"/>
      <c r="D1" s="320"/>
      <c r="E1" s="320"/>
      <c r="F1" s="320"/>
      <c r="G1" s="320"/>
      <c r="H1" s="320"/>
      <c r="I1" s="320"/>
      <c r="J1" s="320"/>
      <c r="K1" s="320"/>
      <c r="L1" s="320"/>
      <c r="M1" s="320"/>
      <c r="N1" s="320"/>
      <c r="O1" s="320"/>
      <c r="P1" s="320"/>
      <c r="Q1" s="320"/>
      <c r="R1" s="320"/>
      <c r="S1" s="320"/>
      <c r="T1" s="320"/>
      <c r="U1" s="320"/>
    </row>
    <row r="2" spans="1:21" ht="20.25">
      <c r="A2" s="56"/>
      <c r="B2" s="56"/>
      <c r="C2" s="56"/>
      <c r="D2" s="56"/>
      <c r="E2" s="56"/>
      <c r="F2" s="56"/>
      <c r="G2" s="56"/>
      <c r="H2" s="56"/>
      <c r="I2" s="56"/>
      <c r="J2" s="56"/>
      <c r="K2" s="56"/>
      <c r="L2" s="56"/>
      <c r="M2" s="56"/>
    </row>
    <row r="3" spans="1:21" ht="25.5">
      <c r="A3" s="8" t="s">
        <v>2919</v>
      </c>
      <c r="B3" s="56"/>
      <c r="C3" s="56"/>
      <c r="D3" s="56"/>
      <c r="E3" s="56"/>
      <c r="F3" s="56"/>
      <c r="G3" s="56"/>
      <c r="H3" s="56"/>
      <c r="I3" s="56"/>
      <c r="J3" s="56"/>
      <c r="K3" s="56"/>
      <c r="L3" s="56"/>
      <c r="M3" s="56"/>
    </row>
    <row r="4" spans="1:21" ht="26.25" thickBot="1">
      <c r="A4" s="106"/>
      <c r="B4" s="723" t="s">
        <v>2920</v>
      </c>
      <c r="C4" s="723"/>
      <c r="D4" s="723"/>
      <c r="E4" s="723"/>
      <c r="F4" s="723" t="s">
        <v>2921</v>
      </c>
      <c r="G4" s="723"/>
      <c r="H4" s="109"/>
      <c r="I4" s="56"/>
      <c r="J4" s="56"/>
      <c r="K4" s="56"/>
      <c r="L4" s="56"/>
      <c r="M4" s="56"/>
    </row>
    <row r="5" spans="1:21" ht="20.25">
      <c r="A5" s="110"/>
      <c r="B5" s="111" t="s">
        <v>2922</v>
      </c>
      <c r="C5" s="112" t="s">
        <v>2923</v>
      </c>
      <c r="D5" s="112" t="s">
        <v>2924</v>
      </c>
      <c r="E5" s="112" t="s">
        <v>508</v>
      </c>
      <c r="F5" s="112" t="s">
        <v>2925</v>
      </c>
      <c r="G5" s="112" t="s">
        <v>2926</v>
      </c>
      <c r="H5" s="56"/>
      <c r="I5" s="721" t="s">
        <v>2927</v>
      </c>
      <c r="J5" s="722"/>
      <c r="K5" s="56"/>
      <c r="L5" s="56"/>
    </row>
    <row r="6" spans="1:21" ht="20.25">
      <c r="A6" s="113" t="s">
        <v>2928</v>
      </c>
      <c r="B6" s="114">
        <v>250</v>
      </c>
      <c r="C6" s="115">
        <f>SUM(B6*$J$7)</f>
        <v>5</v>
      </c>
      <c r="D6" s="116">
        <f>SUM(B6+C6)*$J$6</f>
        <v>1275</v>
      </c>
      <c r="E6" s="117">
        <v>8</v>
      </c>
      <c r="F6" s="114">
        <f>SUM((B6*$J$6)*E6)</f>
        <v>10000</v>
      </c>
      <c r="G6" s="115">
        <f>D6*E6</f>
        <v>10200</v>
      </c>
      <c r="H6" s="56"/>
      <c r="I6" s="102" t="s">
        <v>2929</v>
      </c>
      <c r="J6" s="103">
        <v>5</v>
      </c>
      <c r="K6" s="56"/>
      <c r="L6" s="56"/>
    </row>
    <row r="7" spans="1:21" ht="20.25">
      <c r="A7" s="113" t="s">
        <v>2930</v>
      </c>
      <c r="B7" s="114">
        <v>150</v>
      </c>
      <c r="C7" s="115">
        <f>SUM(B7*$J$7)</f>
        <v>3</v>
      </c>
      <c r="D7" s="116">
        <f>SUM(B7+C7)*$J$6</f>
        <v>765</v>
      </c>
      <c r="E7" s="117">
        <v>7</v>
      </c>
      <c r="F7" s="114">
        <f>SUM((B7*$J$6)*E7)</f>
        <v>5250</v>
      </c>
      <c r="G7" s="115">
        <f>D7*E7</f>
        <v>5355</v>
      </c>
      <c r="H7" s="56"/>
      <c r="I7" s="104" t="s">
        <v>2931</v>
      </c>
      <c r="J7" s="105">
        <v>0.02</v>
      </c>
      <c r="K7" s="56"/>
      <c r="L7" s="56"/>
    </row>
    <row r="8" spans="1:21" ht="20.25">
      <c r="A8" s="113" t="s">
        <v>2932</v>
      </c>
      <c r="B8" s="114">
        <v>150</v>
      </c>
      <c r="C8" s="115">
        <f>SUM(B8*$J$7)</f>
        <v>3</v>
      </c>
      <c r="D8" s="116">
        <f>SUM(B8+C8)*$J$6</f>
        <v>765</v>
      </c>
      <c r="E8" s="117">
        <v>4</v>
      </c>
      <c r="F8" s="114">
        <f>SUM((B8*$J$6)*E8)</f>
        <v>3000</v>
      </c>
      <c r="G8" s="115">
        <f>D8*E8</f>
        <v>3060</v>
      </c>
      <c r="H8" s="56"/>
      <c r="K8" s="56"/>
      <c r="L8" s="56"/>
    </row>
    <row r="9" spans="1:21" ht="20.25">
      <c r="A9" s="113" t="s">
        <v>164</v>
      </c>
      <c r="B9" s="114">
        <v>100</v>
      </c>
      <c r="C9" s="115">
        <f>SUM(B9*$J$7)</f>
        <v>2</v>
      </c>
      <c r="D9" s="116">
        <f>SUM(B9+C9)*$J$6</f>
        <v>510</v>
      </c>
      <c r="E9" s="117">
        <v>5</v>
      </c>
      <c r="F9" s="114">
        <f>SUM((B9*$J$6)*E9)</f>
        <v>2500</v>
      </c>
      <c r="G9" s="115">
        <f>D9*E9</f>
        <v>2550</v>
      </c>
      <c r="H9" s="56"/>
      <c r="K9" s="56"/>
      <c r="L9" s="56"/>
    </row>
    <row r="10" spans="1:21" ht="21" thickBot="1">
      <c r="A10" s="118" t="s">
        <v>2933</v>
      </c>
      <c r="B10" s="119">
        <v>120</v>
      </c>
      <c r="C10" s="120">
        <f>SUM(B10*$J$7)</f>
        <v>2.4</v>
      </c>
      <c r="D10" s="121">
        <f>SUM(B10+C10)*$J$6</f>
        <v>612</v>
      </c>
      <c r="E10" s="122">
        <v>2</v>
      </c>
      <c r="F10" s="119">
        <f>SUM((B10*$J$6)*E10)</f>
        <v>1200</v>
      </c>
      <c r="G10" s="120">
        <f>D10*E10</f>
        <v>1224</v>
      </c>
      <c r="H10" s="56"/>
      <c r="K10" s="56"/>
      <c r="L10" s="56"/>
    </row>
    <row r="11" spans="1:21" ht="26.25" thickBot="1">
      <c r="A11" s="123" t="s">
        <v>173</v>
      </c>
      <c r="B11" s="124">
        <f t="shared" ref="B11:G11" si="0">SUM(B6:B10)</f>
        <v>770</v>
      </c>
      <c r="C11" s="124">
        <f t="shared" si="0"/>
        <v>15.4</v>
      </c>
      <c r="D11" s="124">
        <f t="shared" si="0"/>
        <v>3927</v>
      </c>
      <c r="E11" s="124">
        <f t="shared" si="0"/>
        <v>26</v>
      </c>
      <c r="F11" s="125">
        <f t="shared" si="0"/>
        <v>21950</v>
      </c>
      <c r="G11" s="132">
        <f t="shared" si="0"/>
        <v>22389</v>
      </c>
      <c r="H11" s="56"/>
      <c r="J11" s="136" t="s">
        <v>2931</v>
      </c>
      <c r="K11" s="137" t="s">
        <v>2934</v>
      </c>
      <c r="L11" s="56"/>
    </row>
    <row r="12" spans="1:21" ht="26.25" thickBot="1">
      <c r="A12" s="4"/>
      <c r="B12" s="4"/>
      <c r="C12" s="4"/>
      <c r="D12" s="4"/>
      <c r="E12" s="4"/>
      <c r="F12" s="4"/>
      <c r="G12" s="4"/>
      <c r="H12" s="4"/>
      <c r="I12" s="133" t="s">
        <v>2935</v>
      </c>
      <c r="J12" s="130">
        <v>0.04</v>
      </c>
      <c r="K12" s="131">
        <v>6</v>
      </c>
      <c r="M12" s="56"/>
    </row>
    <row r="13" spans="1:21" ht="26.25" thickBot="1">
      <c r="F13" s="138" t="s">
        <v>2936</v>
      </c>
      <c r="G13" s="139">
        <v>25000</v>
      </c>
      <c r="I13" s="134" t="s">
        <v>2937</v>
      </c>
      <c r="J13" s="126">
        <v>0.02</v>
      </c>
      <c r="K13" s="127">
        <v>5</v>
      </c>
      <c r="M13" s="56"/>
    </row>
    <row r="14" spans="1:21" ht="26.25" thickBot="1">
      <c r="A14" s="107" t="s">
        <v>2938</v>
      </c>
      <c r="B14" s="107" t="s">
        <v>2939</v>
      </c>
      <c r="I14" s="135" t="s">
        <v>2940</v>
      </c>
      <c r="J14" s="128">
        <v>0.01</v>
      </c>
      <c r="K14" s="129">
        <v>3</v>
      </c>
      <c r="M14" s="56"/>
    </row>
    <row r="15" spans="1:21" ht="20.25">
      <c r="A15" s="108" t="s">
        <v>2941</v>
      </c>
      <c r="B15" s="56" t="s">
        <v>2942</v>
      </c>
      <c r="L15" s="56"/>
      <c r="M15" s="56"/>
    </row>
    <row r="16" spans="1:21" ht="20.25">
      <c r="A16" s="108" t="s">
        <v>2943</v>
      </c>
      <c r="B16" s="56" t="s">
        <v>2944</v>
      </c>
      <c r="C16" s="56"/>
      <c r="D16" s="56"/>
      <c r="E16" s="56"/>
      <c r="I16" s="56"/>
      <c r="L16" s="56"/>
      <c r="M16" s="56"/>
    </row>
    <row r="17" spans="1:13" ht="20.25">
      <c r="A17" s="108"/>
      <c r="B17" s="56" t="s">
        <v>2945</v>
      </c>
      <c r="C17" s="56"/>
      <c r="D17" s="56"/>
      <c r="E17" s="56"/>
      <c r="F17" s="56"/>
      <c r="G17" s="56"/>
      <c r="H17" s="56"/>
      <c r="I17" s="56"/>
      <c r="L17" s="56"/>
      <c r="M17" s="56"/>
    </row>
    <row r="18" spans="1:13" ht="20.25">
      <c r="A18" s="108"/>
      <c r="B18" s="56" t="s">
        <v>2946</v>
      </c>
      <c r="C18" s="99"/>
      <c r="D18" s="99"/>
      <c r="E18" s="99"/>
      <c r="F18" s="99"/>
      <c r="G18" s="99"/>
      <c r="H18" s="99"/>
      <c r="I18" s="99"/>
      <c r="J18" s="56"/>
      <c r="K18" s="56"/>
      <c r="L18" s="56"/>
      <c r="M18" s="56"/>
    </row>
    <row r="19" spans="1:13" ht="20.25">
      <c r="A19" s="108" t="s">
        <v>2947</v>
      </c>
      <c r="B19" s="56" t="s">
        <v>2948</v>
      </c>
      <c r="C19" s="99"/>
      <c r="D19" s="99"/>
      <c r="E19" s="100"/>
      <c r="F19" s="99"/>
      <c r="G19" s="99"/>
      <c r="H19" s="99"/>
      <c r="I19" s="99"/>
      <c r="J19" s="56"/>
      <c r="K19" s="56"/>
      <c r="L19" s="56"/>
      <c r="M19" s="56"/>
    </row>
    <row r="20" spans="1:13" ht="20.25">
      <c r="A20" s="56"/>
      <c r="B20" s="56" t="s">
        <v>2949</v>
      </c>
      <c r="C20" s="99"/>
      <c r="D20" s="99"/>
      <c r="E20" s="100"/>
      <c r="F20" s="99"/>
      <c r="G20" s="101"/>
      <c r="H20" s="99"/>
      <c r="I20" s="99"/>
      <c r="J20" s="56"/>
      <c r="K20" s="56"/>
      <c r="L20" s="56"/>
      <c r="M20" s="56"/>
    </row>
    <row r="21" spans="1:13" ht="20.25">
      <c r="A21" s="99"/>
      <c r="B21" s="99"/>
      <c r="C21" s="99"/>
      <c r="D21" s="99"/>
      <c r="E21" s="99"/>
      <c r="F21" s="99"/>
      <c r="G21" s="99"/>
      <c r="H21" s="99"/>
      <c r="I21" s="99"/>
      <c r="J21" s="56"/>
      <c r="K21" s="56"/>
      <c r="L21" s="56"/>
      <c r="M21" s="56"/>
    </row>
    <row r="22" spans="1:13" ht="20.25">
      <c r="J22" s="56"/>
      <c r="K22" s="56"/>
      <c r="L22" s="56"/>
      <c r="M22" s="56"/>
    </row>
    <row r="23" spans="1:13" ht="20.25">
      <c r="L23" s="56"/>
      <c r="M23" s="56"/>
    </row>
    <row r="24" spans="1:13" ht="20.25">
      <c r="L24" s="56"/>
    </row>
    <row r="25" spans="1:13" ht="18.75" customHeight="1">
      <c r="L25" s="56"/>
    </row>
    <row r="26" spans="1:13" ht="22.5" customHeight="1"/>
  </sheetData>
  <mergeCells count="3">
    <mergeCell ref="I5:J5"/>
    <mergeCell ref="B4:E4"/>
    <mergeCell ref="F4:G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F0"/>
  </sheetPr>
  <dimension ref="A1:R10"/>
  <sheetViews>
    <sheetView showGridLines="0" workbookViewId="0"/>
  </sheetViews>
  <sheetFormatPr defaultRowHeight="16.5"/>
  <cols>
    <col min="1" max="1" width="20.75" customWidth="1"/>
    <col min="2" max="2" width="11.25" customWidth="1"/>
    <col min="4" max="4" width="19.75" customWidth="1"/>
    <col min="5" max="5" width="10" customWidth="1"/>
  </cols>
  <sheetData>
    <row r="1" spans="1:18" ht="40.5">
      <c r="A1" s="84" t="s">
        <v>2950</v>
      </c>
      <c r="B1" s="85"/>
      <c r="C1" s="86"/>
      <c r="D1" s="86"/>
      <c r="E1" s="86"/>
      <c r="F1" s="86"/>
      <c r="G1" s="86"/>
      <c r="H1" s="86"/>
      <c r="I1" s="86"/>
      <c r="J1" s="86"/>
      <c r="K1" s="86"/>
      <c r="L1" s="86"/>
      <c r="M1" s="86"/>
      <c r="N1" s="87"/>
      <c r="O1" s="87"/>
      <c r="P1" s="87"/>
      <c r="Q1" s="87"/>
      <c r="R1" s="87"/>
    </row>
    <row r="4" spans="1:18" ht="20.25">
      <c r="A4" s="75" t="s">
        <v>2951</v>
      </c>
      <c r="B4" s="77"/>
      <c r="C4" s="77"/>
      <c r="D4" s="91" t="s">
        <v>2952</v>
      </c>
      <c r="E4" s="77"/>
    </row>
    <row r="5" spans="1:18" ht="20.25">
      <c r="A5" s="12" t="s">
        <v>2953</v>
      </c>
      <c r="B5" s="12">
        <v>0</v>
      </c>
      <c r="C5" s="77"/>
      <c r="D5" s="12" t="s">
        <v>2954</v>
      </c>
      <c r="E5" s="12">
        <v>6</v>
      </c>
    </row>
    <row r="6" spans="1:18" ht="20.25">
      <c r="A6" s="12" t="s">
        <v>2955</v>
      </c>
      <c r="B6" s="12">
        <v>0</v>
      </c>
      <c r="C6" s="77"/>
      <c r="D6" s="12" t="s">
        <v>2956</v>
      </c>
      <c r="E6" s="12">
        <v>8</v>
      </c>
    </row>
    <row r="7" spans="1:18" ht="20.25">
      <c r="A7" s="12" t="s">
        <v>2957</v>
      </c>
      <c r="B7" s="12">
        <v>0</v>
      </c>
      <c r="C7" s="77"/>
      <c r="D7" s="12" t="s">
        <v>2958</v>
      </c>
      <c r="E7" s="12">
        <v>2</v>
      </c>
    </row>
    <row r="8" spans="1:18" ht="20.25">
      <c r="A8" s="12" t="s">
        <v>2959</v>
      </c>
      <c r="B8" s="12">
        <v>0</v>
      </c>
      <c r="C8" s="77"/>
      <c r="D8" s="12" t="s">
        <v>2960</v>
      </c>
      <c r="E8" s="12">
        <v>5</v>
      </c>
    </row>
    <row r="9" spans="1:18" ht="20.25">
      <c r="A9" s="12" t="s">
        <v>2961</v>
      </c>
      <c r="B9" s="12">
        <f>SUM(B5:B8)</f>
        <v>0</v>
      </c>
      <c r="C9" s="77"/>
      <c r="D9" s="56"/>
      <c r="E9" s="56"/>
    </row>
    <row r="10" spans="1:18" ht="20.25">
      <c r="A10" s="56"/>
      <c r="B10" s="56"/>
      <c r="C10" s="56"/>
      <c r="D10" s="56"/>
      <c r="E10" s="56"/>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theme="2" tint="-0.499984740745262"/>
  </sheetPr>
  <dimension ref="A1:Q18"/>
  <sheetViews>
    <sheetView showGridLines="0" workbookViewId="0"/>
  </sheetViews>
  <sheetFormatPr defaultRowHeight="16.5"/>
  <cols>
    <col min="1" max="1" width="11.25" customWidth="1"/>
    <col min="3" max="3" width="13.625" customWidth="1"/>
    <col min="4" max="4" width="11" customWidth="1"/>
    <col min="6" max="6" width="18.75" customWidth="1"/>
    <col min="7" max="7" width="10.75" customWidth="1"/>
  </cols>
  <sheetData>
    <row r="1" spans="1:17" ht="40.5">
      <c r="A1" s="66" t="s">
        <v>2962</v>
      </c>
      <c r="B1" s="67"/>
      <c r="C1" s="68"/>
      <c r="D1" s="68"/>
      <c r="E1" s="68"/>
      <c r="F1" s="68"/>
      <c r="G1" s="68"/>
      <c r="H1" s="68"/>
      <c r="I1" s="68"/>
      <c r="J1" s="68"/>
      <c r="K1" s="68"/>
      <c r="L1" s="68"/>
      <c r="M1" s="68"/>
      <c r="N1" s="69"/>
      <c r="O1" s="69"/>
      <c r="P1" s="69"/>
      <c r="Q1" s="69"/>
    </row>
    <row r="3" spans="1:17" ht="30" customHeight="1">
      <c r="A3" s="83" t="s">
        <v>2963</v>
      </c>
      <c r="B3" s="81"/>
      <c r="C3" s="82"/>
      <c r="D3" s="82"/>
      <c r="E3" s="88"/>
      <c r="F3" s="88"/>
      <c r="G3" s="89"/>
    </row>
    <row r="4" spans="1:17" ht="21" customHeight="1">
      <c r="M4" s="4"/>
      <c r="N4" s="4"/>
    </row>
    <row r="5" spans="1:17" ht="21" customHeight="1">
      <c r="B5" s="56"/>
      <c r="C5" s="59" t="s">
        <v>2964</v>
      </c>
      <c r="D5" s="62">
        <v>1.25</v>
      </c>
      <c r="E5" s="56"/>
      <c r="F5" s="64" t="s">
        <v>2965</v>
      </c>
      <c r="G5" s="70">
        <f>D7+D11+D15</f>
        <v>0</v>
      </c>
      <c r="H5" s="56"/>
      <c r="I5" s="58"/>
      <c r="M5" s="4"/>
      <c r="N5" s="4"/>
    </row>
    <row r="6" spans="1:17" ht="21" customHeight="1">
      <c r="B6" s="56"/>
      <c r="C6" s="59" t="s">
        <v>2966</v>
      </c>
      <c r="D6" s="71"/>
      <c r="E6" s="56"/>
      <c r="F6" s="59"/>
      <c r="G6" s="56"/>
      <c r="H6" s="56"/>
      <c r="I6" s="56"/>
      <c r="M6" s="4"/>
      <c r="N6" s="4"/>
    </row>
    <row r="7" spans="1:17" ht="20.25">
      <c r="B7" s="56"/>
      <c r="C7" s="59" t="s">
        <v>2967</v>
      </c>
      <c r="D7" s="62">
        <f>D5*D6</f>
        <v>0</v>
      </c>
      <c r="E7" s="56"/>
      <c r="F7" s="59" t="s">
        <v>2968</v>
      </c>
      <c r="G7" s="61">
        <f>D6</f>
        <v>0</v>
      </c>
      <c r="H7" s="56"/>
      <c r="I7" s="56"/>
    </row>
    <row r="8" spans="1:17" ht="21" thickBot="1">
      <c r="B8" s="56"/>
      <c r="C8" s="56"/>
      <c r="D8" s="60"/>
      <c r="E8" s="56"/>
      <c r="F8" s="90" t="s">
        <v>2969</v>
      </c>
      <c r="G8" s="65">
        <f>D10+D14</f>
        <v>0</v>
      </c>
      <c r="H8" s="56"/>
      <c r="I8" s="56"/>
    </row>
    <row r="9" spans="1:17" ht="21" thickTop="1">
      <c r="A9" s="57" t="s">
        <v>2970</v>
      </c>
      <c r="B9" s="56"/>
      <c r="C9" s="59" t="s">
        <v>2971</v>
      </c>
      <c r="D9" s="62">
        <v>2</v>
      </c>
      <c r="E9" s="56"/>
      <c r="F9" s="73" t="s">
        <v>2972</v>
      </c>
      <c r="G9" s="74">
        <f>D6+D10+D14</f>
        <v>0</v>
      </c>
      <c r="H9" s="56"/>
    </row>
    <row r="10" spans="1:17" ht="20.25">
      <c r="A10" s="57"/>
      <c r="B10" s="56"/>
      <c r="C10" s="59" t="s">
        <v>2966</v>
      </c>
      <c r="D10" s="72"/>
      <c r="E10" s="56"/>
      <c r="F10" s="56"/>
      <c r="G10" s="56"/>
      <c r="H10" s="56"/>
    </row>
    <row r="11" spans="1:17" ht="20.25">
      <c r="A11" s="57"/>
      <c r="B11" s="56"/>
      <c r="C11" s="59" t="s">
        <v>2967</v>
      </c>
      <c r="D11" s="62">
        <f>D9*D10</f>
        <v>0</v>
      </c>
      <c r="E11" s="56"/>
      <c r="H11" s="56"/>
      <c r="I11" s="69"/>
      <c r="J11" s="56" t="s">
        <v>2973</v>
      </c>
    </row>
    <row r="12" spans="1:17" ht="20.25">
      <c r="A12" s="57"/>
      <c r="B12" s="56"/>
      <c r="C12" s="56"/>
      <c r="D12" s="56"/>
      <c r="E12" s="56"/>
      <c r="H12" s="56"/>
    </row>
    <row r="13" spans="1:17" ht="20.25">
      <c r="A13" s="57" t="s">
        <v>2970</v>
      </c>
      <c r="B13" s="56"/>
      <c r="C13" s="59" t="s">
        <v>2974</v>
      </c>
      <c r="D13" s="62">
        <v>2.25</v>
      </c>
      <c r="E13" s="56"/>
      <c r="F13" s="63" t="s">
        <v>2952</v>
      </c>
      <c r="G13" s="56"/>
      <c r="H13" s="56"/>
    </row>
    <row r="14" spans="1:17" ht="21" thickBot="1">
      <c r="B14" s="56"/>
      <c r="C14" s="59" t="s">
        <v>2966</v>
      </c>
      <c r="D14" s="72"/>
      <c r="E14" s="56"/>
      <c r="F14" s="79" t="s">
        <v>2975</v>
      </c>
      <c r="G14" s="80" t="s">
        <v>2976</v>
      </c>
      <c r="H14" s="56"/>
    </row>
    <row r="15" spans="1:17" ht="21" thickTop="1">
      <c r="B15" s="56"/>
      <c r="C15" s="59" t="s">
        <v>2967</v>
      </c>
      <c r="D15" s="62">
        <f>D13*D14</f>
        <v>0</v>
      </c>
      <c r="E15" s="56"/>
      <c r="F15" s="76" t="s">
        <v>2977</v>
      </c>
      <c r="G15" s="77">
        <v>500</v>
      </c>
      <c r="H15" s="56"/>
    </row>
    <row r="16" spans="1:17" ht="20.25">
      <c r="B16" s="56"/>
      <c r="C16" s="56"/>
      <c r="D16" s="56"/>
      <c r="E16" s="56"/>
      <c r="F16" s="76" t="s">
        <v>2978</v>
      </c>
      <c r="G16" s="77">
        <v>350</v>
      </c>
      <c r="H16" s="56"/>
    </row>
    <row r="17" spans="2:8" ht="20.25">
      <c r="B17" s="56"/>
      <c r="C17" s="56"/>
      <c r="D17" s="56"/>
      <c r="E17" s="56"/>
      <c r="F17" s="76" t="s">
        <v>2979</v>
      </c>
      <c r="G17" s="77">
        <v>125</v>
      </c>
      <c r="H17" s="56"/>
    </row>
    <row r="18" spans="2:8">
      <c r="C18" s="78"/>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2">
    <tabColor theme="6" tint="-0.499984740745262"/>
  </sheetPr>
  <dimension ref="A1:T13"/>
  <sheetViews>
    <sheetView showGridLines="0" workbookViewId="0"/>
  </sheetViews>
  <sheetFormatPr defaultRowHeight="16.5"/>
  <cols>
    <col min="1" max="1" width="34.875" style="175" customWidth="1"/>
    <col min="2" max="2" width="16.25" style="175" customWidth="1"/>
    <col min="3" max="4" width="9" style="175"/>
    <col min="5" max="5" width="11.625" style="175" customWidth="1"/>
    <col min="6" max="6" width="27.75" style="175" customWidth="1"/>
    <col min="7" max="7" width="21.125" style="175" customWidth="1"/>
    <col min="8" max="16384" width="9" style="175"/>
  </cols>
  <sheetData>
    <row r="1" spans="1:20" ht="52.5">
      <c r="A1" s="214" t="s">
        <v>2980</v>
      </c>
      <c r="B1" s="304"/>
      <c r="C1" s="305"/>
      <c r="D1" s="305"/>
      <c r="E1" s="305"/>
      <c r="F1" s="305"/>
      <c r="G1" s="305"/>
      <c r="H1" s="305"/>
      <c r="I1" s="305"/>
      <c r="J1" s="305"/>
      <c r="K1" s="305"/>
      <c r="L1" s="305"/>
      <c r="M1" s="305"/>
      <c r="N1" s="165"/>
      <c r="O1" s="165"/>
      <c r="P1" s="165"/>
      <c r="Q1" s="165"/>
      <c r="R1" s="165"/>
      <c r="S1" s="165"/>
      <c r="T1" s="165"/>
    </row>
    <row r="2" spans="1:20">
      <c r="E2" s="527"/>
      <c r="F2" s="527"/>
      <c r="G2" s="528"/>
    </row>
    <row r="3" spans="1:20" ht="17.25" thickBot="1"/>
    <row r="4" spans="1:20" ht="30.75">
      <c r="A4" s="724" t="s">
        <v>2981</v>
      </c>
      <c r="B4" s="725"/>
    </row>
    <row r="5" spans="1:20" ht="25.5">
      <c r="A5" s="306" t="s">
        <v>2982</v>
      </c>
      <c r="B5" s="307">
        <v>0</v>
      </c>
    </row>
    <row r="6" spans="1:20" ht="25.5">
      <c r="A6" s="306" t="s">
        <v>2983</v>
      </c>
      <c r="B6" s="308">
        <v>25</v>
      </c>
      <c r="E6" s="487" t="s">
        <v>2984</v>
      </c>
      <c r="F6" s="486"/>
      <c r="G6" s="730">
        <v>280</v>
      </c>
    </row>
    <row r="7" spans="1:20" ht="26.25" thickBot="1">
      <c r="A7" s="309" t="s">
        <v>15</v>
      </c>
      <c r="B7" s="310">
        <f>B6*B5</f>
        <v>0</v>
      </c>
      <c r="C7" s="311"/>
      <c r="D7" s="311"/>
      <c r="E7" s="487" t="s">
        <v>2985</v>
      </c>
      <c r="F7" s="488"/>
      <c r="G7" s="729">
        <v>400</v>
      </c>
      <c r="H7" s="311"/>
      <c r="I7" s="311"/>
      <c r="J7" s="311"/>
    </row>
    <row r="8" spans="1:20" ht="25.5">
      <c r="A8" s="207"/>
      <c r="B8" s="312"/>
    </row>
    <row r="9" spans="1:20" ht="25.5">
      <c r="A9" s="306" t="s">
        <v>2986</v>
      </c>
      <c r="B9" s="414">
        <v>2000</v>
      </c>
    </row>
    <row r="10" spans="1:20" ht="25.5">
      <c r="A10" s="306" t="s">
        <v>2987</v>
      </c>
      <c r="B10" s="308">
        <v>3000</v>
      </c>
    </row>
    <row r="11" spans="1:20" ht="26.25" thickBot="1">
      <c r="A11" s="309" t="s">
        <v>2988</v>
      </c>
      <c r="B11" s="310">
        <f>SUM(B9:B10)</f>
        <v>5000</v>
      </c>
      <c r="C11" s="311"/>
      <c r="D11" s="311"/>
      <c r="E11" s="311"/>
      <c r="F11" s="311"/>
      <c r="G11" s="311"/>
      <c r="H11" s="311"/>
      <c r="I11" s="311"/>
      <c r="J11" s="311"/>
    </row>
    <row r="12" spans="1:20" ht="26.25" thickBot="1">
      <c r="A12" s="207"/>
      <c r="B12" s="312"/>
    </row>
    <row r="13" spans="1:20" ht="26.25" thickBot="1">
      <c r="A13" s="313" t="s">
        <v>510</v>
      </c>
      <c r="B13" s="314">
        <f>B7-B11</f>
        <v>-5000</v>
      </c>
      <c r="C13" s="315"/>
      <c r="D13" s="315"/>
      <c r="E13" s="315"/>
      <c r="F13" s="315"/>
      <c r="G13" s="315"/>
      <c r="H13" s="315"/>
      <c r="I13" s="315"/>
      <c r="J13" s="315"/>
    </row>
  </sheetData>
  <mergeCells count="1">
    <mergeCell ref="A4:B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3">
    <tabColor theme="6" tint="-0.249977111117893"/>
  </sheetPr>
  <dimension ref="A1:M24"/>
  <sheetViews>
    <sheetView showGridLines="0" workbookViewId="0"/>
  </sheetViews>
  <sheetFormatPr defaultRowHeight="16.5"/>
  <cols>
    <col min="1" max="1" width="13.375" customWidth="1"/>
    <col min="2" max="8" width="16" customWidth="1"/>
    <col min="10" max="10" width="17.625" customWidth="1"/>
  </cols>
  <sheetData>
    <row r="1" spans="1:13" ht="52.5">
      <c r="A1" s="208" t="s">
        <v>2989</v>
      </c>
      <c r="B1" s="297"/>
      <c r="C1" s="298"/>
      <c r="D1" s="298"/>
      <c r="E1" s="298"/>
      <c r="F1" s="298"/>
      <c r="G1" s="298"/>
      <c r="H1" s="298"/>
      <c r="I1" s="298"/>
      <c r="J1" s="298"/>
      <c r="K1" s="298"/>
      <c r="L1" s="298"/>
      <c r="M1" s="298"/>
    </row>
    <row r="3" spans="1:13" ht="25.5">
      <c r="A3" s="8" t="s">
        <v>2990</v>
      </c>
    </row>
    <row r="4" spans="1:13" ht="20.25">
      <c r="A4" s="56"/>
      <c r="B4" s="56"/>
      <c r="C4" s="56"/>
      <c r="D4" s="56"/>
      <c r="E4" s="56"/>
      <c r="F4" s="56"/>
      <c r="G4" s="56"/>
      <c r="H4" s="56"/>
      <c r="I4" s="56"/>
      <c r="J4" s="56"/>
      <c r="K4" s="56"/>
    </row>
    <row r="5" spans="1:13" ht="21" thickBot="1">
      <c r="A5" s="97" t="s">
        <v>2991</v>
      </c>
      <c r="B5" s="316" t="s">
        <v>2992</v>
      </c>
      <c r="C5" s="316" t="s">
        <v>2993</v>
      </c>
      <c r="D5" s="316" t="s">
        <v>2994</v>
      </c>
      <c r="E5" s="316" t="s">
        <v>2995</v>
      </c>
      <c r="F5" s="316" t="s">
        <v>493</v>
      </c>
      <c r="G5" s="316" t="s">
        <v>2996</v>
      </c>
      <c r="H5" s="316" t="s">
        <v>26</v>
      </c>
      <c r="I5" s="56"/>
      <c r="J5" s="56"/>
      <c r="K5" s="56"/>
    </row>
    <row r="6" spans="1:13" ht="20.25">
      <c r="A6" s="317" t="s">
        <v>75</v>
      </c>
      <c r="B6" s="94">
        <v>9012</v>
      </c>
      <c r="C6" s="94">
        <v>9045</v>
      </c>
      <c r="D6" s="94">
        <v>8125</v>
      </c>
      <c r="E6" s="94">
        <v>10245</v>
      </c>
      <c r="F6" s="94">
        <v>9632</v>
      </c>
      <c r="G6" s="94">
        <v>11042</v>
      </c>
      <c r="H6" s="70">
        <f>SUM(B6:G6)</f>
        <v>57101</v>
      </c>
      <c r="I6" s="56"/>
      <c r="J6" s="95" t="s">
        <v>2997</v>
      </c>
      <c r="K6" s="56"/>
    </row>
    <row r="7" spans="1:13" ht="21" thickBot="1">
      <c r="A7" s="93"/>
      <c r="B7" s="94"/>
      <c r="C7" s="94"/>
      <c r="D7" s="94"/>
      <c r="E7" s="94"/>
      <c r="F7" s="94"/>
      <c r="G7" s="94"/>
      <c r="H7" s="70"/>
      <c r="I7" s="93"/>
      <c r="J7" s="366">
        <v>-1200</v>
      </c>
      <c r="K7" s="56"/>
    </row>
    <row r="8" spans="1:13" ht="20.25">
      <c r="A8" s="97" t="s">
        <v>2998</v>
      </c>
      <c r="B8" s="93"/>
      <c r="C8" s="93"/>
      <c r="D8" s="93"/>
      <c r="E8" s="93"/>
      <c r="F8" s="93"/>
      <c r="G8" s="93"/>
      <c r="H8" s="93"/>
      <c r="I8" s="94"/>
      <c r="J8" s="56"/>
      <c r="K8" s="56"/>
    </row>
    <row r="9" spans="1:13" ht="20.25">
      <c r="A9" s="318" t="s">
        <v>2999</v>
      </c>
      <c r="B9" s="365">
        <v>-7500</v>
      </c>
      <c r="C9" s="365">
        <v>-7500</v>
      </c>
      <c r="D9" s="365">
        <v>-7000</v>
      </c>
      <c r="E9" s="365">
        <v>-8800</v>
      </c>
      <c r="F9" s="365">
        <v>-8000</v>
      </c>
      <c r="G9" s="365">
        <v>-9500</v>
      </c>
      <c r="H9" s="70"/>
      <c r="I9" s="56"/>
      <c r="K9" s="93"/>
    </row>
    <row r="10" spans="1:13" ht="20.25">
      <c r="A10" s="317" t="s">
        <v>3000</v>
      </c>
      <c r="B10" s="365">
        <f t="shared" ref="B10:G10" si="0">$J$7</f>
        <v>-1200</v>
      </c>
      <c r="C10" s="365">
        <f t="shared" si="0"/>
        <v>-1200</v>
      </c>
      <c r="D10" s="365">
        <f t="shared" si="0"/>
        <v>-1200</v>
      </c>
      <c r="E10" s="365">
        <f t="shared" si="0"/>
        <v>-1200</v>
      </c>
      <c r="F10" s="365">
        <f t="shared" si="0"/>
        <v>-1200</v>
      </c>
      <c r="G10" s="365">
        <f t="shared" si="0"/>
        <v>-1200</v>
      </c>
      <c r="H10" s="70"/>
      <c r="I10" s="56"/>
      <c r="K10" s="94"/>
    </row>
    <row r="11" spans="1:13" ht="20.25">
      <c r="A11" s="317" t="s">
        <v>26</v>
      </c>
      <c r="B11" s="70">
        <f t="shared" ref="B11:G11" si="1">SUM(B9:B10)</f>
        <v>-8700</v>
      </c>
      <c r="C11" s="70">
        <f t="shared" si="1"/>
        <v>-8700</v>
      </c>
      <c r="D11" s="70">
        <f t="shared" si="1"/>
        <v>-8200</v>
      </c>
      <c r="E11" s="70">
        <f t="shared" si="1"/>
        <v>-10000</v>
      </c>
      <c r="F11" s="70">
        <f t="shared" si="1"/>
        <v>-9200</v>
      </c>
      <c r="G11" s="70">
        <f t="shared" si="1"/>
        <v>-10700</v>
      </c>
      <c r="H11" s="70">
        <f>SUM(B11:G11)</f>
        <v>-55500</v>
      </c>
      <c r="I11" s="56"/>
      <c r="K11" s="56"/>
    </row>
    <row r="12" spans="1:13" ht="20.25">
      <c r="A12" s="56"/>
      <c r="B12" s="56"/>
      <c r="C12" s="56"/>
      <c r="D12" s="56"/>
      <c r="E12" s="56"/>
      <c r="F12" s="56"/>
      <c r="G12" s="56"/>
      <c r="H12" s="93"/>
      <c r="I12" s="56"/>
      <c r="J12" s="56"/>
      <c r="K12" s="56"/>
    </row>
    <row r="13" spans="1:13" ht="21" thickBot="1">
      <c r="A13" s="317" t="s">
        <v>3001</v>
      </c>
      <c r="B13" s="98">
        <f t="shared" ref="B13:G13" si="2">B6+B11</f>
        <v>312</v>
      </c>
      <c r="C13" s="98">
        <f t="shared" si="2"/>
        <v>345</v>
      </c>
      <c r="D13" s="98">
        <f t="shared" si="2"/>
        <v>-75</v>
      </c>
      <c r="E13" s="98">
        <f t="shared" si="2"/>
        <v>245</v>
      </c>
      <c r="F13" s="98">
        <f t="shared" si="2"/>
        <v>432</v>
      </c>
      <c r="G13" s="98">
        <f t="shared" si="2"/>
        <v>342</v>
      </c>
      <c r="H13" s="367">
        <f>SUM(B13:G13)</f>
        <v>1601</v>
      </c>
      <c r="I13" s="56" t="s">
        <v>3002</v>
      </c>
      <c r="J13" s="56" t="s">
        <v>3003</v>
      </c>
      <c r="K13" s="56"/>
    </row>
    <row r="14" spans="1:13" ht="20.25">
      <c r="A14" s="56"/>
      <c r="B14" s="56"/>
      <c r="C14" s="56"/>
      <c r="D14" s="56"/>
      <c r="E14" s="56"/>
      <c r="F14" s="56"/>
      <c r="G14" s="56"/>
      <c r="H14" s="93"/>
      <c r="I14" s="56"/>
      <c r="J14" s="56"/>
      <c r="K14" s="56"/>
    </row>
    <row r="15" spans="1:13" ht="20.25">
      <c r="A15" s="56"/>
      <c r="B15" s="96"/>
      <c r="C15" s="56"/>
      <c r="D15" s="56"/>
      <c r="E15" s="56"/>
      <c r="F15" s="56"/>
      <c r="G15" s="56"/>
      <c r="H15" s="93"/>
      <c r="I15" s="56"/>
      <c r="J15" s="56"/>
      <c r="K15" s="56"/>
    </row>
    <row r="16" spans="1:13" ht="20.25">
      <c r="A16" s="56"/>
      <c r="B16" s="96"/>
      <c r="C16" s="56"/>
      <c r="D16" s="56"/>
      <c r="E16" s="56"/>
      <c r="F16" s="56"/>
      <c r="G16" s="56"/>
      <c r="H16" s="93"/>
      <c r="I16" s="56"/>
      <c r="J16" s="56"/>
      <c r="K16" s="56"/>
    </row>
    <row r="17" spans="1:11" ht="20.25">
      <c r="A17" s="56"/>
      <c r="B17" s="96"/>
      <c r="C17" s="56"/>
      <c r="D17" s="56"/>
      <c r="E17" s="56"/>
      <c r="F17" s="56"/>
      <c r="G17" s="56"/>
      <c r="H17" s="93"/>
      <c r="I17" s="56"/>
      <c r="J17" s="56"/>
      <c r="K17" s="56"/>
    </row>
    <row r="18" spans="1:11" ht="20.25">
      <c r="A18" s="56"/>
      <c r="B18" s="96"/>
      <c r="C18" s="56"/>
      <c r="D18" s="56"/>
      <c r="E18" s="56"/>
      <c r="F18" s="56"/>
      <c r="G18" s="56"/>
      <c r="H18" s="93"/>
      <c r="I18" s="56"/>
      <c r="J18" s="56"/>
      <c r="K18" s="56"/>
    </row>
    <row r="19" spans="1:11" ht="20.25">
      <c r="A19" s="56"/>
      <c r="B19" s="96"/>
      <c r="C19" s="56"/>
      <c r="D19" s="56"/>
      <c r="E19" s="56"/>
      <c r="F19" s="56"/>
      <c r="G19" s="56"/>
      <c r="H19" s="93"/>
      <c r="I19" s="56"/>
      <c r="J19" s="56"/>
      <c r="K19" s="56"/>
    </row>
    <row r="20" spans="1:11" ht="20.25">
      <c r="A20" s="56"/>
      <c r="B20" s="96"/>
      <c r="C20" s="56"/>
      <c r="D20" s="56"/>
      <c r="E20" s="56"/>
      <c r="F20" s="56"/>
      <c r="G20" s="56"/>
      <c r="H20" s="93"/>
      <c r="I20" s="56"/>
      <c r="J20" s="56"/>
      <c r="K20" s="56"/>
    </row>
    <row r="21" spans="1:11" ht="20.25">
      <c r="A21" s="56"/>
      <c r="B21" s="96"/>
      <c r="C21" s="56"/>
      <c r="D21" s="56"/>
      <c r="E21" s="56"/>
      <c r="F21" s="56"/>
      <c r="G21" s="56"/>
      <c r="H21" s="93"/>
      <c r="I21" s="56"/>
      <c r="J21" s="56"/>
      <c r="K21" s="56"/>
    </row>
    <row r="22" spans="1:11" ht="20.25">
      <c r="A22" s="56"/>
      <c r="B22" s="96"/>
      <c r="C22" s="56"/>
      <c r="D22" s="56"/>
      <c r="E22" s="56"/>
      <c r="F22" s="56"/>
      <c r="G22" s="56"/>
      <c r="H22" s="93"/>
      <c r="I22" s="56"/>
      <c r="J22" s="56"/>
      <c r="K22" s="56"/>
    </row>
    <row r="23" spans="1:11" ht="20.25">
      <c r="A23" s="56"/>
      <c r="H23" s="92"/>
      <c r="J23" s="56"/>
      <c r="K23" s="56"/>
    </row>
    <row r="24" spans="1:11" ht="20.25">
      <c r="H24" s="92"/>
      <c r="J24" s="56"/>
      <c r="K24" s="56"/>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tabColor theme="6" tint="0.39997558519241921"/>
  </sheetPr>
  <dimension ref="A1:K26"/>
  <sheetViews>
    <sheetView showGridLines="0" zoomScale="85" zoomScaleNormal="85" workbookViewId="0"/>
  </sheetViews>
  <sheetFormatPr defaultRowHeight="17.25"/>
  <cols>
    <col min="1" max="1" width="9" style="337" customWidth="1"/>
    <col min="2" max="2" width="12.625" style="337" customWidth="1"/>
    <col min="3" max="3" width="9" style="337"/>
    <col min="4" max="4" width="11.25" style="337" bestFit="1" customWidth="1"/>
    <col min="5" max="5" width="12.125" style="337" bestFit="1" customWidth="1"/>
    <col min="6" max="6" width="10.75" style="337" customWidth="1"/>
    <col min="7" max="11" width="9.625" style="337" customWidth="1"/>
    <col min="12" max="16384" width="9" style="337"/>
  </cols>
  <sheetData>
    <row r="1" spans="1:11" ht="52.5">
      <c r="A1" s="184" t="s">
        <v>3004</v>
      </c>
    </row>
    <row r="2" spans="1:11" ht="18" thickBot="1"/>
    <row r="3" spans="1:11" ht="18" thickBot="1">
      <c r="A3" s="355" t="s">
        <v>3005</v>
      </c>
      <c r="B3" s="356"/>
      <c r="C3" s="357">
        <v>22500</v>
      </c>
    </row>
    <row r="4" spans="1:11" ht="18" thickBot="1"/>
    <row r="5" spans="1:11" ht="18" thickBot="1">
      <c r="A5" s="355" t="s">
        <v>3006</v>
      </c>
      <c r="B5" s="356"/>
      <c r="C5" s="358">
        <v>0.03</v>
      </c>
      <c r="E5" s="355" t="s">
        <v>3007</v>
      </c>
      <c r="F5" s="360">
        <v>0.02</v>
      </c>
    </row>
    <row r="6" spans="1:11" ht="18" thickBot="1"/>
    <row r="7" spans="1:11" ht="18" thickBot="1">
      <c r="A7" s="355" t="s">
        <v>3008</v>
      </c>
      <c r="B7" s="356"/>
      <c r="C7" s="358">
        <v>7.0000000000000007E-2</v>
      </c>
    </row>
    <row r="9" spans="1:11" ht="18" thickBot="1"/>
    <row r="10" spans="1:11" ht="35.25" thickBot="1">
      <c r="A10" s="350" t="s">
        <v>3009</v>
      </c>
      <c r="B10" s="351" t="s">
        <v>75</v>
      </c>
      <c r="C10" s="352" t="s">
        <v>3010</v>
      </c>
      <c r="D10" s="352" t="s">
        <v>3011</v>
      </c>
      <c r="E10" s="352" t="s">
        <v>3012</v>
      </c>
      <c r="F10" s="353" t="s">
        <v>3013</v>
      </c>
      <c r="G10" s="352" t="s">
        <v>3014</v>
      </c>
      <c r="H10" s="353" t="s">
        <v>3015</v>
      </c>
      <c r="I10" s="352" t="s">
        <v>142</v>
      </c>
      <c r="J10" s="352" t="s">
        <v>513</v>
      </c>
      <c r="K10" s="354" t="s">
        <v>15</v>
      </c>
    </row>
    <row r="11" spans="1:11">
      <c r="A11" s="338" t="s">
        <v>3016</v>
      </c>
      <c r="B11" s="339">
        <v>19453</v>
      </c>
      <c r="C11" s="340">
        <f>$C$3</f>
        <v>22500</v>
      </c>
      <c r="D11" s="363">
        <f>B11-C11</f>
        <v>-3047</v>
      </c>
      <c r="E11" s="340">
        <v>6783</v>
      </c>
      <c r="F11" s="340">
        <f>E11*$C$5</f>
        <v>203.48999999999998</v>
      </c>
      <c r="G11" s="341">
        <f>B11-E11</f>
        <v>12670</v>
      </c>
      <c r="H11" s="342">
        <f>G11*$C$7</f>
        <v>886.90000000000009</v>
      </c>
      <c r="I11" s="339">
        <f>10000/12</f>
        <v>833.33333333333337</v>
      </c>
      <c r="J11" s="342">
        <f>IF(D11&gt;0,I11*$F$5,0)</f>
        <v>0</v>
      </c>
      <c r="K11" s="343">
        <f>F11+H11+I11+J11</f>
        <v>1923.7233333333334</v>
      </c>
    </row>
    <row r="12" spans="1:11">
      <c r="A12" s="338" t="s">
        <v>3017</v>
      </c>
      <c r="B12" s="339">
        <v>23098</v>
      </c>
      <c r="C12" s="340">
        <f t="shared" ref="C12:C18" si="0">$C$3</f>
        <v>22500</v>
      </c>
      <c r="D12" s="363">
        <f t="shared" ref="D12:D18" si="1">B12-C12</f>
        <v>598</v>
      </c>
      <c r="E12" s="340">
        <v>17886</v>
      </c>
      <c r="F12" s="340">
        <f t="shared" ref="F12:F18" si="2">E12*$C$5</f>
        <v>536.57999999999993</v>
      </c>
      <c r="G12" s="341">
        <f t="shared" ref="G12:G18" si="3">B12-E12</f>
        <v>5212</v>
      </c>
      <c r="H12" s="342">
        <f t="shared" ref="H12:H18" si="4">G12*$C$7</f>
        <v>364.84000000000003</v>
      </c>
      <c r="I12" s="339">
        <f>12000/12</f>
        <v>1000</v>
      </c>
      <c r="J12" s="342">
        <f t="shared" ref="J12:J18" si="5">IF(D12&gt;0,I12*$F$5,0)</f>
        <v>20</v>
      </c>
      <c r="K12" s="343">
        <f t="shared" ref="K12:K18" si="6">F12+H12+I12+J12</f>
        <v>1921.42</v>
      </c>
    </row>
    <row r="13" spans="1:11">
      <c r="A13" s="338" t="s">
        <v>3018</v>
      </c>
      <c r="B13" s="339">
        <v>17467</v>
      </c>
      <c r="C13" s="340">
        <f t="shared" si="0"/>
        <v>22500</v>
      </c>
      <c r="D13" s="363">
        <f t="shared" si="1"/>
        <v>-5033</v>
      </c>
      <c r="E13" s="340">
        <v>7895</v>
      </c>
      <c r="F13" s="340">
        <f t="shared" si="2"/>
        <v>236.85</v>
      </c>
      <c r="G13" s="341">
        <f t="shared" si="3"/>
        <v>9572</v>
      </c>
      <c r="H13" s="342">
        <f t="shared" si="4"/>
        <v>670.04000000000008</v>
      </c>
      <c r="I13" s="339">
        <v>1200</v>
      </c>
      <c r="J13" s="342">
        <f t="shared" si="5"/>
        <v>0</v>
      </c>
      <c r="K13" s="343">
        <f t="shared" si="6"/>
        <v>2106.8900000000003</v>
      </c>
    </row>
    <row r="14" spans="1:11">
      <c r="A14" s="338" t="s">
        <v>3019</v>
      </c>
      <c r="B14" s="339">
        <v>19876</v>
      </c>
      <c r="C14" s="340">
        <f t="shared" si="0"/>
        <v>22500</v>
      </c>
      <c r="D14" s="363">
        <f t="shared" si="1"/>
        <v>-2624</v>
      </c>
      <c r="E14" s="340">
        <v>14245</v>
      </c>
      <c r="F14" s="340">
        <f t="shared" si="2"/>
        <v>427.34999999999997</v>
      </c>
      <c r="G14" s="341">
        <f t="shared" si="3"/>
        <v>5631</v>
      </c>
      <c r="H14" s="342">
        <f t="shared" si="4"/>
        <v>394.17</v>
      </c>
      <c r="I14" s="339">
        <v>1166.6666666666699</v>
      </c>
      <c r="J14" s="342">
        <f t="shared" si="5"/>
        <v>0</v>
      </c>
      <c r="K14" s="343">
        <f t="shared" si="6"/>
        <v>1988.1866666666699</v>
      </c>
    </row>
    <row r="15" spans="1:11">
      <c r="A15" s="338" t="s">
        <v>3020</v>
      </c>
      <c r="B15" s="339">
        <v>24670</v>
      </c>
      <c r="C15" s="340">
        <f t="shared" si="0"/>
        <v>22500</v>
      </c>
      <c r="D15" s="363">
        <f t="shared" si="1"/>
        <v>2170</v>
      </c>
      <c r="E15" s="340">
        <v>6344</v>
      </c>
      <c r="F15" s="340">
        <f t="shared" si="2"/>
        <v>190.32</v>
      </c>
      <c r="G15" s="341">
        <f t="shared" si="3"/>
        <v>18326</v>
      </c>
      <c r="H15" s="342">
        <f t="shared" si="4"/>
        <v>1282.8200000000002</v>
      </c>
      <c r="I15" s="339">
        <v>1000</v>
      </c>
      <c r="J15" s="342">
        <f t="shared" si="5"/>
        <v>20</v>
      </c>
      <c r="K15" s="343">
        <f t="shared" si="6"/>
        <v>2493.1400000000003</v>
      </c>
    </row>
    <row r="16" spans="1:11">
      <c r="A16" s="338" t="s">
        <v>3021</v>
      </c>
      <c r="B16" s="339">
        <v>25234</v>
      </c>
      <c r="C16" s="340">
        <f t="shared" si="0"/>
        <v>22500</v>
      </c>
      <c r="D16" s="363">
        <f t="shared" si="1"/>
        <v>2734</v>
      </c>
      <c r="E16" s="340">
        <v>5733</v>
      </c>
      <c r="F16" s="340">
        <f t="shared" si="2"/>
        <v>171.98999999999998</v>
      </c>
      <c r="G16" s="341">
        <f t="shared" si="3"/>
        <v>19501</v>
      </c>
      <c r="H16" s="342">
        <f t="shared" si="4"/>
        <v>1365.0700000000002</v>
      </c>
      <c r="I16" s="339">
        <v>833.33333333333303</v>
      </c>
      <c r="J16" s="342">
        <f t="shared" si="5"/>
        <v>16.666666666666661</v>
      </c>
      <c r="K16" s="343">
        <f t="shared" si="6"/>
        <v>2387.06</v>
      </c>
    </row>
    <row r="17" spans="1:11">
      <c r="A17" s="338" t="s">
        <v>3022</v>
      </c>
      <c r="B17" s="339">
        <v>34688</v>
      </c>
      <c r="C17" s="340">
        <f t="shared" si="0"/>
        <v>22500</v>
      </c>
      <c r="D17" s="363">
        <f t="shared" si="1"/>
        <v>12188</v>
      </c>
      <c r="E17" s="340">
        <v>19366</v>
      </c>
      <c r="F17" s="340">
        <f t="shared" si="2"/>
        <v>580.98</v>
      </c>
      <c r="G17" s="341">
        <f t="shared" si="3"/>
        <v>15322</v>
      </c>
      <c r="H17" s="342">
        <f t="shared" si="4"/>
        <v>1072.5400000000002</v>
      </c>
      <c r="I17" s="339">
        <v>1166.6666666666699</v>
      </c>
      <c r="J17" s="342">
        <f t="shared" si="5"/>
        <v>23.3333333333334</v>
      </c>
      <c r="K17" s="343">
        <f t="shared" si="6"/>
        <v>2843.5200000000036</v>
      </c>
    </row>
    <row r="18" spans="1:11">
      <c r="A18" s="338" t="s">
        <v>3023</v>
      </c>
      <c r="B18" s="339">
        <v>22675</v>
      </c>
      <c r="C18" s="340">
        <f t="shared" si="0"/>
        <v>22500</v>
      </c>
      <c r="D18" s="363">
        <f t="shared" si="1"/>
        <v>175</v>
      </c>
      <c r="E18" s="340">
        <v>11866</v>
      </c>
      <c r="F18" s="340">
        <f t="shared" si="2"/>
        <v>355.97999999999996</v>
      </c>
      <c r="G18" s="341">
        <f t="shared" si="3"/>
        <v>10809</v>
      </c>
      <c r="H18" s="342">
        <f t="shared" si="4"/>
        <v>756.63000000000011</v>
      </c>
      <c r="I18" s="339">
        <v>833.33333333333303</v>
      </c>
      <c r="J18" s="342">
        <f t="shared" si="5"/>
        <v>16.666666666666661</v>
      </c>
      <c r="K18" s="343">
        <f t="shared" si="6"/>
        <v>1962.61</v>
      </c>
    </row>
    <row r="19" spans="1:11">
      <c r="A19" s="344"/>
      <c r="B19" s="340"/>
      <c r="C19" s="340"/>
      <c r="D19" s="340"/>
      <c r="E19" s="340"/>
      <c r="F19" s="340"/>
      <c r="G19" s="340"/>
      <c r="H19" s="340"/>
      <c r="I19" s="340"/>
      <c r="J19" s="340"/>
      <c r="K19" s="345"/>
    </row>
    <row r="20" spans="1:11" ht="18" thickBot="1">
      <c r="A20" s="346" t="s">
        <v>15</v>
      </c>
      <c r="B20" s="347">
        <f>SUM(B11:B19)</f>
        <v>187161</v>
      </c>
      <c r="C20" s="348"/>
      <c r="D20" s="348"/>
      <c r="E20" s="348"/>
      <c r="F20" s="348"/>
      <c r="G20" s="348"/>
      <c r="H20" s="348"/>
      <c r="I20" s="348"/>
      <c r="J20" s="348"/>
      <c r="K20" s="349">
        <f>SUM(K11:K19)</f>
        <v>17626.550000000007</v>
      </c>
    </row>
    <row r="22" spans="1:11" ht="26.25">
      <c r="B22" s="359"/>
    </row>
    <row r="23" spans="1:11" ht="26.25">
      <c r="B23" s="359"/>
    </row>
    <row r="25" spans="1:11" ht="26.25">
      <c r="B25" s="359"/>
    </row>
    <row r="26" spans="1:11" ht="26.25">
      <c r="B26" s="35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Welcome</vt:lpstr>
      <vt:lpstr>Warm Up</vt:lpstr>
      <vt:lpstr>Logical AND,OR,IF</vt:lpstr>
      <vt:lpstr>Logical Functions</vt:lpstr>
      <vt:lpstr>Nested IF</vt:lpstr>
      <vt:lpstr>Nested IF Practice</vt:lpstr>
      <vt:lpstr>Advanced Filter</vt:lpstr>
      <vt:lpstr>Logical Extension 1</vt:lpstr>
      <vt:lpstr>Logical Extension 2</vt:lpstr>
      <vt:lpstr>Naming Ranges</vt:lpstr>
      <vt:lpstr>Vlookup Exact</vt:lpstr>
      <vt:lpstr>Vlookup Closest</vt:lpstr>
      <vt:lpstr>CountIF &amp; SumIF Practice</vt:lpstr>
      <vt:lpstr>2015</vt:lpstr>
      <vt:lpstr>2016</vt:lpstr>
      <vt:lpstr>CountIF</vt:lpstr>
      <vt:lpstr>SumIF</vt:lpstr>
      <vt:lpstr>Database</vt:lpstr>
      <vt:lpstr>Database Practice</vt:lpstr>
      <vt:lpstr>Index Match Match</vt:lpstr>
      <vt:lpstr>Index Match Practice</vt:lpstr>
      <vt:lpstr>Index Match Match Practice</vt:lpstr>
      <vt:lpstr>HLookup</vt:lpstr>
      <vt:lpstr>Vlookup Practice</vt:lpstr>
      <vt:lpstr>Index Match vs Vlookup</vt:lpstr>
      <vt:lpstr>Data Validation</vt:lpstr>
      <vt:lpstr>Text Functions</vt:lpstr>
      <vt:lpstr>Database Formulas</vt:lpstr>
      <vt:lpstr>Macros</vt:lpstr>
      <vt:lpstr>Macro Data 1</vt:lpstr>
      <vt:lpstr>Macro Data 2</vt:lpstr>
      <vt:lpstr>Macro Data 3</vt:lpstr>
      <vt:lpstr>Pivot Presentation</vt:lpstr>
      <vt:lpstr>Analysis</vt:lpstr>
      <vt:lpstr>Pivot Data 1</vt:lpstr>
      <vt:lpstr>Pivot 1</vt:lpstr>
      <vt:lpstr>Pivot Data 2</vt:lpstr>
      <vt:lpstr>Extra Pivot Data</vt:lpstr>
      <vt:lpstr>Pivot 2</vt:lpstr>
      <vt:lpstr>Pivot Data 3</vt:lpstr>
      <vt:lpstr>Scenario Practice</vt:lpstr>
      <vt:lpstr>Solver</vt:lpstr>
      <vt:lpstr>Solver Practice</vt:lpstr>
      <vt:lpstr>Goal Seek</vt:lpstr>
      <vt:lpstr>Goal Seek 2</vt:lpstr>
      <vt:lpstr>Scenario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Reid</dc:creator>
  <cp:keywords/>
  <dc:description/>
  <cp:lastModifiedBy>Sarah Reid</cp:lastModifiedBy>
  <cp:revision/>
  <dcterms:created xsi:type="dcterms:W3CDTF">2015-01-09T15:53:03Z</dcterms:created>
  <dcterms:modified xsi:type="dcterms:W3CDTF">2018-04-10T09:09:26Z</dcterms:modified>
  <cp:category/>
  <cp:contentStatus/>
</cp:coreProperties>
</file>